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vblouin\Documents\a_vblouin\a_work\Research\IFAI 2\Calculations - Ballasting Tool\05 - Phase 2 - Ballast weight\"/>
    </mc:Choice>
  </mc:AlternateContent>
  <xr:revisionPtr revIDLastSave="0" documentId="13_ncr:1_{989080E6-82C5-4E25-92E3-A5B48B5C8AC6}" xr6:coauthVersionLast="46" xr6:coauthVersionMax="46" xr10:uidLastSave="{00000000-0000-0000-0000-000000000000}"/>
  <bookViews>
    <workbookView xWindow="28680" yWindow="-1125" windowWidth="29040" windowHeight="17640" xr2:uid="{87DD0C16-32A2-4EF9-88F9-4947E2D15348}"/>
  </bookViews>
  <sheets>
    <sheet name="Main"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0" i="1" l="1"/>
  <c r="U42" i="1"/>
  <c r="U41" i="1"/>
  <c r="U38" i="1"/>
  <c r="U39" i="1"/>
  <c r="U37" i="1"/>
  <c r="O44" i="1"/>
  <c r="K20" i="1" l="1"/>
  <c r="U244" i="1" l="1"/>
  <c r="AL244" i="1" s="1"/>
  <c r="BC244" i="1" s="1"/>
  <c r="BT244" i="1" s="1"/>
  <c r="CK244" i="1" s="1"/>
  <c r="DB244" i="1" s="1"/>
  <c r="DS244" i="1" s="1"/>
  <c r="DT575" i="1"/>
  <c r="DS575" i="1"/>
  <c r="DC575" i="1"/>
  <c r="DB575" i="1"/>
  <c r="CL575" i="1"/>
  <c r="CK575" i="1"/>
  <c r="BU575" i="1"/>
  <c r="BT575" i="1"/>
  <c r="BD574" i="1"/>
  <c r="BC574" i="1"/>
  <c r="AM574" i="1"/>
  <c r="AL574" i="1"/>
  <c r="V574" i="1"/>
  <c r="U574" i="1"/>
  <c r="E574" i="1"/>
  <c r="D574" i="1"/>
  <c r="DQ606" i="1"/>
  <c r="DQ605" i="1"/>
  <c r="DS604" i="1"/>
  <c r="DQ602" i="1"/>
  <c r="DQ601" i="1"/>
  <c r="DQ598" i="1"/>
  <c r="DS597" i="1"/>
  <c r="DT597" i="1" s="1"/>
  <c r="DQ597" i="1"/>
  <c r="DT596" i="1"/>
  <c r="DQ596" i="1"/>
  <c r="DQ595" i="1"/>
  <c r="DQ594" i="1"/>
  <c r="DQ593" i="1"/>
  <c r="DS592" i="1"/>
  <c r="DT592" i="1" s="1"/>
  <c r="DX589" i="1"/>
  <c r="DW589" i="1"/>
  <c r="DT589" i="1"/>
  <c r="DS589" i="1"/>
  <c r="CZ606" i="1"/>
  <c r="CZ605" i="1"/>
  <c r="DB604" i="1"/>
  <c r="CZ602" i="1"/>
  <c r="CZ601" i="1"/>
  <c r="CZ598" i="1"/>
  <c r="DB597" i="1"/>
  <c r="DC597" i="1" s="1"/>
  <c r="CZ597" i="1"/>
  <c r="DC596" i="1"/>
  <c r="CZ596" i="1"/>
  <c r="CZ595" i="1"/>
  <c r="CZ594" i="1"/>
  <c r="CZ593" i="1"/>
  <c r="DB592" i="1"/>
  <c r="DC592" i="1" s="1"/>
  <c r="DG589" i="1"/>
  <c r="DF589" i="1"/>
  <c r="DC589" i="1"/>
  <c r="DB589" i="1"/>
  <c r="CI606" i="1"/>
  <c r="CI605" i="1"/>
  <c r="CK604" i="1"/>
  <c r="CI602" i="1"/>
  <c r="CI601" i="1"/>
  <c r="CI598" i="1"/>
  <c r="CK597" i="1"/>
  <c r="CL597" i="1" s="1"/>
  <c r="CI597" i="1"/>
  <c r="CL596" i="1"/>
  <c r="CI596" i="1"/>
  <c r="CI595" i="1"/>
  <c r="CI594" i="1"/>
  <c r="CI593" i="1"/>
  <c r="CK592" i="1"/>
  <c r="CL592" i="1" s="1"/>
  <c r="CP589" i="1"/>
  <c r="CO589" i="1"/>
  <c r="CL589" i="1"/>
  <c r="CK589" i="1"/>
  <c r="BT604" i="1"/>
  <c r="BT597" i="1"/>
  <c r="BU597" i="1" s="1"/>
  <c r="BU596" i="1"/>
  <c r="BT592" i="1"/>
  <c r="BU592" i="1" s="1"/>
  <c r="BU589" i="1"/>
  <c r="BT589" i="1"/>
  <c r="BR606" i="1"/>
  <c r="BR605" i="1"/>
  <c r="BR602" i="1"/>
  <c r="BR601" i="1"/>
  <c r="BR598" i="1"/>
  <c r="BR597" i="1"/>
  <c r="BR596" i="1"/>
  <c r="BR595" i="1"/>
  <c r="BR594" i="1"/>
  <c r="BR593" i="1"/>
  <c r="BA606" i="1"/>
  <c r="BA605" i="1"/>
  <c r="BA602" i="1"/>
  <c r="BA601" i="1"/>
  <c r="BA598" i="1"/>
  <c r="BP597" i="1"/>
  <c r="BO597" i="1"/>
  <c r="BN597" i="1"/>
  <c r="BM597" i="1"/>
  <c r="BA597" i="1"/>
  <c r="BP596" i="1"/>
  <c r="BO596" i="1"/>
  <c r="BN596" i="1"/>
  <c r="BM596" i="1"/>
  <c r="BC596" i="1"/>
  <c r="BD596" i="1" s="1"/>
  <c r="BA596" i="1"/>
  <c r="BA595" i="1"/>
  <c r="BA594" i="1"/>
  <c r="BA593" i="1"/>
  <c r="BC592" i="1"/>
  <c r="BD592" i="1" s="1"/>
  <c r="BH589" i="1"/>
  <c r="BG589" i="1"/>
  <c r="BD589" i="1"/>
  <c r="BC589" i="1"/>
  <c r="AL596" i="1"/>
  <c r="AM596" i="1" s="1"/>
  <c r="AL592" i="1"/>
  <c r="AM592" i="1" s="1"/>
  <c r="AM589" i="1"/>
  <c r="AL589" i="1"/>
  <c r="AJ606" i="1"/>
  <c r="AJ605" i="1"/>
  <c r="AJ602" i="1"/>
  <c r="AJ601" i="1"/>
  <c r="AJ598" i="1"/>
  <c r="AJ597" i="1"/>
  <c r="AJ596" i="1"/>
  <c r="AJ595" i="1"/>
  <c r="AJ594" i="1"/>
  <c r="AJ593" i="1"/>
  <c r="U596" i="1"/>
  <c r="V596" i="1" s="1"/>
  <c r="U592" i="1"/>
  <c r="V592" i="1" s="1"/>
  <c r="V589" i="1"/>
  <c r="U589" i="1"/>
  <c r="S606" i="1"/>
  <c r="S605" i="1"/>
  <c r="S602" i="1"/>
  <c r="S601" i="1"/>
  <c r="S598" i="1"/>
  <c r="S597" i="1"/>
  <c r="S596" i="1"/>
  <c r="S595" i="1"/>
  <c r="S594" i="1"/>
  <c r="S593" i="1"/>
  <c r="D596" i="1"/>
  <c r="E596" i="1" s="1"/>
  <c r="D592" i="1"/>
  <c r="E592" i="1" s="1"/>
  <c r="E589" i="1"/>
  <c r="D589" i="1"/>
  <c r="L35" i="1" l="1"/>
  <c r="N38" i="1"/>
  <c r="N37" i="1"/>
  <c r="N36" i="1"/>
  <c r="M43" i="1"/>
  <c r="N43" i="1" s="1"/>
  <c r="N41" i="1"/>
  <c r="M34" i="1"/>
  <c r="L43" i="1"/>
  <c r="L42" i="1"/>
  <c r="L34" i="1"/>
  <c r="Q44" i="1"/>
  <c r="R44" i="1" s="1"/>
  <c r="R37" i="1"/>
  <c r="N34" i="1" l="1"/>
  <c r="N44" i="1" s="1"/>
  <c r="M44" i="1"/>
  <c r="P40" i="1"/>
  <c r="H40" i="1"/>
  <c r="R43" i="1"/>
  <c r="R42" i="1"/>
  <c r="J43" i="1"/>
  <c r="J42" i="1"/>
  <c r="F42" i="1"/>
  <c r="F43" i="1"/>
  <c r="D94" i="1"/>
  <c r="D93" i="1"/>
  <c r="D92" i="1"/>
  <c r="D87" i="1"/>
  <c r="D86" i="1"/>
  <c r="D85" i="1"/>
  <c r="D82" i="1"/>
  <c r="D80" i="1"/>
  <c r="D79" i="1"/>
  <c r="D78" i="1"/>
  <c r="D77" i="1"/>
  <c r="D76" i="1"/>
  <c r="R39" i="1"/>
  <c r="P38" i="1"/>
  <c r="P36" i="1"/>
  <c r="R35" i="1"/>
  <c r="J35" i="1"/>
  <c r="P34" i="1"/>
  <c r="J34" i="1"/>
  <c r="D24" i="1"/>
  <c r="D23" i="1"/>
  <c r="D11" i="1"/>
  <c r="D10" i="1"/>
  <c r="D8" i="1"/>
  <c r="BC576" i="1" l="1"/>
  <c r="D576" i="1"/>
  <c r="U576" i="1"/>
  <c r="AL576" i="1"/>
  <c r="BG598" i="1"/>
  <c r="BC598" i="1"/>
  <c r="U598" i="1"/>
  <c r="AL598" i="1"/>
  <c r="CK598" i="1"/>
  <c r="BT598" i="1"/>
  <c r="DX598" i="1"/>
  <c r="DG598" i="1"/>
  <c r="DW598" i="1"/>
  <c r="DF598" i="1"/>
  <c r="DS598" i="1"/>
  <c r="DB598" i="1"/>
  <c r="CO598" i="1"/>
  <c r="BH592" i="1"/>
  <c r="CP598" i="1"/>
  <c r="BG592" i="1"/>
  <c r="H596" i="1"/>
  <c r="BG596" i="1"/>
  <c r="DF597" i="1"/>
  <c r="CP597" i="1"/>
  <c r="CO597" i="1"/>
  <c r="DW597" i="1"/>
  <c r="DX597" i="1"/>
  <c r="DG597" i="1"/>
  <c r="BH596" i="1"/>
  <c r="H592" i="1"/>
  <c r="I592" i="1" s="1"/>
  <c r="D598" i="1"/>
  <c r="H598" i="1"/>
  <c r="F675" i="1"/>
  <c r="F676" i="1" s="1"/>
  <c r="E674" i="1"/>
  <c r="E677" i="1" s="1"/>
  <c r="F674" i="1"/>
  <c r="F677" i="1" s="1"/>
  <c r="P44" i="1"/>
  <c r="P37" i="1"/>
  <c r="D81" i="1"/>
  <c r="D96" i="1"/>
  <c r="I675" i="1"/>
  <c r="I676" i="1" s="1"/>
  <c r="I674" i="1"/>
  <c r="H675" i="1"/>
  <c r="H676" i="1" s="1"/>
  <c r="H674" i="1"/>
  <c r="H677" i="1" s="1"/>
  <c r="G675" i="1"/>
  <c r="G674" i="1"/>
  <c r="G677" i="1" s="1"/>
  <c r="E675" i="1"/>
  <c r="E676" i="1" s="1"/>
  <c r="I677" i="1" l="1"/>
  <c r="J677" i="1" s="1"/>
  <c r="J674" i="1"/>
  <c r="L675" i="1"/>
  <c r="K674" i="1"/>
  <c r="G676" i="1"/>
  <c r="L676" i="1" s="1"/>
  <c r="O675" i="1"/>
  <c r="J675" i="1"/>
  <c r="M677" i="1"/>
  <c r="N675" i="1"/>
  <c r="M676" i="1"/>
  <c r="M675" i="1"/>
  <c r="M674" i="1"/>
  <c r="O674" i="1"/>
  <c r="L674" i="1"/>
  <c r="O677" i="1"/>
  <c r="N676" i="1"/>
  <c r="K675" i="1"/>
  <c r="N677" i="1"/>
  <c r="N674" i="1"/>
  <c r="J676" i="1"/>
  <c r="E681" i="1" l="1"/>
  <c r="O77" i="1" s="1"/>
  <c r="K677" i="1"/>
  <c r="F682" i="1"/>
  <c r="P78" i="1" s="1"/>
  <c r="F684" i="1"/>
  <c r="P81" i="1" s="1"/>
  <c r="E682" i="1"/>
  <c r="O78" i="1" s="1"/>
  <c r="O676" i="1"/>
  <c r="F683" i="1" s="1"/>
  <c r="P80" i="1" s="1"/>
  <c r="F681" i="1"/>
  <c r="P77" i="1" s="1"/>
  <c r="L677" i="1"/>
  <c r="E684" i="1" s="1"/>
  <c r="O81" i="1" s="1"/>
  <c r="K676" i="1"/>
  <c r="E683" i="1" s="1"/>
  <c r="O80" i="1" s="1"/>
  <c r="DQ668" i="1" l="1"/>
  <c r="DQ667" i="1"/>
  <c r="DQ666" i="1"/>
  <c r="DQ665" i="1"/>
  <c r="DV664" i="1"/>
  <c r="DU664" i="1"/>
  <c r="DQ664" i="1"/>
  <c r="DR663" i="1"/>
  <c r="DQ663" i="1"/>
  <c r="DR662" i="1"/>
  <c r="DQ662" i="1"/>
  <c r="DR661" i="1"/>
  <c r="DQ661" i="1"/>
  <c r="DR659" i="1"/>
  <c r="DQ659" i="1"/>
  <c r="DR658" i="1"/>
  <c r="DQ658" i="1"/>
  <c r="DX657" i="1"/>
  <c r="DW657" i="1"/>
  <c r="DR657" i="1"/>
  <c r="DQ657" i="1"/>
  <c r="DQ656" i="1"/>
  <c r="DQ655" i="1"/>
  <c r="DQ654" i="1"/>
  <c r="DX651" i="1"/>
  <c r="DW651" i="1"/>
  <c r="DV651" i="1"/>
  <c r="DU651" i="1"/>
  <c r="DT651" i="1"/>
  <c r="DS651" i="1"/>
  <c r="CZ668" i="1"/>
  <c r="CZ667" i="1"/>
  <c r="CZ666" i="1"/>
  <c r="CZ665" i="1"/>
  <c r="DE664" i="1"/>
  <c r="DD664" i="1"/>
  <c r="CZ664" i="1"/>
  <c r="DA663" i="1"/>
  <c r="CZ663" i="1"/>
  <c r="DA662" i="1"/>
  <c r="CZ662" i="1"/>
  <c r="DA661" i="1"/>
  <c r="CZ661" i="1"/>
  <c r="DA659" i="1"/>
  <c r="CZ659" i="1"/>
  <c r="DA658" i="1"/>
  <c r="CZ658" i="1"/>
  <c r="DG657" i="1"/>
  <c r="DF657" i="1"/>
  <c r="DA657" i="1"/>
  <c r="CZ657" i="1"/>
  <c r="CZ656" i="1"/>
  <c r="CZ655" i="1"/>
  <c r="CZ654" i="1"/>
  <c r="DG651" i="1"/>
  <c r="DF651" i="1"/>
  <c r="DE651" i="1"/>
  <c r="DD651" i="1"/>
  <c r="DC651" i="1"/>
  <c r="DB651" i="1"/>
  <c r="CI668" i="1"/>
  <c r="CI667" i="1"/>
  <c r="CI666" i="1"/>
  <c r="CI665" i="1"/>
  <c r="CN664" i="1"/>
  <c r="CM664" i="1"/>
  <c r="CI664" i="1"/>
  <c r="CJ663" i="1"/>
  <c r="CI663" i="1"/>
  <c r="CJ662" i="1"/>
  <c r="CI662" i="1"/>
  <c r="CJ661" i="1"/>
  <c r="CI661" i="1"/>
  <c r="CJ659" i="1"/>
  <c r="CI659" i="1"/>
  <c r="CJ658" i="1"/>
  <c r="CI658" i="1"/>
  <c r="CP657" i="1"/>
  <c r="CO657" i="1"/>
  <c r="CJ657" i="1"/>
  <c r="CI657" i="1"/>
  <c r="CI656" i="1"/>
  <c r="CI655" i="1"/>
  <c r="CI654" i="1"/>
  <c r="CP651" i="1"/>
  <c r="CO651" i="1"/>
  <c r="CN651" i="1"/>
  <c r="CM651" i="1"/>
  <c r="CL651" i="1"/>
  <c r="CK651" i="1"/>
  <c r="BX657" i="1"/>
  <c r="BR668" i="1"/>
  <c r="BR667" i="1"/>
  <c r="BR666" i="1"/>
  <c r="BR665" i="1"/>
  <c r="BW664" i="1"/>
  <c r="BV664" i="1"/>
  <c r="BR664" i="1"/>
  <c r="BS663" i="1"/>
  <c r="BR663" i="1"/>
  <c r="BS662" i="1"/>
  <c r="BR662" i="1"/>
  <c r="BS661" i="1"/>
  <c r="BR661" i="1"/>
  <c r="BS659" i="1"/>
  <c r="BR659" i="1"/>
  <c r="BS658" i="1"/>
  <c r="BR658" i="1"/>
  <c r="BY657" i="1"/>
  <c r="BS657" i="1"/>
  <c r="BR657" i="1"/>
  <c r="BR656" i="1"/>
  <c r="BR655" i="1"/>
  <c r="BR654" i="1"/>
  <c r="BY651" i="1"/>
  <c r="BX651" i="1"/>
  <c r="BW651" i="1"/>
  <c r="BV651" i="1"/>
  <c r="BU651" i="1"/>
  <c r="BT651" i="1"/>
  <c r="BA668" i="1"/>
  <c r="BA667" i="1"/>
  <c r="BA666" i="1"/>
  <c r="BA665" i="1"/>
  <c r="BF664" i="1"/>
  <c r="BE664" i="1"/>
  <c r="BA664" i="1"/>
  <c r="BB663" i="1"/>
  <c r="BA663" i="1"/>
  <c r="BB662" i="1"/>
  <c r="BA662" i="1"/>
  <c r="BB661" i="1"/>
  <c r="BA661" i="1"/>
  <c r="BB659" i="1"/>
  <c r="BA659" i="1"/>
  <c r="BL658" i="1"/>
  <c r="BK658" i="1"/>
  <c r="BJ658" i="1"/>
  <c r="BI658" i="1"/>
  <c r="BB658" i="1"/>
  <c r="BA658" i="1"/>
  <c r="BL657" i="1"/>
  <c r="BK657" i="1"/>
  <c r="BJ657" i="1"/>
  <c r="BI657" i="1"/>
  <c r="BH657" i="1"/>
  <c r="BG657" i="1"/>
  <c r="BB657" i="1"/>
  <c r="BA657" i="1"/>
  <c r="BA656" i="1"/>
  <c r="BA655" i="1"/>
  <c r="BA654" i="1"/>
  <c r="BH653" i="1"/>
  <c r="BG653" i="1"/>
  <c r="BH651" i="1"/>
  <c r="BG651" i="1"/>
  <c r="BF651" i="1"/>
  <c r="BE651" i="1"/>
  <c r="BD651" i="1"/>
  <c r="BC651" i="1"/>
  <c r="AJ668" i="1"/>
  <c r="AJ667" i="1"/>
  <c r="AJ666" i="1"/>
  <c r="AJ665" i="1"/>
  <c r="AO664" i="1"/>
  <c r="AN664" i="1"/>
  <c r="AJ664" i="1"/>
  <c r="AK663" i="1"/>
  <c r="AJ663" i="1"/>
  <c r="AK662" i="1"/>
  <c r="AJ662" i="1"/>
  <c r="AK661" i="1"/>
  <c r="AJ661" i="1"/>
  <c r="AK659" i="1"/>
  <c r="AJ659" i="1"/>
  <c r="AU658" i="1"/>
  <c r="AT658" i="1"/>
  <c r="AS658" i="1"/>
  <c r="AR658" i="1"/>
  <c r="AK658" i="1"/>
  <c r="AJ658" i="1"/>
  <c r="AU657" i="1"/>
  <c r="AT657" i="1"/>
  <c r="AS657" i="1"/>
  <c r="AR657" i="1"/>
  <c r="AQ657" i="1"/>
  <c r="AP657" i="1"/>
  <c r="AK657" i="1"/>
  <c r="AJ657" i="1"/>
  <c r="AJ656" i="1"/>
  <c r="AJ655" i="1"/>
  <c r="AJ654" i="1"/>
  <c r="AQ653" i="1"/>
  <c r="AP653" i="1"/>
  <c r="AQ651" i="1"/>
  <c r="AP651" i="1"/>
  <c r="AO651" i="1"/>
  <c r="AN651" i="1"/>
  <c r="AM651" i="1"/>
  <c r="AL651" i="1"/>
  <c r="S668" i="1"/>
  <c r="S667" i="1"/>
  <c r="S666" i="1"/>
  <c r="S665" i="1"/>
  <c r="X664" i="1"/>
  <c r="W664" i="1"/>
  <c r="S664" i="1"/>
  <c r="T663" i="1"/>
  <c r="S663" i="1"/>
  <c r="T662" i="1"/>
  <c r="S662" i="1"/>
  <c r="T661" i="1"/>
  <c r="S661" i="1"/>
  <c r="T659" i="1"/>
  <c r="S659" i="1"/>
  <c r="AD658" i="1"/>
  <c r="AC658" i="1"/>
  <c r="AB658" i="1"/>
  <c r="AA658" i="1"/>
  <c r="T658" i="1"/>
  <c r="S658" i="1"/>
  <c r="AD657" i="1"/>
  <c r="AC657" i="1"/>
  <c r="AB657" i="1"/>
  <c r="AA657" i="1"/>
  <c r="Z657" i="1"/>
  <c r="Y657" i="1"/>
  <c r="T657" i="1"/>
  <c r="S657" i="1"/>
  <c r="S656" i="1"/>
  <c r="S655" i="1"/>
  <c r="S654" i="1"/>
  <c r="Z653" i="1"/>
  <c r="Y653" i="1"/>
  <c r="Z651" i="1"/>
  <c r="Y651" i="1"/>
  <c r="X651" i="1"/>
  <c r="W651" i="1"/>
  <c r="V651" i="1"/>
  <c r="U651" i="1"/>
  <c r="G664" i="1"/>
  <c r="F664" i="1"/>
  <c r="M658" i="1"/>
  <c r="M657" i="1"/>
  <c r="L658" i="1"/>
  <c r="L657" i="1"/>
  <c r="K658" i="1"/>
  <c r="K657" i="1"/>
  <c r="J658" i="1"/>
  <c r="J657" i="1"/>
  <c r="G651" i="1"/>
  <c r="F651" i="1"/>
  <c r="E651" i="1"/>
  <c r="D651" i="1"/>
  <c r="B664" i="1"/>
  <c r="C663" i="1"/>
  <c r="C662" i="1"/>
  <c r="C661" i="1"/>
  <c r="B663" i="1"/>
  <c r="B662" i="1"/>
  <c r="B661" i="1"/>
  <c r="C659" i="1"/>
  <c r="B659" i="1"/>
  <c r="C658" i="1"/>
  <c r="B658" i="1"/>
  <c r="C657" i="1"/>
  <c r="B657" i="1"/>
  <c r="B656" i="1"/>
  <c r="B655" i="1"/>
  <c r="B654" i="1"/>
  <c r="B667" i="1"/>
  <c r="B668" i="1"/>
  <c r="B666" i="1"/>
  <c r="B665" i="1"/>
  <c r="DX659" i="1" l="1"/>
  <c r="DW659" i="1"/>
  <c r="DX658" i="1"/>
  <c r="DW658" i="1"/>
  <c r="DG659" i="1"/>
  <c r="DF659" i="1"/>
  <c r="DG658" i="1"/>
  <c r="DF658" i="1"/>
  <c r="CP659" i="1"/>
  <c r="CO659" i="1"/>
  <c r="CP658" i="1"/>
  <c r="CO658" i="1"/>
  <c r="BY598" i="1"/>
  <c r="BY659" i="1" s="1"/>
  <c r="BY597" i="1"/>
  <c r="BY658" i="1" s="1"/>
  <c r="BX598" i="1"/>
  <c r="BX659" i="1" s="1"/>
  <c r="BX597" i="1"/>
  <c r="BX658" i="1" s="1"/>
  <c r="BY589" i="1"/>
  <c r="BX589" i="1"/>
  <c r="AP598" i="1" l="1"/>
  <c r="AY597" i="1"/>
  <c r="AX597" i="1"/>
  <c r="AW597" i="1"/>
  <c r="AV597" i="1"/>
  <c r="AY596" i="1"/>
  <c r="AX596" i="1"/>
  <c r="AW596" i="1"/>
  <c r="AV596" i="1"/>
  <c r="AQ596" i="1"/>
  <c r="AP596" i="1"/>
  <c r="AQ592" i="1"/>
  <c r="AP592" i="1"/>
  <c r="AQ589" i="1"/>
  <c r="AP589" i="1"/>
  <c r="Y598" i="1"/>
  <c r="AH597" i="1"/>
  <c r="AG597" i="1"/>
  <c r="AF597" i="1"/>
  <c r="AE597" i="1"/>
  <c r="AH596" i="1"/>
  <c r="AG596" i="1"/>
  <c r="AF596" i="1"/>
  <c r="AE596" i="1"/>
  <c r="Z596" i="1"/>
  <c r="Y596" i="1"/>
  <c r="Z592" i="1"/>
  <c r="Y592" i="1"/>
  <c r="Z589" i="1"/>
  <c r="Y589" i="1"/>
  <c r="B606" i="1"/>
  <c r="B605" i="1"/>
  <c r="B602" i="1"/>
  <c r="B601" i="1"/>
  <c r="Q597" i="1"/>
  <c r="P597" i="1"/>
  <c r="O597" i="1"/>
  <c r="Q596" i="1"/>
  <c r="P596" i="1"/>
  <c r="O596" i="1"/>
  <c r="N597" i="1"/>
  <c r="N596" i="1"/>
  <c r="B598" i="1"/>
  <c r="B597" i="1"/>
  <c r="B596" i="1"/>
  <c r="B595" i="1"/>
  <c r="B594" i="1"/>
  <c r="I657" i="1" l="1"/>
  <c r="H657" i="1"/>
  <c r="I653" i="1"/>
  <c r="H653" i="1"/>
  <c r="I651" i="1"/>
  <c r="H651" i="1"/>
  <c r="B593" i="1"/>
  <c r="I589" i="1"/>
  <c r="H589" i="1"/>
  <c r="I596" i="1"/>
  <c r="D84" i="1" l="1"/>
  <c r="D83" i="1"/>
  <c r="DS129" i="1" l="1"/>
  <c r="DB129" i="1"/>
  <c r="CK129" i="1"/>
  <c r="BT129" i="1"/>
  <c r="BC129" i="1"/>
  <c r="AL129" i="1"/>
  <c r="U129" i="1"/>
  <c r="D129" i="1"/>
  <c r="DS126" i="1"/>
  <c r="DB126" i="1"/>
  <c r="CK126" i="1"/>
  <c r="BT126" i="1"/>
  <c r="BC126" i="1"/>
  <c r="AL126" i="1"/>
  <c r="U126" i="1"/>
  <c r="DS123" i="1"/>
  <c r="DS122" i="1"/>
  <c r="DB123" i="1"/>
  <c r="DB122" i="1"/>
  <c r="CK123" i="1"/>
  <c r="CK122" i="1"/>
  <c r="BT123" i="1"/>
  <c r="BT122" i="1"/>
  <c r="BC123" i="1"/>
  <c r="BC122" i="1"/>
  <c r="AL123" i="1"/>
  <c r="AL122" i="1"/>
  <c r="U123" i="1"/>
  <c r="U122" i="1"/>
  <c r="DS120" i="1"/>
  <c r="DS119" i="1"/>
  <c r="DS118" i="1"/>
  <c r="DB120" i="1"/>
  <c r="DB119" i="1"/>
  <c r="DB118" i="1"/>
  <c r="CK120" i="1"/>
  <c r="CK119" i="1"/>
  <c r="CK118" i="1"/>
  <c r="BT120" i="1"/>
  <c r="BT119" i="1"/>
  <c r="BT118" i="1"/>
  <c r="BC120" i="1"/>
  <c r="BC119" i="1"/>
  <c r="BC118" i="1"/>
  <c r="AL120" i="1"/>
  <c r="AL119" i="1"/>
  <c r="AL118" i="1"/>
  <c r="U120" i="1"/>
  <c r="U119" i="1"/>
  <c r="U118" i="1"/>
  <c r="D126" i="1"/>
  <c r="D123" i="1"/>
  <c r="D122" i="1"/>
  <c r="D120" i="1"/>
  <c r="D119" i="1"/>
  <c r="D118" i="1"/>
  <c r="D138" i="1" l="1"/>
  <c r="D121" i="1"/>
  <c r="D160" i="1" l="1"/>
  <c r="U138" i="1"/>
  <c r="AL138" i="1" s="1"/>
  <c r="BC138" i="1" s="1"/>
  <c r="BT138" i="1" s="1"/>
  <c r="CK138" i="1" s="1"/>
  <c r="DB138" i="1" s="1"/>
  <c r="DS138" i="1" s="1"/>
  <c r="DS160" i="1" s="1"/>
  <c r="DR472" i="1"/>
  <c r="DR449" i="1"/>
  <c r="DR326" i="1"/>
  <c r="DR327" i="1" s="1"/>
  <c r="DQ308" i="1"/>
  <c r="DQ319" i="1" s="1"/>
  <c r="DQ307" i="1"/>
  <c r="DQ318" i="1" s="1"/>
  <c r="DQ306" i="1"/>
  <c r="DQ317" i="1" s="1"/>
  <c r="DQ305" i="1"/>
  <c r="DQ316" i="1" s="1"/>
  <c r="DS285" i="1"/>
  <c r="DU284" i="1"/>
  <c r="DU285" i="1" s="1"/>
  <c r="DT284" i="1"/>
  <c r="DT285" i="1" s="1"/>
  <c r="DS283" i="1"/>
  <c r="DU282" i="1"/>
  <c r="DU283" i="1" s="1"/>
  <c r="DT282" i="1"/>
  <c r="DT283" i="1" s="1"/>
  <c r="DS210" i="1"/>
  <c r="DR179" i="1"/>
  <c r="DS188" i="1" s="1"/>
  <c r="DS208" i="1" s="1"/>
  <c r="DR173" i="1"/>
  <c r="DR174" i="1" s="1"/>
  <c r="DR291" i="1" s="1"/>
  <c r="DR172" i="1"/>
  <c r="DS336" i="1" s="1"/>
  <c r="DR171" i="1"/>
  <c r="DR266" i="1" s="1"/>
  <c r="DR170" i="1"/>
  <c r="DR169" i="1"/>
  <c r="DR470" i="1" s="1"/>
  <c r="DY477" i="1" s="1"/>
  <c r="DS158" i="1"/>
  <c r="DS156" i="1"/>
  <c r="DS155" i="1"/>
  <c r="DS154" i="1"/>
  <c r="DS153" i="1"/>
  <c r="DS286" i="1" s="1"/>
  <c r="DS287" i="1" s="1"/>
  <c r="DS152" i="1"/>
  <c r="DS151" i="1"/>
  <c r="DS141" i="1"/>
  <c r="DS142" i="1" s="1"/>
  <c r="DS140" i="1"/>
  <c r="DS162" i="1" s="1"/>
  <c r="DS139" i="1"/>
  <c r="DS161" i="1" s="1"/>
  <c r="DS137" i="1"/>
  <c r="DS159" i="1" s="1"/>
  <c r="DS130" i="1"/>
  <c r="DP119" i="1"/>
  <c r="DP120" i="1" s="1"/>
  <c r="DP121" i="1" s="1"/>
  <c r="DP122" i="1" s="1"/>
  <c r="DP123" i="1" s="1"/>
  <c r="DP124" i="1" s="1"/>
  <c r="DP125" i="1" s="1"/>
  <c r="DP126" i="1" s="1"/>
  <c r="DP127" i="1" s="1"/>
  <c r="DP128" i="1" s="1"/>
  <c r="DP129" i="1" s="1"/>
  <c r="DP130" i="1" s="1"/>
  <c r="DP131" i="1" s="1"/>
  <c r="DP132" i="1" s="1"/>
  <c r="DP133" i="1" s="1"/>
  <c r="DP134" i="1" s="1"/>
  <c r="DP135" i="1" s="1"/>
  <c r="DP136" i="1" s="1"/>
  <c r="DP137" i="1" s="1"/>
  <c r="DP138" i="1" s="1"/>
  <c r="DP139" i="1" s="1"/>
  <c r="DP140" i="1" s="1"/>
  <c r="DP141" i="1" s="1"/>
  <c r="DP142" i="1" s="1"/>
  <c r="DP143" i="1" s="1"/>
  <c r="DP144" i="1" s="1"/>
  <c r="DP145" i="1" s="1"/>
  <c r="DP146" i="1" s="1"/>
  <c r="DP147" i="1" s="1"/>
  <c r="DP148" i="1" s="1"/>
  <c r="DA472" i="1"/>
  <c r="DA449" i="1"/>
  <c r="DA326" i="1"/>
  <c r="DA327" i="1" s="1"/>
  <c r="CZ308" i="1"/>
  <c r="CZ319" i="1" s="1"/>
  <c r="CZ307" i="1"/>
  <c r="CZ318" i="1" s="1"/>
  <c r="CZ306" i="1"/>
  <c r="CZ317" i="1" s="1"/>
  <c r="CZ305" i="1"/>
  <c r="CZ316" i="1" s="1"/>
  <c r="DB285" i="1"/>
  <c r="DD284" i="1"/>
  <c r="DD285" i="1" s="1"/>
  <c r="DC284" i="1"/>
  <c r="DC285" i="1" s="1"/>
  <c r="DB283" i="1"/>
  <c r="DD282" i="1"/>
  <c r="DD283" i="1" s="1"/>
  <c r="DC282" i="1"/>
  <c r="DC283" i="1" s="1"/>
  <c r="DB210" i="1"/>
  <c r="DA179" i="1"/>
  <c r="DB188" i="1" s="1"/>
  <c r="DB208" i="1" s="1"/>
  <c r="DA173" i="1"/>
  <c r="DB337" i="1" s="1"/>
  <c r="DA172" i="1"/>
  <c r="DB336" i="1" s="1"/>
  <c r="DA171" i="1"/>
  <c r="DA266" i="1" s="1"/>
  <c r="DA170" i="1"/>
  <c r="DA169" i="1"/>
  <c r="DA486" i="1" s="1"/>
  <c r="DE538" i="1" s="1"/>
  <c r="DB158" i="1"/>
  <c r="DB156" i="1"/>
  <c r="DB155" i="1"/>
  <c r="DB154" i="1"/>
  <c r="DB153" i="1"/>
  <c r="DB152" i="1"/>
  <c r="DB151" i="1"/>
  <c r="DB141" i="1"/>
  <c r="DB163" i="1" s="1"/>
  <c r="DB140" i="1"/>
  <c r="DB162" i="1" s="1"/>
  <c r="DB139" i="1"/>
  <c r="DB161" i="1" s="1"/>
  <c r="DB160" i="1"/>
  <c r="DB137" i="1"/>
  <c r="DB159" i="1" s="1"/>
  <c r="DB130" i="1"/>
  <c r="CY119" i="1"/>
  <c r="CY120" i="1" s="1"/>
  <c r="CY121" i="1" s="1"/>
  <c r="CY122" i="1" s="1"/>
  <c r="CY123" i="1" s="1"/>
  <c r="CY124" i="1" s="1"/>
  <c r="CY125" i="1" s="1"/>
  <c r="CY126" i="1" s="1"/>
  <c r="CY127" i="1" s="1"/>
  <c r="CY128" i="1" s="1"/>
  <c r="CY129" i="1" s="1"/>
  <c r="CY130" i="1" s="1"/>
  <c r="CY131" i="1" s="1"/>
  <c r="CY132" i="1" s="1"/>
  <c r="CY133" i="1" s="1"/>
  <c r="CY134" i="1" s="1"/>
  <c r="CY135" i="1" s="1"/>
  <c r="CY136" i="1" s="1"/>
  <c r="CY137" i="1" s="1"/>
  <c r="CY138" i="1" s="1"/>
  <c r="CY139" i="1" s="1"/>
  <c r="CY140" i="1" s="1"/>
  <c r="CY141" i="1" s="1"/>
  <c r="CY142" i="1" s="1"/>
  <c r="CY143" i="1" s="1"/>
  <c r="CY144" i="1" s="1"/>
  <c r="CY145" i="1" s="1"/>
  <c r="CY146" i="1" s="1"/>
  <c r="CY147" i="1" s="1"/>
  <c r="CY148" i="1" s="1"/>
  <c r="CJ472" i="1"/>
  <c r="CJ449" i="1"/>
  <c r="CJ326" i="1"/>
  <c r="CJ327" i="1" s="1"/>
  <c r="CI308" i="1"/>
  <c r="CI319" i="1" s="1"/>
  <c r="CI307" i="1"/>
  <c r="CI318" i="1" s="1"/>
  <c r="CI306" i="1"/>
  <c r="CI317" i="1" s="1"/>
  <c r="CI305" i="1"/>
  <c r="CI316" i="1" s="1"/>
  <c r="CK285" i="1"/>
  <c r="CM284" i="1"/>
  <c r="CM285" i="1" s="1"/>
  <c r="CL284" i="1"/>
  <c r="CL285" i="1" s="1"/>
  <c r="CK283" i="1"/>
  <c r="CM282" i="1"/>
  <c r="CM283" i="1" s="1"/>
  <c r="CL282" i="1"/>
  <c r="CL283" i="1" s="1"/>
  <c r="CK210" i="1"/>
  <c r="CJ179" i="1"/>
  <c r="CK188" i="1" s="1"/>
  <c r="CK208" i="1" s="1"/>
  <c r="CJ173" i="1"/>
  <c r="CJ174" i="1" s="1"/>
  <c r="CJ291" i="1" s="1"/>
  <c r="CL292" i="1" s="1"/>
  <c r="CJ172" i="1"/>
  <c r="CK336" i="1" s="1"/>
  <c r="CJ171" i="1"/>
  <c r="CJ266" i="1" s="1"/>
  <c r="CK268" i="1" s="1"/>
  <c r="CJ170" i="1"/>
  <c r="CJ169" i="1"/>
  <c r="CK158" i="1"/>
  <c r="CK156" i="1"/>
  <c r="CK155" i="1"/>
  <c r="CK154" i="1"/>
  <c r="CK153" i="1"/>
  <c r="CK286" i="1" s="1"/>
  <c r="CK152" i="1"/>
  <c r="CK151" i="1"/>
  <c r="CK141" i="1"/>
  <c r="CK140" i="1"/>
  <c r="CK162" i="1" s="1"/>
  <c r="CK139" i="1"/>
  <c r="CK161" i="1" s="1"/>
  <c r="CK137" i="1"/>
  <c r="CK159" i="1" s="1"/>
  <c r="CK130" i="1"/>
  <c r="CH119" i="1"/>
  <c r="CH120" i="1" s="1"/>
  <c r="CH121" i="1" s="1"/>
  <c r="CH122" i="1" s="1"/>
  <c r="CH123" i="1" s="1"/>
  <c r="CH124" i="1" s="1"/>
  <c r="CH125" i="1" s="1"/>
  <c r="CH126" i="1" s="1"/>
  <c r="CH127" i="1" s="1"/>
  <c r="CH128" i="1" s="1"/>
  <c r="CH129" i="1" s="1"/>
  <c r="CH130" i="1" s="1"/>
  <c r="CH131" i="1" s="1"/>
  <c r="CH132" i="1" s="1"/>
  <c r="CH133" i="1" s="1"/>
  <c r="CH134" i="1" s="1"/>
  <c r="CH135" i="1" s="1"/>
  <c r="CH136" i="1" s="1"/>
  <c r="CH137" i="1" s="1"/>
  <c r="CH138" i="1" s="1"/>
  <c r="CH139" i="1" s="1"/>
  <c r="CH140" i="1" s="1"/>
  <c r="CH141" i="1" s="1"/>
  <c r="CH142" i="1" s="1"/>
  <c r="CH143" i="1" s="1"/>
  <c r="CH144" i="1" s="1"/>
  <c r="CH145" i="1" s="1"/>
  <c r="CH146" i="1" s="1"/>
  <c r="CH147" i="1" s="1"/>
  <c r="CH148" i="1" s="1"/>
  <c r="BS472" i="1"/>
  <c r="BS449" i="1"/>
  <c r="BS326" i="1"/>
  <c r="BR308" i="1"/>
  <c r="BR319" i="1" s="1"/>
  <c r="BR307" i="1"/>
  <c r="BR318" i="1" s="1"/>
  <c r="BR306" i="1"/>
  <c r="BR317" i="1" s="1"/>
  <c r="BR305" i="1"/>
  <c r="BR316" i="1" s="1"/>
  <c r="BT285" i="1"/>
  <c r="BV284" i="1"/>
  <c r="BV285" i="1" s="1"/>
  <c r="BU284" i="1"/>
  <c r="BU285" i="1" s="1"/>
  <c r="BT283" i="1"/>
  <c r="BV282" i="1"/>
  <c r="BV283" i="1" s="1"/>
  <c r="BU282" i="1"/>
  <c r="BU283" i="1" s="1"/>
  <c r="BT210" i="1"/>
  <c r="BS179" i="1"/>
  <c r="BT188" i="1" s="1"/>
  <c r="BT208" i="1" s="1"/>
  <c r="BS173" i="1"/>
  <c r="BT337" i="1" s="1"/>
  <c r="BS172" i="1"/>
  <c r="BT336" i="1" s="1"/>
  <c r="BS171" i="1"/>
  <c r="BS266" i="1" s="1"/>
  <c r="BS170" i="1"/>
  <c r="BS169" i="1"/>
  <c r="BT158" i="1"/>
  <c r="BT156" i="1"/>
  <c r="BT155" i="1"/>
  <c r="BT154" i="1"/>
  <c r="BT153" i="1"/>
  <c r="BT286" i="1" s="1"/>
  <c r="BT287" i="1" s="1"/>
  <c r="BT152" i="1"/>
  <c r="BT151" i="1"/>
  <c r="BT141" i="1"/>
  <c r="BT163" i="1" s="1"/>
  <c r="BT140" i="1"/>
  <c r="BT162" i="1" s="1"/>
  <c r="BT139" i="1"/>
  <c r="BT161" i="1" s="1"/>
  <c r="BT137" i="1"/>
  <c r="BT159" i="1" s="1"/>
  <c r="BT130" i="1"/>
  <c r="BQ119" i="1"/>
  <c r="BQ120" i="1" s="1"/>
  <c r="BQ121" i="1" s="1"/>
  <c r="BQ122" i="1" s="1"/>
  <c r="BQ123" i="1" s="1"/>
  <c r="BQ124" i="1" s="1"/>
  <c r="BQ125" i="1" s="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BQ145" i="1" s="1"/>
  <c r="BQ146" i="1" s="1"/>
  <c r="BQ147" i="1" s="1"/>
  <c r="BQ148" i="1" s="1"/>
  <c r="BB472" i="1"/>
  <c r="BB449" i="1"/>
  <c r="BB326" i="1"/>
  <c r="BB328" i="1" s="1"/>
  <c r="BA308" i="1"/>
  <c r="BA319" i="1" s="1"/>
  <c r="BA307" i="1"/>
  <c r="BA318" i="1" s="1"/>
  <c r="BA306" i="1"/>
  <c r="BA317" i="1" s="1"/>
  <c r="BA305" i="1"/>
  <c r="BA316" i="1" s="1"/>
  <c r="BC285" i="1"/>
  <c r="BE284" i="1"/>
  <c r="BE285" i="1" s="1"/>
  <c r="BD284" i="1"/>
  <c r="BD285" i="1" s="1"/>
  <c r="BC283" i="1"/>
  <c r="BE282" i="1"/>
  <c r="BE283" i="1" s="1"/>
  <c r="BD282" i="1"/>
  <c r="BD283" i="1" s="1"/>
  <c r="BC210" i="1"/>
  <c r="BB179" i="1"/>
  <c r="BC188" i="1" s="1"/>
  <c r="BC208" i="1" s="1"/>
  <c r="BB173" i="1"/>
  <c r="BB174" i="1" s="1"/>
  <c r="BB291" i="1" s="1"/>
  <c r="BD301" i="1" s="1"/>
  <c r="BB172" i="1"/>
  <c r="BC336" i="1" s="1"/>
  <c r="BB171" i="1"/>
  <c r="BB266" i="1" s="1"/>
  <c r="BB170" i="1"/>
  <c r="BB169" i="1"/>
  <c r="BC158" i="1"/>
  <c r="BC156" i="1"/>
  <c r="BC155" i="1"/>
  <c r="BC154" i="1"/>
  <c r="BC153" i="1"/>
  <c r="BC286" i="1" s="1"/>
  <c r="BC152" i="1"/>
  <c r="BC151" i="1"/>
  <c r="BC141" i="1"/>
  <c r="BC163" i="1" s="1"/>
  <c r="BI499" i="1" s="1"/>
  <c r="BJ499" i="1" s="1"/>
  <c r="BK499" i="1" s="1"/>
  <c r="BL499" i="1" s="1"/>
  <c r="BC140" i="1"/>
  <c r="BC162" i="1" s="1"/>
  <c r="BC139" i="1"/>
  <c r="BC161" i="1" s="1"/>
  <c r="BC137" i="1"/>
  <c r="BC159" i="1" s="1"/>
  <c r="BC130" i="1"/>
  <c r="AZ119" i="1"/>
  <c r="AZ120" i="1" s="1"/>
  <c r="AZ121" i="1" s="1"/>
  <c r="AZ122" i="1" s="1"/>
  <c r="AZ123" i="1" s="1"/>
  <c r="AZ124" i="1" s="1"/>
  <c r="AZ125" i="1" s="1"/>
  <c r="AZ126" i="1" s="1"/>
  <c r="AZ127" i="1" s="1"/>
  <c r="AZ128" i="1" s="1"/>
  <c r="AZ129" i="1" s="1"/>
  <c r="AZ130" i="1" s="1"/>
  <c r="AZ131" i="1" s="1"/>
  <c r="AZ132" i="1" s="1"/>
  <c r="AZ133" i="1" s="1"/>
  <c r="AZ134" i="1" s="1"/>
  <c r="AZ135" i="1" s="1"/>
  <c r="AZ136" i="1" s="1"/>
  <c r="AZ137" i="1" s="1"/>
  <c r="AZ138" i="1" s="1"/>
  <c r="AZ139" i="1" s="1"/>
  <c r="AZ140" i="1" s="1"/>
  <c r="AZ141" i="1" s="1"/>
  <c r="AZ142" i="1" s="1"/>
  <c r="AZ143" i="1" s="1"/>
  <c r="AZ144" i="1" s="1"/>
  <c r="AZ145" i="1" s="1"/>
  <c r="AZ146" i="1" s="1"/>
  <c r="AZ147" i="1" s="1"/>
  <c r="AZ148" i="1" s="1"/>
  <c r="AK472" i="1"/>
  <c r="AK449" i="1"/>
  <c r="AK326" i="1"/>
  <c r="AK330" i="1" s="1"/>
  <c r="AJ308" i="1"/>
  <c r="AJ319" i="1" s="1"/>
  <c r="AJ307" i="1"/>
  <c r="AJ318" i="1" s="1"/>
  <c r="AJ306" i="1"/>
  <c r="AJ317" i="1" s="1"/>
  <c r="AJ305" i="1"/>
  <c r="AJ316" i="1" s="1"/>
  <c r="AL285" i="1"/>
  <c r="AN284" i="1"/>
  <c r="AN285" i="1" s="1"/>
  <c r="AM284" i="1"/>
  <c r="AM285" i="1" s="1"/>
  <c r="AL283" i="1"/>
  <c r="AN282" i="1"/>
  <c r="AN283" i="1" s="1"/>
  <c r="AM282" i="1"/>
  <c r="AM283" i="1" s="1"/>
  <c r="AL210" i="1"/>
  <c r="AK179" i="1"/>
  <c r="AL188" i="1" s="1"/>
  <c r="AL208" i="1" s="1"/>
  <c r="AK173" i="1"/>
  <c r="AK172" i="1"/>
  <c r="AL336" i="1" s="1"/>
  <c r="AK171" i="1"/>
  <c r="AK266" i="1" s="1"/>
  <c r="AL268" i="1" s="1"/>
  <c r="AK170" i="1"/>
  <c r="AK169" i="1"/>
  <c r="AK487" i="1" s="1"/>
  <c r="AP538" i="1" s="1"/>
  <c r="AL158" i="1"/>
  <c r="AL156" i="1"/>
  <c r="AL155" i="1"/>
  <c r="AL154" i="1"/>
  <c r="AL153" i="1"/>
  <c r="AL286" i="1" s="1"/>
  <c r="AL287" i="1" s="1"/>
  <c r="AL152" i="1"/>
  <c r="AL151" i="1"/>
  <c r="AL141" i="1"/>
  <c r="AL135" i="1" s="1"/>
  <c r="AL157" i="1" s="1"/>
  <c r="AL140" i="1"/>
  <c r="AL162" i="1" s="1"/>
  <c r="AL139" i="1"/>
  <c r="AL161" i="1" s="1"/>
  <c r="AL137" i="1"/>
  <c r="AL159" i="1" s="1"/>
  <c r="AK331" i="1" s="1"/>
  <c r="AK376" i="1" s="1"/>
  <c r="AL130" i="1"/>
  <c r="AI119" i="1"/>
  <c r="AI120" i="1" s="1"/>
  <c r="AI121" i="1" s="1"/>
  <c r="AI122" i="1" s="1"/>
  <c r="AI123" i="1" s="1"/>
  <c r="AI124" i="1" s="1"/>
  <c r="AI125" i="1" s="1"/>
  <c r="AI126" i="1" s="1"/>
  <c r="AI127" i="1" s="1"/>
  <c r="AI128" i="1" s="1"/>
  <c r="AI129" i="1" s="1"/>
  <c r="AI130" i="1" s="1"/>
  <c r="AI131" i="1" s="1"/>
  <c r="AI132" i="1" s="1"/>
  <c r="AI133" i="1" s="1"/>
  <c r="AI134" i="1" s="1"/>
  <c r="AI135" i="1" s="1"/>
  <c r="AI136" i="1" s="1"/>
  <c r="AI137" i="1" s="1"/>
  <c r="AI138" i="1" s="1"/>
  <c r="AI139" i="1" s="1"/>
  <c r="AI140" i="1" s="1"/>
  <c r="AI141" i="1" s="1"/>
  <c r="AI142" i="1" s="1"/>
  <c r="AI143" i="1" s="1"/>
  <c r="AI144" i="1" s="1"/>
  <c r="AI145" i="1" s="1"/>
  <c r="AI146" i="1" s="1"/>
  <c r="AI147" i="1" s="1"/>
  <c r="AI148" i="1" s="1"/>
  <c r="T472" i="1"/>
  <c r="T449" i="1"/>
  <c r="T326" i="1"/>
  <c r="T371" i="1" s="1"/>
  <c r="S308" i="1"/>
  <c r="S319" i="1" s="1"/>
  <c r="S307" i="1"/>
  <c r="S318" i="1" s="1"/>
  <c r="S306" i="1"/>
  <c r="S317" i="1" s="1"/>
  <c r="S305" i="1"/>
  <c r="S316" i="1" s="1"/>
  <c r="U285" i="1"/>
  <c r="W284" i="1"/>
  <c r="W285" i="1" s="1"/>
  <c r="V284" i="1"/>
  <c r="V285" i="1" s="1"/>
  <c r="U283" i="1"/>
  <c r="W282" i="1"/>
  <c r="W283" i="1" s="1"/>
  <c r="V282" i="1"/>
  <c r="V283" i="1" s="1"/>
  <c r="U210" i="1"/>
  <c r="T179" i="1"/>
  <c r="U188" i="1" s="1"/>
  <c r="U208" i="1" s="1"/>
  <c r="T173" i="1"/>
  <c r="T172" i="1"/>
  <c r="U336" i="1" s="1"/>
  <c r="T171" i="1"/>
  <c r="T266" i="1" s="1"/>
  <c r="T170" i="1"/>
  <c r="T169" i="1"/>
  <c r="T553" i="1" s="1"/>
  <c r="Y570" i="1" s="1"/>
  <c r="Y590" i="1" s="1"/>
  <c r="U158" i="1"/>
  <c r="U156" i="1"/>
  <c r="U155" i="1"/>
  <c r="U154" i="1"/>
  <c r="U153" i="1"/>
  <c r="U152" i="1"/>
  <c r="U151" i="1"/>
  <c r="U141" i="1"/>
  <c r="U142" i="1" s="1"/>
  <c r="U140" i="1"/>
  <c r="U162" i="1" s="1"/>
  <c r="U139" i="1"/>
  <c r="U161" i="1" s="1"/>
  <c r="U160" i="1"/>
  <c r="U137" i="1"/>
  <c r="U159" i="1" s="1"/>
  <c r="U130" i="1"/>
  <c r="R119" i="1"/>
  <c r="R120" i="1" s="1"/>
  <c r="R121" i="1" s="1"/>
  <c r="R122" i="1" s="1"/>
  <c r="R123" i="1" s="1"/>
  <c r="R124" i="1" s="1"/>
  <c r="R125" i="1" s="1"/>
  <c r="R126" i="1" s="1"/>
  <c r="R127" i="1" s="1"/>
  <c r="R128" i="1" s="1"/>
  <c r="R129" i="1" s="1"/>
  <c r="R130" i="1" s="1"/>
  <c r="R131" i="1" s="1"/>
  <c r="R132" i="1" s="1"/>
  <c r="R133" i="1" s="1"/>
  <c r="R134" i="1" s="1"/>
  <c r="R135" i="1" s="1"/>
  <c r="R136" i="1" s="1"/>
  <c r="R137" i="1" s="1"/>
  <c r="R138" i="1" s="1"/>
  <c r="R139" i="1" s="1"/>
  <c r="R140" i="1" s="1"/>
  <c r="R141" i="1" s="1"/>
  <c r="R142" i="1" s="1"/>
  <c r="R143" i="1" s="1"/>
  <c r="R144" i="1" s="1"/>
  <c r="R145" i="1" s="1"/>
  <c r="R146" i="1" s="1"/>
  <c r="R147" i="1" s="1"/>
  <c r="R148" i="1" s="1"/>
  <c r="A119" i="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BZ364" i="1" l="1"/>
  <c r="BY364" i="1"/>
  <c r="BW364" i="1"/>
  <c r="CE356" i="1"/>
  <c r="CD356" i="1"/>
  <c r="BX364" i="1"/>
  <c r="DM356" i="1"/>
  <c r="DL356" i="1"/>
  <c r="DH364" i="1"/>
  <c r="DG364" i="1"/>
  <c r="DF364" i="1"/>
  <c r="DE364" i="1"/>
  <c r="AL160" i="1"/>
  <c r="BC160" i="1"/>
  <c r="BT160" i="1"/>
  <c r="BS331" i="1" s="1"/>
  <c r="BS376" i="1" s="1"/>
  <c r="CK160" i="1"/>
  <c r="CJ331" i="1" s="1"/>
  <c r="CJ376" i="1" s="1"/>
  <c r="DR331" i="1"/>
  <c r="DR376" i="1" s="1"/>
  <c r="AK333" i="1"/>
  <c r="AK378" i="1" s="1"/>
  <c r="AK423" i="1" s="1"/>
  <c r="AK332" i="1"/>
  <c r="AK377" i="1" s="1"/>
  <c r="AK329" i="1"/>
  <c r="AK371" i="1"/>
  <c r="AK373" i="1" s="1"/>
  <c r="BB446" i="1"/>
  <c r="BH454" i="1" s="1"/>
  <c r="BC135" i="1"/>
  <c r="BC157" i="1" s="1"/>
  <c r="DB135" i="1"/>
  <c r="DB157" i="1" s="1"/>
  <c r="DA446" i="1"/>
  <c r="DG454" i="1" s="1"/>
  <c r="T330" i="1"/>
  <c r="DR485" i="1"/>
  <c r="DU538" i="1" s="1"/>
  <c r="T333" i="1"/>
  <c r="T378" i="1" s="1"/>
  <c r="T423" i="1" s="1"/>
  <c r="BB483" i="1"/>
  <c r="DA174" i="1"/>
  <c r="DA291" i="1" s="1"/>
  <c r="DC301" i="1" s="1"/>
  <c r="T446" i="1"/>
  <c r="Z454" i="1" s="1"/>
  <c r="BS174" i="1"/>
  <c r="BS291" i="1" s="1"/>
  <c r="BV292" i="1" s="1"/>
  <c r="T447" i="1"/>
  <c r="AA454" i="1" s="1"/>
  <c r="T618" i="1"/>
  <c r="AA633" i="1" s="1"/>
  <c r="AA652" i="1" s="1"/>
  <c r="AK328" i="1"/>
  <c r="BS329" i="1"/>
  <c r="CE350" i="1" s="1"/>
  <c r="CK337" i="1"/>
  <c r="DB142" i="1"/>
  <c r="BB443" i="1"/>
  <c r="BE454" i="1" s="1"/>
  <c r="DS337" i="1"/>
  <c r="CK287" i="1"/>
  <c r="CK299" i="1" s="1"/>
  <c r="CL286" i="1"/>
  <c r="CL287" i="1" s="1"/>
  <c r="T372" i="1"/>
  <c r="T373" i="1"/>
  <c r="CL267" i="1"/>
  <c r="T443" i="1"/>
  <c r="W454" i="1" s="1"/>
  <c r="T467" i="1"/>
  <c r="X477" i="1" s="1"/>
  <c r="AL163" i="1"/>
  <c r="AK628" i="1" s="1"/>
  <c r="BB556" i="1"/>
  <c r="BM570" i="1" s="1"/>
  <c r="BM590" i="1" s="1"/>
  <c r="DR329" i="1"/>
  <c r="EC350" i="1" s="1"/>
  <c r="DR328" i="1"/>
  <c r="T331" i="1"/>
  <c r="T376" i="1" s="1"/>
  <c r="T327" i="1"/>
  <c r="T444" i="1"/>
  <c r="X454" i="1" s="1"/>
  <c r="T471" i="1"/>
  <c r="AE477" i="1" s="1"/>
  <c r="BB442" i="1"/>
  <c r="BD454" i="1" s="1"/>
  <c r="BS327" i="1"/>
  <c r="DR330" i="1"/>
  <c r="CJ563" i="1"/>
  <c r="AL142" i="1"/>
  <c r="DR333" i="1"/>
  <c r="DR378" i="1" s="1"/>
  <c r="DR423" i="1" s="1"/>
  <c r="DS163" i="1"/>
  <c r="DY499" i="1" s="1"/>
  <c r="DZ499" i="1" s="1"/>
  <c r="EA499" i="1" s="1"/>
  <c r="EB499" i="1" s="1"/>
  <c r="DR371" i="1"/>
  <c r="DR373" i="1" s="1"/>
  <c r="AL267" i="1"/>
  <c r="BC142" i="1"/>
  <c r="BC164" i="1" s="1"/>
  <c r="BB466" i="1"/>
  <c r="BE477" i="1" s="1"/>
  <c r="BB552" i="1"/>
  <c r="BF570" i="1" s="1"/>
  <c r="BB613" i="1"/>
  <c r="BD633" i="1" s="1"/>
  <c r="BD652" i="1" s="1"/>
  <c r="CJ333" i="1"/>
  <c r="CJ378" i="1" s="1"/>
  <c r="CJ423" i="1" s="1"/>
  <c r="DA333" i="1"/>
  <c r="DA378" i="1" s="1"/>
  <c r="DA423" i="1" s="1"/>
  <c r="DR332" i="1"/>
  <c r="DR377" i="1" s="1"/>
  <c r="DR446" i="1"/>
  <c r="DX454" i="1" s="1"/>
  <c r="T464" i="1"/>
  <c r="U477" i="1" s="1"/>
  <c r="T487" i="1"/>
  <c r="Y538" i="1" s="1"/>
  <c r="AM268" i="1"/>
  <c r="AL272" i="1" s="1"/>
  <c r="BB470" i="1"/>
  <c r="BI477" i="1" s="1"/>
  <c r="BB554" i="1"/>
  <c r="BH570" i="1" s="1"/>
  <c r="BH590" i="1" s="1"/>
  <c r="BB615" i="1"/>
  <c r="BF633" i="1" s="1"/>
  <c r="BF652" i="1" s="1"/>
  <c r="DS135" i="1"/>
  <c r="DS157" i="1" s="1"/>
  <c r="T332" i="1"/>
  <c r="T377" i="1" s="1"/>
  <c r="T466" i="1"/>
  <c r="W477" i="1" s="1"/>
  <c r="BB555" i="1"/>
  <c r="BI570" i="1" s="1"/>
  <c r="BI590" i="1" s="1"/>
  <c r="BB619" i="1"/>
  <c r="BM633" i="1" s="1"/>
  <c r="BM652" i="1" s="1"/>
  <c r="CJ371" i="1"/>
  <c r="CJ373" i="1" s="1"/>
  <c r="DA556" i="1"/>
  <c r="DL570" i="1" s="1"/>
  <c r="DL590" i="1" s="1"/>
  <c r="DA444" i="1"/>
  <c r="DE454" i="1" s="1"/>
  <c r="DA466" i="1"/>
  <c r="DD477" i="1" s="1"/>
  <c r="CJ329" i="1"/>
  <c r="CJ374" i="1" s="1"/>
  <c r="CR393" i="1" s="1"/>
  <c r="CR405" i="1" s="1"/>
  <c r="CJ328" i="1"/>
  <c r="CJ330" i="1"/>
  <c r="BS330" i="1"/>
  <c r="BS371" i="1"/>
  <c r="BS375" i="1" s="1"/>
  <c r="BS447" i="1"/>
  <c r="BZ454" i="1" s="1"/>
  <c r="BS448" i="1"/>
  <c r="CD454" i="1" s="1"/>
  <c r="BS468" i="1"/>
  <c r="BX477" i="1" s="1"/>
  <c r="AM267" i="1"/>
  <c r="DS164" i="1"/>
  <c r="DS267" i="1"/>
  <c r="DT268" i="1"/>
  <c r="DS268" i="1"/>
  <c r="DT267" i="1"/>
  <c r="DU294" i="1"/>
  <c r="DS292" i="1"/>
  <c r="DT300" i="1"/>
  <c r="DT298" i="1"/>
  <c r="DT296" i="1"/>
  <c r="DT294" i="1"/>
  <c r="DS298" i="1"/>
  <c r="DS296" i="1"/>
  <c r="DS294" i="1"/>
  <c r="DT299" i="1"/>
  <c r="DT295" i="1"/>
  <c r="DU293" i="1"/>
  <c r="DT301" i="1"/>
  <c r="DT297" i="1"/>
  <c r="DS293" i="1"/>
  <c r="DU297" i="1"/>
  <c r="DU295" i="1"/>
  <c r="DT293" i="1"/>
  <c r="DS299" i="1"/>
  <c r="DS297" i="1"/>
  <c r="DS295" i="1"/>
  <c r="DU292" i="1"/>
  <c r="DT292" i="1"/>
  <c r="DU296" i="1"/>
  <c r="DR618" i="1"/>
  <c r="DY633" i="1" s="1"/>
  <c r="DY652" i="1" s="1"/>
  <c r="DR553" i="1"/>
  <c r="DW570" i="1" s="1"/>
  <c r="DW590" i="1" s="1"/>
  <c r="DR484" i="1"/>
  <c r="DT538" i="1" s="1"/>
  <c r="DR617" i="1"/>
  <c r="DX633" i="1" s="1"/>
  <c r="DX652" i="1" s="1"/>
  <c r="DR614" i="1"/>
  <c r="DU633" i="1" s="1"/>
  <c r="DU652" i="1" s="1"/>
  <c r="DR549" i="1"/>
  <c r="DR488" i="1"/>
  <c r="DX538" i="1" s="1"/>
  <c r="DR467" i="1"/>
  <c r="DV477" i="1" s="1"/>
  <c r="DR447" i="1"/>
  <c r="DY454" i="1" s="1"/>
  <c r="DR555" i="1"/>
  <c r="DY570" i="1" s="1"/>
  <c r="DY590" i="1" s="1"/>
  <c r="DR483" i="1"/>
  <c r="DR469" i="1"/>
  <c r="DX477" i="1" s="1"/>
  <c r="DR445" i="1"/>
  <c r="DW454" i="1" s="1"/>
  <c r="DR619" i="1"/>
  <c r="EC633" i="1" s="1"/>
  <c r="EC652" i="1" s="1"/>
  <c r="DR554" i="1"/>
  <c r="DX570" i="1" s="1"/>
  <c r="DX590" i="1" s="1"/>
  <c r="DR468" i="1"/>
  <c r="DW477" i="1" s="1"/>
  <c r="DR444" i="1"/>
  <c r="DV454" i="1" s="1"/>
  <c r="DR616" i="1"/>
  <c r="DW633" i="1" s="1"/>
  <c r="DW652" i="1" s="1"/>
  <c r="DR552" i="1"/>
  <c r="DV570" i="1" s="1"/>
  <c r="DR466" i="1"/>
  <c r="DU477" i="1" s="1"/>
  <c r="DR443" i="1"/>
  <c r="DU454" i="1" s="1"/>
  <c r="DR615" i="1"/>
  <c r="DV633" i="1" s="1"/>
  <c r="DV652" i="1" s="1"/>
  <c r="DR551" i="1"/>
  <c r="DU570" i="1" s="1"/>
  <c r="DR490" i="1"/>
  <c r="DR465" i="1"/>
  <c r="DT477" i="1" s="1"/>
  <c r="DR442" i="1"/>
  <c r="DT454" i="1" s="1"/>
  <c r="DR613" i="1"/>
  <c r="DT633" i="1" s="1"/>
  <c r="DT652" i="1" s="1"/>
  <c r="DR550" i="1"/>
  <c r="DT570" i="1" s="1"/>
  <c r="DT590" i="1" s="1"/>
  <c r="DR489" i="1"/>
  <c r="DR464" i="1"/>
  <c r="DS477" i="1" s="1"/>
  <c r="DR441" i="1"/>
  <c r="DS454" i="1" s="1"/>
  <c r="DR612" i="1"/>
  <c r="DS633" i="1" s="1"/>
  <c r="DS652" i="1" s="1"/>
  <c r="DR487" i="1"/>
  <c r="DW538" i="1" s="1"/>
  <c r="DR486" i="1"/>
  <c r="DV538" i="1" s="1"/>
  <c r="DR471" i="1"/>
  <c r="EC477" i="1" s="1"/>
  <c r="DR448" i="1"/>
  <c r="EC454" i="1" s="1"/>
  <c r="DT286" i="1"/>
  <c r="DT287" i="1" s="1"/>
  <c r="DR626" i="1"/>
  <c r="DR563" i="1"/>
  <c r="DU286" i="1"/>
  <c r="DU287" i="1" s="1"/>
  <c r="DU299" i="1" s="1"/>
  <c r="DR556" i="1"/>
  <c r="EC570" i="1" s="1"/>
  <c r="EC590" i="1" s="1"/>
  <c r="DR381" i="1"/>
  <c r="DA565" i="1"/>
  <c r="DA628" i="1"/>
  <c r="DH499" i="1"/>
  <c r="DI499" i="1" s="1"/>
  <c r="DJ499" i="1" s="1"/>
  <c r="DK499" i="1" s="1"/>
  <c r="DC268" i="1"/>
  <c r="DB268" i="1"/>
  <c r="DC267" i="1"/>
  <c r="DB267" i="1"/>
  <c r="DA381" i="1"/>
  <c r="DA626" i="1"/>
  <c r="DA563" i="1"/>
  <c r="DB286" i="1"/>
  <c r="DA328" i="1"/>
  <c r="DA619" i="1"/>
  <c r="DL633" i="1" s="1"/>
  <c r="DL652" i="1" s="1"/>
  <c r="DA554" i="1"/>
  <c r="DG570" i="1" s="1"/>
  <c r="DG590" i="1" s="1"/>
  <c r="DA485" i="1"/>
  <c r="DD538" i="1" s="1"/>
  <c r="DA618" i="1"/>
  <c r="DH633" i="1" s="1"/>
  <c r="DH652" i="1" s="1"/>
  <c r="DA553" i="1"/>
  <c r="DF570" i="1" s="1"/>
  <c r="DF590" i="1" s="1"/>
  <c r="DA484" i="1"/>
  <c r="DC538" i="1" s="1"/>
  <c r="DA617" i="1"/>
  <c r="DG633" i="1" s="1"/>
  <c r="DG652" i="1" s="1"/>
  <c r="DA552" i="1"/>
  <c r="DE570" i="1" s="1"/>
  <c r="DA483" i="1"/>
  <c r="DA470" i="1"/>
  <c r="DH477" i="1" s="1"/>
  <c r="DA442" i="1"/>
  <c r="DC454" i="1" s="1"/>
  <c r="DA616" i="1"/>
  <c r="DF633" i="1" s="1"/>
  <c r="DF652" i="1" s="1"/>
  <c r="DA551" i="1"/>
  <c r="DD570" i="1" s="1"/>
  <c r="DA490" i="1"/>
  <c r="DA469" i="1"/>
  <c r="DG477" i="1" s="1"/>
  <c r="DA615" i="1"/>
  <c r="DE633" i="1" s="1"/>
  <c r="DE652" i="1" s="1"/>
  <c r="DA550" i="1"/>
  <c r="DC570" i="1" s="1"/>
  <c r="DC590" i="1" s="1"/>
  <c r="DA489" i="1"/>
  <c r="DA468" i="1"/>
  <c r="DF477" i="1" s="1"/>
  <c r="DA614" i="1"/>
  <c r="DD633" i="1" s="1"/>
  <c r="DD652" i="1" s="1"/>
  <c r="DA549" i="1"/>
  <c r="DA488" i="1"/>
  <c r="DG538" i="1" s="1"/>
  <c r="DA467" i="1"/>
  <c r="DE477" i="1" s="1"/>
  <c r="DA447" i="1"/>
  <c r="DH454" i="1" s="1"/>
  <c r="DA329" i="1"/>
  <c r="DA441" i="1"/>
  <c r="DB454" i="1" s="1"/>
  <c r="DA464" i="1"/>
  <c r="DB477" i="1" s="1"/>
  <c r="DA487" i="1"/>
  <c r="DF538" i="1" s="1"/>
  <c r="DA612" i="1"/>
  <c r="DB633" i="1" s="1"/>
  <c r="DB652" i="1" s="1"/>
  <c r="DA330" i="1"/>
  <c r="DA443" i="1"/>
  <c r="DD454" i="1" s="1"/>
  <c r="DA465" i="1"/>
  <c r="DC477" i="1" s="1"/>
  <c r="DA555" i="1"/>
  <c r="DH570" i="1" s="1"/>
  <c r="DH590" i="1" s="1"/>
  <c r="DA613" i="1"/>
  <c r="DC633" i="1" s="1"/>
  <c r="DC652" i="1" s="1"/>
  <c r="DA331" i="1"/>
  <c r="DA376" i="1" s="1"/>
  <c r="DA371" i="1"/>
  <c r="DA332" i="1"/>
  <c r="DA377" i="1" s="1"/>
  <c r="DA445" i="1"/>
  <c r="DF454" i="1" s="1"/>
  <c r="DA471" i="1"/>
  <c r="DL477" i="1" s="1"/>
  <c r="DA448" i="1"/>
  <c r="DL454" i="1" s="1"/>
  <c r="CK163" i="1"/>
  <c r="CK135" i="1"/>
  <c r="CK157" i="1" s="1"/>
  <c r="CK142" i="1"/>
  <c r="CJ618" i="1"/>
  <c r="CQ633" i="1" s="1"/>
  <c r="CQ652" i="1" s="1"/>
  <c r="CJ553" i="1"/>
  <c r="CO570" i="1" s="1"/>
  <c r="CO590" i="1" s="1"/>
  <c r="CJ484" i="1"/>
  <c r="CL538" i="1" s="1"/>
  <c r="CJ617" i="1"/>
  <c r="CP633" i="1" s="1"/>
  <c r="CP652" i="1" s="1"/>
  <c r="CJ614" i="1"/>
  <c r="CM633" i="1" s="1"/>
  <c r="CM652" i="1" s="1"/>
  <c r="CJ549" i="1"/>
  <c r="CJ488" i="1"/>
  <c r="CP538" i="1" s="1"/>
  <c r="CJ467" i="1"/>
  <c r="CN477" i="1" s="1"/>
  <c r="CJ447" i="1"/>
  <c r="CQ454" i="1" s="1"/>
  <c r="CJ619" i="1"/>
  <c r="CU633" i="1" s="1"/>
  <c r="CU652" i="1" s="1"/>
  <c r="CJ486" i="1"/>
  <c r="CN538" i="1" s="1"/>
  <c r="CJ471" i="1"/>
  <c r="CU477" i="1" s="1"/>
  <c r="CJ448" i="1"/>
  <c r="CU454" i="1" s="1"/>
  <c r="CJ616" i="1"/>
  <c r="CO633" i="1" s="1"/>
  <c r="CO652" i="1" s="1"/>
  <c r="CJ556" i="1"/>
  <c r="CU570" i="1" s="1"/>
  <c r="CU590" i="1" s="1"/>
  <c r="CJ485" i="1"/>
  <c r="CM538" i="1" s="1"/>
  <c r="CJ470" i="1"/>
  <c r="CQ477" i="1" s="1"/>
  <c r="CJ446" i="1"/>
  <c r="CP454" i="1" s="1"/>
  <c r="CJ613" i="1"/>
  <c r="CL633" i="1" s="1"/>
  <c r="CL652" i="1" s="1"/>
  <c r="CJ554" i="1"/>
  <c r="CP570" i="1" s="1"/>
  <c r="CP590" i="1" s="1"/>
  <c r="CJ468" i="1"/>
  <c r="CO477" i="1" s="1"/>
  <c r="CJ444" i="1"/>
  <c r="CN454" i="1" s="1"/>
  <c r="CJ615" i="1"/>
  <c r="CN633" i="1" s="1"/>
  <c r="CN652" i="1" s="1"/>
  <c r="CJ490" i="1"/>
  <c r="CJ445" i="1"/>
  <c r="CO454" i="1" s="1"/>
  <c r="CJ612" i="1"/>
  <c r="CK633" i="1" s="1"/>
  <c r="CK652" i="1" s="1"/>
  <c r="CJ489" i="1"/>
  <c r="CJ469" i="1"/>
  <c r="CP477" i="1" s="1"/>
  <c r="CJ443" i="1"/>
  <c r="CM454" i="1" s="1"/>
  <c r="CJ487" i="1"/>
  <c r="CO538" i="1" s="1"/>
  <c r="CJ466" i="1"/>
  <c r="CM477" i="1" s="1"/>
  <c r="CJ442" i="1"/>
  <c r="CL454" i="1" s="1"/>
  <c r="CJ483" i="1"/>
  <c r="CJ465" i="1"/>
  <c r="CL477" i="1" s="1"/>
  <c r="CJ441" i="1"/>
  <c r="CK454" i="1" s="1"/>
  <c r="CJ555" i="1"/>
  <c r="CQ570" i="1" s="1"/>
  <c r="CQ590" i="1" s="1"/>
  <c r="CJ464" i="1"/>
  <c r="CK477" i="1" s="1"/>
  <c r="CJ552" i="1"/>
  <c r="CN570" i="1" s="1"/>
  <c r="CJ550" i="1"/>
  <c r="CL570" i="1" s="1"/>
  <c r="CL590" i="1" s="1"/>
  <c r="CJ551" i="1"/>
  <c r="CM570" i="1" s="1"/>
  <c r="CK295" i="1"/>
  <c r="CL301" i="1"/>
  <c r="CL299" i="1"/>
  <c r="CL297" i="1"/>
  <c r="CL295" i="1"/>
  <c r="CK293" i="1"/>
  <c r="CK297" i="1"/>
  <c r="CM296" i="1"/>
  <c r="CM294" i="1"/>
  <c r="CK292" i="1"/>
  <c r="CL294" i="1"/>
  <c r="CL300" i="1"/>
  <c r="CL298" i="1"/>
  <c r="CL296" i="1"/>
  <c r="CM297" i="1"/>
  <c r="CK298" i="1"/>
  <c r="CK296" i="1"/>
  <c r="CK294" i="1"/>
  <c r="CL293" i="1"/>
  <c r="CM293" i="1"/>
  <c r="CM295" i="1"/>
  <c r="CL268" i="1"/>
  <c r="CK272" i="1" s="1"/>
  <c r="CK267" i="1"/>
  <c r="CM292" i="1"/>
  <c r="CJ381" i="1"/>
  <c r="CJ626" i="1"/>
  <c r="CM286" i="1"/>
  <c r="CM287" i="1" s="1"/>
  <c r="CM299" i="1" s="1"/>
  <c r="CJ332" i="1"/>
  <c r="CJ377" i="1" s="1"/>
  <c r="BS628" i="1"/>
  <c r="BS565" i="1"/>
  <c r="BZ499" i="1"/>
  <c r="CA499" i="1" s="1"/>
  <c r="CB499" i="1" s="1"/>
  <c r="CC499" i="1" s="1"/>
  <c r="BU267" i="1"/>
  <c r="BT267" i="1"/>
  <c r="BU268" i="1"/>
  <c r="BT268" i="1"/>
  <c r="BT142" i="1"/>
  <c r="BU286" i="1"/>
  <c r="BU287" i="1" s="1"/>
  <c r="BS332" i="1"/>
  <c r="BS377" i="1" s="1"/>
  <c r="BS626" i="1"/>
  <c r="BS563" i="1"/>
  <c r="BV286" i="1"/>
  <c r="BV287" i="1" s="1"/>
  <c r="BS333" i="1"/>
  <c r="BS378" i="1" s="1"/>
  <c r="BS465" i="1"/>
  <c r="BU477" i="1" s="1"/>
  <c r="BS555" i="1"/>
  <c r="BZ570" i="1" s="1"/>
  <c r="BZ590" i="1" s="1"/>
  <c r="BS466" i="1"/>
  <c r="BV477" i="1" s="1"/>
  <c r="BS614" i="1"/>
  <c r="BV633" i="1" s="1"/>
  <c r="BV652" i="1" s="1"/>
  <c r="BT135" i="1"/>
  <c r="BT157" i="1" s="1"/>
  <c r="BS617" i="1"/>
  <c r="BY633" i="1" s="1"/>
  <c r="BY652" i="1" s="1"/>
  <c r="BS328" i="1"/>
  <c r="BS442" i="1"/>
  <c r="BU454" i="1" s="1"/>
  <c r="BS470" i="1"/>
  <c r="BZ477" i="1" s="1"/>
  <c r="BS487" i="1"/>
  <c r="BX538" i="1" s="1"/>
  <c r="BS619" i="1"/>
  <c r="CD633" i="1" s="1"/>
  <c r="CD652" i="1" s="1"/>
  <c r="BS554" i="1"/>
  <c r="BY570" i="1" s="1"/>
  <c r="BY590" i="1" s="1"/>
  <c r="BS485" i="1"/>
  <c r="BV538" i="1" s="1"/>
  <c r="BS464" i="1"/>
  <c r="BT477" i="1" s="1"/>
  <c r="BS444" i="1"/>
  <c r="BW454" i="1" s="1"/>
  <c r="BS618" i="1"/>
  <c r="BZ633" i="1" s="1"/>
  <c r="BZ652" i="1" s="1"/>
  <c r="BS553" i="1"/>
  <c r="BX570" i="1" s="1"/>
  <c r="BX590" i="1" s="1"/>
  <c r="BS484" i="1"/>
  <c r="BU538" i="1" s="1"/>
  <c r="BS471" i="1"/>
  <c r="CD477" i="1" s="1"/>
  <c r="BS443" i="1"/>
  <c r="BV454" i="1" s="1"/>
  <c r="BS613" i="1"/>
  <c r="BU633" i="1" s="1"/>
  <c r="BU652" i="1" s="1"/>
  <c r="BS552" i="1"/>
  <c r="BW570" i="1" s="1"/>
  <c r="BS446" i="1"/>
  <c r="BY454" i="1" s="1"/>
  <c r="BS612" i="1"/>
  <c r="BT633" i="1" s="1"/>
  <c r="BT652" i="1" s="1"/>
  <c r="BS551" i="1"/>
  <c r="BV570" i="1" s="1"/>
  <c r="BS490" i="1"/>
  <c r="BS550" i="1"/>
  <c r="BU570" i="1" s="1"/>
  <c r="BU590" i="1" s="1"/>
  <c r="BS489" i="1"/>
  <c r="BS549" i="1"/>
  <c r="BS488" i="1"/>
  <c r="BY538" i="1" s="1"/>
  <c r="BS469" i="1"/>
  <c r="BY477" i="1" s="1"/>
  <c r="BS441" i="1"/>
  <c r="BT454" i="1" s="1"/>
  <c r="BS616" i="1"/>
  <c r="BX633" i="1" s="1"/>
  <c r="BX652" i="1" s="1"/>
  <c r="BS486" i="1"/>
  <c r="BW538" i="1" s="1"/>
  <c r="BS467" i="1"/>
  <c r="BW477" i="1" s="1"/>
  <c r="BS615" i="1"/>
  <c r="BW633" i="1" s="1"/>
  <c r="BW652" i="1" s="1"/>
  <c r="BS556" i="1"/>
  <c r="CD570" i="1" s="1"/>
  <c r="CD590" i="1" s="1"/>
  <c r="BS483" i="1"/>
  <c r="BS381" i="1"/>
  <c r="BS445" i="1"/>
  <c r="BX454" i="1" s="1"/>
  <c r="BE286" i="1"/>
  <c r="BE287" i="1" s="1"/>
  <c r="BE299" i="1" s="1"/>
  <c r="BD286" i="1"/>
  <c r="BD287" i="1" s="1"/>
  <c r="BC287" i="1"/>
  <c r="BC299" i="1" s="1"/>
  <c r="BB381" i="1"/>
  <c r="BE293" i="1"/>
  <c r="BE297" i="1"/>
  <c r="BE295" i="1"/>
  <c r="BD293" i="1"/>
  <c r="BD299" i="1"/>
  <c r="BD294" i="1"/>
  <c r="BC296" i="1"/>
  <c r="BE292" i="1"/>
  <c r="BD298" i="1"/>
  <c r="BD295" i="1"/>
  <c r="BD292" i="1"/>
  <c r="BC294" i="1"/>
  <c r="BE296" i="1"/>
  <c r="BC298" i="1"/>
  <c r="BC295" i="1"/>
  <c r="BC292" i="1"/>
  <c r="BC297" i="1"/>
  <c r="BD300" i="1"/>
  <c r="BD297" i="1"/>
  <c r="BE294" i="1"/>
  <c r="BC293" i="1"/>
  <c r="BD296" i="1"/>
  <c r="BC267" i="1"/>
  <c r="BB487" i="1"/>
  <c r="BG538" i="1" s="1"/>
  <c r="BB565" i="1"/>
  <c r="BB628" i="1"/>
  <c r="BB327" i="1"/>
  <c r="BB333" i="1"/>
  <c r="BB378" i="1" s="1"/>
  <c r="BB332" i="1"/>
  <c r="BB377" i="1" s="1"/>
  <c r="BB618" i="1"/>
  <c r="BI633" i="1" s="1"/>
  <c r="BI652" i="1" s="1"/>
  <c r="BB553" i="1"/>
  <c r="BG570" i="1" s="1"/>
  <c r="BG590" i="1" s="1"/>
  <c r="BB484" i="1"/>
  <c r="BD538" i="1" s="1"/>
  <c r="BB617" i="1"/>
  <c r="BH633" i="1" s="1"/>
  <c r="BH652" i="1" s="1"/>
  <c r="BB616" i="1"/>
  <c r="BG633" i="1" s="1"/>
  <c r="BG652" i="1" s="1"/>
  <c r="BB551" i="1"/>
  <c r="BE570" i="1" s="1"/>
  <c r="BB490" i="1"/>
  <c r="BB469" i="1"/>
  <c r="BH477" i="1" s="1"/>
  <c r="BB614" i="1"/>
  <c r="BE633" i="1" s="1"/>
  <c r="BE652" i="1" s="1"/>
  <c r="BB549" i="1"/>
  <c r="BB488" i="1"/>
  <c r="BH538" i="1" s="1"/>
  <c r="BB467" i="1"/>
  <c r="BF477" i="1" s="1"/>
  <c r="BB447" i="1"/>
  <c r="BI454" i="1" s="1"/>
  <c r="BB612" i="1"/>
  <c r="BC633" i="1" s="1"/>
  <c r="BC652" i="1" s="1"/>
  <c r="BB550" i="1"/>
  <c r="BD570" i="1" s="1"/>
  <c r="BD590" i="1" s="1"/>
  <c r="BB489" i="1"/>
  <c r="BB464" i="1"/>
  <c r="BC477" i="1" s="1"/>
  <c r="BB448" i="1"/>
  <c r="BM454" i="1" s="1"/>
  <c r="BB486" i="1"/>
  <c r="BF538" i="1" s="1"/>
  <c r="BB445" i="1"/>
  <c r="BG454" i="1" s="1"/>
  <c r="BB485" i="1"/>
  <c r="BE538" i="1" s="1"/>
  <c r="BB471" i="1"/>
  <c r="BM477" i="1" s="1"/>
  <c r="BB444" i="1"/>
  <c r="BF454" i="1" s="1"/>
  <c r="BD267" i="1"/>
  <c r="BB329" i="1"/>
  <c r="BB465" i="1"/>
  <c r="BD477" i="1" s="1"/>
  <c r="BB330" i="1"/>
  <c r="BC268" i="1"/>
  <c r="BD268" i="1"/>
  <c r="BB331" i="1"/>
  <c r="BB376" i="1" s="1"/>
  <c r="BB441" i="1"/>
  <c r="BC454" i="1" s="1"/>
  <c r="BB468" i="1"/>
  <c r="BG477" i="1" s="1"/>
  <c r="BB626" i="1"/>
  <c r="BB563" i="1"/>
  <c r="BC337" i="1"/>
  <c r="BB371" i="1"/>
  <c r="AL337" i="1"/>
  <c r="AK174" i="1"/>
  <c r="AK291" i="1" s="1"/>
  <c r="AM286" i="1"/>
  <c r="AM287" i="1" s="1"/>
  <c r="AN286" i="1"/>
  <c r="AN287" i="1" s="1"/>
  <c r="AK441" i="1"/>
  <c r="AL454" i="1" s="1"/>
  <c r="AK556" i="1"/>
  <c r="AV570" i="1" s="1"/>
  <c r="AV590" i="1" s="1"/>
  <c r="AK445" i="1"/>
  <c r="AP454" i="1" s="1"/>
  <c r="AK471" i="1"/>
  <c r="AV477" i="1" s="1"/>
  <c r="AK619" i="1"/>
  <c r="AV633" i="1" s="1"/>
  <c r="AV652" i="1" s="1"/>
  <c r="AK618" i="1"/>
  <c r="AR633" i="1" s="1"/>
  <c r="AR652" i="1" s="1"/>
  <c r="AK553" i="1"/>
  <c r="AP570" i="1" s="1"/>
  <c r="AP590" i="1" s="1"/>
  <c r="AK484" i="1"/>
  <c r="AM538" i="1" s="1"/>
  <c r="AK617" i="1"/>
  <c r="AQ633" i="1" s="1"/>
  <c r="AQ652" i="1" s="1"/>
  <c r="AK552" i="1"/>
  <c r="AO570" i="1" s="1"/>
  <c r="AK483" i="1"/>
  <c r="AK615" i="1"/>
  <c r="AO633" i="1" s="1"/>
  <c r="AO652" i="1" s="1"/>
  <c r="AK550" i="1"/>
  <c r="AM570" i="1" s="1"/>
  <c r="AM590" i="1" s="1"/>
  <c r="AK489" i="1"/>
  <c r="AK468" i="1"/>
  <c r="AP477" i="1" s="1"/>
  <c r="AK448" i="1"/>
  <c r="AV454" i="1" s="1"/>
  <c r="AK614" i="1"/>
  <c r="AN633" i="1" s="1"/>
  <c r="AN652" i="1" s="1"/>
  <c r="AK549" i="1"/>
  <c r="AK488" i="1"/>
  <c r="AQ538" i="1" s="1"/>
  <c r="AK467" i="1"/>
  <c r="AO477" i="1" s="1"/>
  <c r="AK447" i="1"/>
  <c r="AR454" i="1" s="1"/>
  <c r="AK612" i="1"/>
  <c r="AL633" i="1" s="1"/>
  <c r="AL652" i="1" s="1"/>
  <c r="AK555" i="1"/>
  <c r="AR570" i="1" s="1"/>
  <c r="AR590" i="1" s="1"/>
  <c r="AK444" i="1"/>
  <c r="AO454" i="1" s="1"/>
  <c r="AK554" i="1"/>
  <c r="AQ570" i="1" s="1"/>
  <c r="AQ590" i="1" s="1"/>
  <c r="AK551" i="1"/>
  <c r="AN570" i="1" s="1"/>
  <c r="AK490" i="1"/>
  <c r="AK470" i="1"/>
  <c r="AR477" i="1" s="1"/>
  <c r="AK442" i="1"/>
  <c r="AM454" i="1" s="1"/>
  <c r="AK486" i="1"/>
  <c r="AO538" i="1" s="1"/>
  <c r="AK466" i="1"/>
  <c r="AN477" i="1" s="1"/>
  <c r="AK485" i="1"/>
  <c r="AN538" i="1" s="1"/>
  <c r="AK465" i="1"/>
  <c r="AM477" i="1" s="1"/>
  <c r="AK616" i="1"/>
  <c r="AP633" i="1" s="1"/>
  <c r="AP652" i="1" s="1"/>
  <c r="AK464" i="1"/>
  <c r="AL477" i="1" s="1"/>
  <c r="AK446" i="1"/>
  <c r="AQ454" i="1" s="1"/>
  <c r="AK443" i="1"/>
  <c r="AN454" i="1" s="1"/>
  <c r="AK469" i="1"/>
  <c r="AQ477" i="1" s="1"/>
  <c r="AK613" i="1"/>
  <c r="AM633" i="1" s="1"/>
  <c r="AM652" i="1" s="1"/>
  <c r="AK381" i="1"/>
  <c r="AK626" i="1"/>
  <c r="AK563" i="1"/>
  <c r="AK327" i="1"/>
  <c r="T563" i="1"/>
  <c r="U286" i="1"/>
  <c r="T626" i="1"/>
  <c r="V268" i="1"/>
  <c r="U268" i="1"/>
  <c r="V267" i="1"/>
  <c r="U267" i="1"/>
  <c r="T381" i="1"/>
  <c r="U337" i="1"/>
  <c r="T174" i="1"/>
  <c r="T291" i="1" s="1"/>
  <c r="T329" i="1"/>
  <c r="Y572" i="1"/>
  <c r="Y575" i="1"/>
  <c r="Z575" i="1" s="1"/>
  <c r="U164" i="1"/>
  <c r="AA634" i="1"/>
  <c r="T448" i="1"/>
  <c r="AE454" i="1" s="1"/>
  <c r="T468" i="1"/>
  <c r="Y477" i="1" s="1"/>
  <c r="T488" i="1"/>
  <c r="Z538" i="1" s="1"/>
  <c r="T549" i="1"/>
  <c r="U163" i="1"/>
  <c r="T375" i="1"/>
  <c r="T489" i="1"/>
  <c r="T550" i="1"/>
  <c r="V570" i="1" s="1"/>
  <c r="V590" i="1" s="1"/>
  <c r="U135" i="1"/>
  <c r="U157" i="1" s="1"/>
  <c r="T328" i="1"/>
  <c r="T441" i="1"/>
  <c r="U454" i="1" s="1"/>
  <c r="T619" i="1"/>
  <c r="AE633" i="1" s="1"/>
  <c r="AE652" i="1" s="1"/>
  <c r="T554" i="1"/>
  <c r="Z570" i="1" s="1"/>
  <c r="Z590" i="1" s="1"/>
  <c r="T485" i="1"/>
  <c r="W538" i="1" s="1"/>
  <c r="T617" i="1"/>
  <c r="Z633" i="1" s="1"/>
  <c r="Z652" i="1" s="1"/>
  <c r="T552" i="1"/>
  <c r="X570" i="1" s="1"/>
  <c r="T483" i="1"/>
  <c r="T470" i="1"/>
  <c r="AA477" i="1" s="1"/>
  <c r="T616" i="1"/>
  <c r="Y633" i="1" s="1"/>
  <c r="Y652" i="1" s="1"/>
  <c r="T551" i="1"/>
  <c r="W570" i="1" s="1"/>
  <c r="T490" i="1"/>
  <c r="T469" i="1"/>
  <c r="Z477" i="1" s="1"/>
  <c r="T613" i="1"/>
  <c r="V633" i="1" s="1"/>
  <c r="V652" i="1" s="1"/>
  <c r="T612" i="1"/>
  <c r="U633" i="1" s="1"/>
  <c r="U652" i="1" s="1"/>
  <c r="T555" i="1"/>
  <c r="AA570" i="1" s="1"/>
  <c r="AA590" i="1" s="1"/>
  <c r="T486" i="1"/>
  <c r="X538" i="1" s="1"/>
  <c r="T465" i="1"/>
  <c r="V477" i="1" s="1"/>
  <c r="T445" i="1"/>
  <c r="Y454" i="1" s="1"/>
  <c r="T442" i="1"/>
  <c r="V454" i="1" s="1"/>
  <c r="T556" i="1"/>
  <c r="AE570" i="1" s="1"/>
  <c r="AE590" i="1" s="1"/>
  <c r="T614" i="1"/>
  <c r="W633" i="1" s="1"/>
  <c r="W652" i="1" s="1"/>
  <c r="T484" i="1"/>
  <c r="V538" i="1" s="1"/>
  <c r="T615" i="1"/>
  <c r="X633" i="1" s="1"/>
  <c r="X652" i="1" s="1"/>
  <c r="DY364" i="1" l="1"/>
  <c r="DW364" i="1"/>
  <c r="DV364" i="1"/>
  <c r="ED356" i="1"/>
  <c r="EC356" i="1"/>
  <c r="DX364" i="1"/>
  <c r="AR364" i="1"/>
  <c r="AQ364" i="1"/>
  <c r="AO364" i="1"/>
  <c r="AW356" i="1"/>
  <c r="AP364" i="1"/>
  <c r="AV356" i="1"/>
  <c r="CO364" i="1"/>
  <c r="CV356" i="1"/>
  <c r="CP364" i="1"/>
  <c r="CN364" i="1"/>
  <c r="CU356" i="1"/>
  <c r="CQ364" i="1"/>
  <c r="BG364" i="1"/>
  <c r="BM356" i="1"/>
  <c r="BF364" i="1"/>
  <c r="BI364" i="1"/>
  <c r="BH364" i="1"/>
  <c r="BN356" i="1"/>
  <c r="Y364" i="1"/>
  <c r="AF356" i="1"/>
  <c r="X364" i="1"/>
  <c r="AE356" i="1"/>
  <c r="Z364" i="1"/>
  <c r="AA364" i="1"/>
  <c r="BI497" i="1"/>
  <c r="BJ497" i="1" s="1"/>
  <c r="BK497" i="1" s="1"/>
  <c r="BL497" i="1" s="1"/>
  <c r="BS372" i="1"/>
  <c r="AK372" i="1"/>
  <c r="BS373" i="1"/>
  <c r="AK375" i="1"/>
  <c r="DB297" i="1"/>
  <c r="BI571" i="1"/>
  <c r="BI593" i="1" s="1"/>
  <c r="BT294" i="1"/>
  <c r="AL428" i="1"/>
  <c r="AQ430" i="1" s="1"/>
  <c r="BI496" i="1"/>
  <c r="BJ496" i="1" s="1"/>
  <c r="BK496" i="1" s="1"/>
  <c r="BL496" i="1" s="1"/>
  <c r="BC538" i="1"/>
  <c r="CJ372" i="1"/>
  <c r="AV354" i="1"/>
  <c r="AW354" i="1"/>
  <c r="AV355" i="1"/>
  <c r="AW349" i="1"/>
  <c r="AV353" i="1"/>
  <c r="AW353" i="1"/>
  <c r="AV349" i="1"/>
  <c r="AW355" i="1"/>
  <c r="AK374" i="1"/>
  <c r="AS393" i="1" s="1"/>
  <c r="AS405" i="1" s="1"/>
  <c r="BV293" i="1"/>
  <c r="BV295" i="1"/>
  <c r="BU301" i="1"/>
  <c r="BU296" i="1"/>
  <c r="BU297" i="1"/>
  <c r="BU294" i="1"/>
  <c r="BV296" i="1"/>
  <c r="U428" i="1"/>
  <c r="W430" i="1" s="1"/>
  <c r="BU298" i="1"/>
  <c r="BT295" i="1"/>
  <c r="BV294" i="1"/>
  <c r="BV299" i="1"/>
  <c r="BT293" i="1"/>
  <c r="BT292" i="1"/>
  <c r="BV297" i="1"/>
  <c r="BU293" i="1"/>
  <c r="BT298" i="1"/>
  <c r="BU299" i="1"/>
  <c r="BU300" i="1"/>
  <c r="BT296" i="1"/>
  <c r="BU295" i="1"/>
  <c r="BT299" i="1"/>
  <c r="BU292" i="1"/>
  <c r="BI492" i="1"/>
  <c r="BI495" i="1"/>
  <c r="BJ495" i="1" s="1"/>
  <c r="BK495" i="1" s="1"/>
  <c r="BL495" i="1" s="1"/>
  <c r="BI493" i="1"/>
  <c r="BI494" i="1"/>
  <c r="BJ494" i="1" s="1"/>
  <c r="BK494" i="1" s="1"/>
  <c r="BL494" i="1" s="1"/>
  <c r="CE354" i="1"/>
  <c r="CD351" i="1"/>
  <c r="CD349" i="1"/>
  <c r="CE349" i="1"/>
  <c r="CE351" i="1"/>
  <c r="ED350" i="1"/>
  <c r="BS374" i="1"/>
  <c r="CA393" i="1" s="1"/>
  <c r="CA405" i="1" s="1"/>
  <c r="CD354" i="1"/>
  <c r="CU355" i="1"/>
  <c r="BT297" i="1"/>
  <c r="EC355" i="1"/>
  <c r="ED349" i="1"/>
  <c r="EC354" i="1"/>
  <c r="EC349" i="1"/>
  <c r="ED351" i="1"/>
  <c r="DR374" i="1"/>
  <c r="DZ393" i="1" s="1"/>
  <c r="DZ405" i="1" s="1"/>
  <c r="ED355" i="1"/>
  <c r="ED354" i="1"/>
  <c r="EC351" i="1"/>
  <c r="CU349" i="1"/>
  <c r="CV349" i="1"/>
  <c r="CV355" i="1"/>
  <c r="CE353" i="1"/>
  <c r="CE355" i="1"/>
  <c r="CD353" i="1"/>
  <c r="CD350" i="1"/>
  <c r="CD355" i="1"/>
  <c r="DR565" i="1"/>
  <c r="DR628" i="1"/>
  <c r="DS428" i="1"/>
  <c r="DV430" i="1" s="1"/>
  <c r="DB428" i="1"/>
  <c r="DD430" i="1" s="1"/>
  <c r="CK428" i="1"/>
  <c r="CO430" i="1" s="1"/>
  <c r="DC300" i="1"/>
  <c r="DC293" i="1"/>
  <c r="DD295" i="1"/>
  <c r="BE298" i="1"/>
  <c r="BF298" i="1" s="1"/>
  <c r="BB307" i="1" s="1"/>
  <c r="BB318" i="1" s="1"/>
  <c r="DC294" i="1"/>
  <c r="DB294" i="1"/>
  <c r="AL271" i="1"/>
  <c r="DB164" i="1"/>
  <c r="CE352" i="1"/>
  <c r="DB298" i="1"/>
  <c r="DB292" i="1"/>
  <c r="DD297" i="1"/>
  <c r="DD294" i="1"/>
  <c r="DB293" i="1"/>
  <c r="DD293" i="1"/>
  <c r="DD296" i="1"/>
  <c r="DC295" i="1"/>
  <c r="DC296" i="1"/>
  <c r="DC298" i="1"/>
  <c r="DC292" i="1"/>
  <c r="DC297" i="1"/>
  <c r="DS272" i="1"/>
  <c r="DD292" i="1"/>
  <c r="DC299" i="1"/>
  <c r="BV298" i="1"/>
  <c r="CN297" i="1"/>
  <c r="CK306" i="1" s="1"/>
  <c r="CK317" i="1" s="1"/>
  <c r="DB296" i="1"/>
  <c r="DB295" i="1"/>
  <c r="DR375" i="1"/>
  <c r="CN294" i="1"/>
  <c r="CJ305" i="1" s="1"/>
  <c r="CJ316" i="1" s="1"/>
  <c r="CU350" i="1"/>
  <c r="DV297" i="1"/>
  <c r="DS306" i="1" s="1"/>
  <c r="DS317" i="1" s="1"/>
  <c r="DS271" i="1"/>
  <c r="AK565" i="1"/>
  <c r="AR499" i="1"/>
  <c r="AS499" i="1" s="1"/>
  <c r="AT499" i="1" s="1"/>
  <c r="AU499" i="1" s="1"/>
  <c r="BM352" i="1"/>
  <c r="CV354" i="1"/>
  <c r="CU354" i="1"/>
  <c r="DB271" i="1"/>
  <c r="CK271" i="1"/>
  <c r="CU351" i="1"/>
  <c r="BF295" i="1"/>
  <c r="BC305" i="1" s="1"/>
  <c r="BC316" i="1" s="1"/>
  <c r="BF296" i="1"/>
  <c r="BB306" i="1" s="1"/>
  <c r="BB317" i="1" s="1"/>
  <c r="CD352" i="1"/>
  <c r="CJ375" i="1"/>
  <c r="CM298" i="1"/>
  <c r="CN298" i="1" s="1"/>
  <c r="CJ307" i="1" s="1"/>
  <c r="CJ318" i="1" s="1"/>
  <c r="CV351" i="1"/>
  <c r="DV294" i="1"/>
  <c r="DR305" i="1" s="1"/>
  <c r="DR316" i="1" s="1"/>
  <c r="AW352" i="1"/>
  <c r="AL164" i="1"/>
  <c r="BC272" i="1"/>
  <c r="CV350" i="1"/>
  <c r="DR372" i="1"/>
  <c r="DY538" i="1"/>
  <c r="DY506" i="1"/>
  <c r="DV635" i="1"/>
  <c r="DU635" i="1"/>
  <c r="DV634" i="1"/>
  <c r="DU634" i="1"/>
  <c r="DX399" i="1"/>
  <c r="DX397" i="1"/>
  <c r="DW395" i="1"/>
  <c r="DT421" i="1"/>
  <c r="DT419" i="1"/>
  <c r="DU399" i="1"/>
  <c r="DU397" i="1"/>
  <c r="DT395" i="1"/>
  <c r="DS421" i="1"/>
  <c r="DS419" i="1"/>
  <c r="DT399" i="1"/>
  <c r="DT397" i="1"/>
  <c r="DS395" i="1"/>
  <c r="DR421" i="1"/>
  <c r="DR419" i="1"/>
  <c r="DR399" i="1"/>
  <c r="DR397" i="1"/>
  <c r="DU419" i="1"/>
  <c r="DW399" i="1"/>
  <c r="DW397" i="1"/>
  <c r="DV395" i="1"/>
  <c r="DU421" i="1"/>
  <c r="DV399" i="1"/>
  <c r="DV397" i="1"/>
  <c r="DU395" i="1"/>
  <c r="DS399" i="1"/>
  <c r="DS397" i="1"/>
  <c r="DR395" i="1"/>
  <c r="DY495" i="1"/>
  <c r="DZ495" i="1" s="1"/>
  <c r="EA495" i="1" s="1"/>
  <c r="EB495" i="1" s="1"/>
  <c r="DY492" i="1"/>
  <c r="DS538" i="1"/>
  <c r="DY497" i="1"/>
  <c r="DZ497" i="1" s="1"/>
  <c r="EA497" i="1" s="1"/>
  <c r="EB497" i="1" s="1"/>
  <c r="DY494" i="1"/>
  <c r="DZ494" i="1" s="1"/>
  <c r="EA494" i="1" s="1"/>
  <c r="EB494" i="1" s="1"/>
  <c r="DY496" i="1"/>
  <c r="DZ496" i="1" s="1"/>
  <c r="EA496" i="1" s="1"/>
  <c r="EB496" i="1" s="1"/>
  <c r="DY493" i="1"/>
  <c r="DT634" i="1"/>
  <c r="DT638" i="1"/>
  <c r="DS638" i="1"/>
  <c r="DT635" i="1"/>
  <c r="DT637" i="1"/>
  <c r="DS635" i="1"/>
  <c r="DS634" i="1"/>
  <c r="DT647" i="1"/>
  <c r="DT668" i="1" s="1"/>
  <c r="DS637" i="1"/>
  <c r="DV296" i="1"/>
  <c r="DR306" i="1" s="1"/>
  <c r="DR317" i="1" s="1"/>
  <c r="DV295" i="1"/>
  <c r="DS305" i="1" s="1"/>
  <c r="DS316" i="1" s="1"/>
  <c r="DU298" i="1"/>
  <c r="DV298" i="1" s="1"/>
  <c r="DR307" i="1" s="1"/>
  <c r="DR318" i="1" s="1"/>
  <c r="DV299" i="1"/>
  <c r="DS307" i="1" s="1"/>
  <c r="DS318" i="1" s="1"/>
  <c r="DY498" i="1"/>
  <c r="DR564" i="1"/>
  <c r="DR627" i="1"/>
  <c r="DR334" i="1"/>
  <c r="DR379" i="1" s="1"/>
  <c r="DS288" i="1"/>
  <c r="DS300" i="1" s="1"/>
  <c r="EC506" i="1"/>
  <c r="EC538" i="1"/>
  <c r="DR561" i="1"/>
  <c r="DY573" i="1" s="1"/>
  <c r="DR625" i="1"/>
  <c r="DW636" i="1" s="1"/>
  <c r="DR622" i="1"/>
  <c r="DR557" i="1"/>
  <c r="DR620" i="1"/>
  <c r="DS570" i="1"/>
  <c r="DR562" i="1"/>
  <c r="DW573" i="1" s="1"/>
  <c r="DR560" i="1"/>
  <c r="DR624" i="1"/>
  <c r="DY636" i="1" s="1"/>
  <c r="DR559" i="1"/>
  <c r="DR623" i="1"/>
  <c r="DR558" i="1"/>
  <c r="DW574" i="1" s="1"/>
  <c r="DX574" i="1" s="1"/>
  <c r="DR621" i="1"/>
  <c r="DW637" i="1" s="1"/>
  <c r="DX637" i="1" s="1"/>
  <c r="DG399" i="1"/>
  <c r="DG397" i="1"/>
  <c r="DF395" i="1"/>
  <c r="DF399" i="1"/>
  <c r="DF397" i="1"/>
  <c r="DE395" i="1"/>
  <c r="DD421" i="1"/>
  <c r="DD419" i="1"/>
  <c r="DE399" i="1"/>
  <c r="DE397" i="1"/>
  <c r="DD395" i="1"/>
  <c r="DC421" i="1"/>
  <c r="DC419" i="1"/>
  <c r="DD399" i="1"/>
  <c r="DD397" i="1"/>
  <c r="DC395" i="1"/>
  <c r="DB421" i="1"/>
  <c r="DB419" i="1"/>
  <c r="DC399" i="1"/>
  <c r="DC397" i="1"/>
  <c r="DB395" i="1"/>
  <c r="DA397" i="1"/>
  <c r="DA421" i="1"/>
  <c r="DA419" i="1"/>
  <c r="DB399" i="1"/>
  <c r="DB397" i="1"/>
  <c r="DA395" i="1"/>
  <c r="DA399" i="1"/>
  <c r="DA374" i="1"/>
  <c r="DI393" i="1" s="1"/>
  <c r="DI405" i="1" s="1"/>
  <c r="DM355" i="1"/>
  <c r="DM353" i="1"/>
  <c r="DM351" i="1"/>
  <c r="DM349" i="1"/>
  <c r="DL355" i="1"/>
  <c r="DL353" i="1"/>
  <c r="DL351" i="1"/>
  <c r="DL349" i="1"/>
  <c r="DM354" i="1"/>
  <c r="DM352" i="1"/>
  <c r="DM350" i="1"/>
  <c r="DL354" i="1"/>
  <c r="DL352" i="1"/>
  <c r="DL350" i="1"/>
  <c r="DL506" i="1"/>
  <c r="DL538" i="1"/>
  <c r="DH496" i="1"/>
  <c r="DI496" i="1" s="1"/>
  <c r="DJ496" i="1" s="1"/>
  <c r="DK496" i="1" s="1"/>
  <c r="DH494" i="1"/>
  <c r="DI494" i="1" s="1"/>
  <c r="DJ494" i="1" s="1"/>
  <c r="DK494" i="1" s="1"/>
  <c r="DH492" i="1"/>
  <c r="DB538" i="1"/>
  <c r="DH495" i="1"/>
  <c r="DI495" i="1" s="1"/>
  <c r="DJ495" i="1" s="1"/>
  <c r="DK495" i="1" s="1"/>
  <c r="DH493" i="1"/>
  <c r="DH497" i="1"/>
  <c r="DI497" i="1" s="1"/>
  <c r="DJ497" i="1" s="1"/>
  <c r="DK497" i="1" s="1"/>
  <c r="DD286" i="1"/>
  <c r="DC286" i="1"/>
  <c r="DC287" i="1" s="1"/>
  <c r="DB287" i="1"/>
  <c r="DB299" i="1" s="1"/>
  <c r="DH506" i="1"/>
  <c r="DH538" i="1"/>
  <c r="DA373" i="1"/>
  <c r="DA372" i="1"/>
  <c r="DA375" i="1"/>
  <c r="DB637" i="1"/>
  <c r="DB635" i="1"/>
  <c r="DC638" i="1"/>
  <c r="DC647" i="1"/>
  <c r="DC668" i="1" s="1"/>
  <c r="DB638" i="1"/>
  <c r="DC634" i="1"/>
  <c r="DC635" i="1"/>
  <c r="DC637" i="1"/>
  <c r="DB634" i="1"/>
  <c r="DF574" i="1"/>
  <c r="DG574" i="1" s="1"/>
  <c r="DB272" i="1"/>
  <c r="DA562" i="1"/>
  <c r="DF573" i="1" s="1"/>
  <c r="DA561" i="1"/>
  <c r="DH573" i="1" s="1"/>
  <c r="DA625" i="1"/>
  <c r="DF636" i="1" s="1"/>
  <c r="DA560" i="1"/>
  <c r="DA624" i="1"/>
  <c r="DH636" i="1" s="1"/>
  <c r="DA559" i="1"/>
  <c r="DA623" i="1"/>
  <c r="DB570" i="1"/>
  <c r="DA558" i="1"/>
  <c r="DA622" i="1"/>
  <c r="DA557" i="1"/>
  <c r="DA621" i="1"/>
  <c r="DA620" i="1"/>
  <c r="DE634" i="1"/>
  <c r="DD634" i="1"/>
  <c r="DE635" i="1"/>
  <c r="DD635" i="1"/>
  <c r="CN295" i="1"/>
  <c r="CK305" i="1" s="1"/>
  <c r="CK316" i="1" s="1"/>
  <c r="CJ399" i="1"/>
  <c r="CJ397" i="1"/>
  <c r="CO399" i="1"/>
  <c r="CO397" i="1"/>
  <c r="CN395" i="1"/>
  <c r="CM421" i="1"/>
  <c r="CK399" i="1"/>
  <c r="CM397" i="1"/>
  <c r="CO395" i="1"/>
  <c r="CL421" i="1"/>
  <c r="CL397" i="1"/>
  <c r="CM395" i="1"/>
  <c r="CK421" i="1"/>
  <c r="CM419" i="1"/>
  <c r="CK397" i="1"/>
  <c r="CL395" i="1"/>
  <c r="CJ421" i="1"/>
  <c r="CL419" i="1"/>
  <c r="CK395" i="1"/>
  <c r="CK419" i="1"/>
  <c r="CP399" i="1"/>
  <c r="CJ395" i="1"/>
  <c r="CJ419" i="1"/>
  <c r="CN399" i="1"/>
  <c r="CN397" i="1"/>
  <c r="CM399" i="1"/>
  <c r="CP397" i="1"/>
  <c r="CL399" i="1"/>
  <c r="CU506" i="1"/>
  <c r="CU538" i="1"/>
  <c r="CQ635" i="1"/>
  <c r="CN299" i="1"/>
  <c r="CK307" i="1" s="1"/>
  <c r="CK318" i="1" s="1"/>
  <c r="CJ561" i="1"/>
  <c r="CQ573" i="1" s="1"/>
  <c r="CJ625" i="1"/>
  <c r="CO636" i="1" s="1"/>
  <c r="CJ622" i="1"/>
  <c r="CJ557" i="1"/>
  <c r="CJ558" i="1"/>
  <c r="CO574" i="1" s="1"/>
  <c r="CP574" i="1" s="1"/>
  <c r="CJ562" i="1"/>
  <c r="CO573" i="1" s="1"/>
  <c r="CJ560" i="1"/>
  <c r="CJ559" i="1"/>
  <c r="CJ624" i="1"/>
  <c r="CQ636" i="1" s="1"/>
  <c r="CJ623" i="1"/>
  <c r="CJ621" i="1"/>
  <c r="CJ620" i="1"/>
  <c r="CK570" i="1"/>
  <c r="CN296" i="1"/>
  <c r="CJ306" i="1" s="1"/>
  <c r="CJ317" i="1" s="1"/>
  <c r="CQ496" i="1"/>
  <c r="CR496" i="1" s="1"/>
  <c r="CS496" i="1" s="1"/>
  <c r="CT496" i="1" s="1"/>
  <c r="CQ493" i="1"/>
  <c r="CQ495" i="1"/>
  <c r="CR495" i="1" s="1"/>
  <c r="CS495" i="1" s="1"/>
  <c r="CT495" i="1" s="1"/>
  <c r="CQ494" i="1"/>
  <c r="CR494" i="1" s="1"/>
  <c r="CS494" i="1" s="1"/>
  <c r="CT494" i="1" s="1"/>
  <c r="CK538" i="1"/>
  <c r="CQ492" i="1"/>
  <c r="CQ497" i="1"/>
  <c r="CR497" i="1" s="1"/>
  <c r="CS497" i="1" s="1"/>
  <c r="CT497" i="1" s="1"/>
  <c r="CN635" i="1"/>
  <c r="CM634" i="1"/>
  <c r="CM635" i="1"/>
  <c r="CN634" i="1"/>
  <c r="CK164" i="1"/>
  <c r="CQ538" i="1"/>
  <c r="CQ506" i="1"/>
  <c r="CL634" i="1"/>
  <c r="CL638" i="1"/>
  <c r="CL635" i="1"/>
  <c r="CL637" i="1"/>
  <c r="CK637" i="1"/>
  <c r="CK635" i="1"/>
  <c r="CL647" i="1"/>
  <c r="CL668" i="1" s="1"/>
  <c r="CK638" i="1"/>
  <c r="CK634" i="1"/>
  <c r="CJ565" i="1"/>
  <c r="CJ628" i="1"/>
  <c r="CQ499" i="1"/>
  <c r="CR499" i="1" s="1"/>
  <c r="CS499" i="1" s="1"/>
  <c r="CT499" i="1" s="1"/>
  <c r="CO634" i="1"/>
  <c r="CO637" i="1"/>
  <c r="CP637" i="1" s="1"/>
  <c r="BZ506" i="1"/>
  <c r="BZ538" i="1"/>
  <c r="BW635" i="1"/>
  <c r="BV635" i="1"/>
  <c r="BW634" i="1"/>
  <c r="BV634" i="1"/>
  <c r="BZ495" i="1"/>
  <c r="CA495" i="1" s="1"/>
  <c r="CB495" i="1" s="1"/>
  <c r="CC495" i="1" s="1"/>
  <c r="BZ492" i="1"/>
  <c r="BT538" i="1"/>
  <c r="BZ497" i="1"/>
  <c r="CA497" i="1" s="1"/>
  <c r="CB497" i="1" s="1"/>
  <c r="CC497" i="1" s="1"/>
  <c r="BZ494" i="1"/>
  <c r="CA494" i="1" s="1"/>
  <c r="CB494" i="1" s="1"/>
  <c r="CC494" i="1" s="1"/>
  <c r="BZ493" i="1"/>
  <c r="BZ496" i="1"/>
  <c r="CA496" i="1" s="1"/>
  <c r="CB496" i="1" s="1"/>
  <c r="CC496" i="1" s="1"/>
  <c r="BU421" i="1"/>
  <c r="BU419" i="1"/>
  <c r="BV399" i="1"/>
  <c r="BV397" i="1"/>
  <c r="BU395" i="1"/>
  <c r="BS399" i="1"/>
  <c r="BS397" i="1"/>
  <c r="BY399" i="1"/>
  <c r="BY397" i="1"/>
  <c r="BX395" i="1"/>
  <c r="BS421" i="1"/>
  <c r="BV419" i="1"/>
  <c r="BT395" i="1"/>
  <c r="BT419" i="1"/>
  <c r="BS395" i="1"/>
  <c r="BV395" i="1"/>
  <c r="BS419" i="1"/>
  <c r="BX399" i="1"/>
  <c r="BW399" i="1"/>
  <c r="BU399" i="1"/>
  <c r="BX397" i="1"/>
  <c r="BT399" i="1"/>
  <c r="BW397" i="1"/>
  <c r="BV421" i="1"/>
  <c r="BT421" i="1"/>
  <c r="BU397" i="1"/>
  <c r="BW395" i="1"/>
  <c r="BT397" i="1"/>
  <c r="BT428" i="1"/>
  <c r="BS423" i="1"/>
  <c r="BT272" i="1"/>
  <c r="CD506" i="1"/>
  <c r="CD538" i="1"/>
  <c r="BZ572" i="1"/>
  <c r="BT164" i="1"/>
  <c r="BT637" i="1"/>
  <c r="BT635" i="1"/>
  <c r="BU647" i="1"/>
  <c r="BU668" i="1" s="1"/>
  <c r="BU637" i="1"/>
  <c r="BU635" i="1"/>
  <c r="BU638" i="1"/>
  <c r="BU634" i="1"/>
  <c r="BT638" i="1"/>
  <c r="BT634" i="1"/>
  <c r="BX571" i="1"/>
  <c r="BX593" i="1" s="1"/>
  <c r="BX654" i="1" s="1"/>
  <c r="BT271" i="1"/>
  <c r="BS562" i="1"/>
  <c r="BX573" i="1" s="1"/>
  <c r="BX595" i="1" s="1"/>
  <c r="BX656" i="1" s="1"/>
  <c r="BS561" i="1"/>
  <c r="BZ573" i="1" s="1"/>
  <c r="BS623" i="1"/>
  <c r="BS622" i="1"/>
  <c r="BS621" i="1"/>
  <c r="BS560" i="1"/>
  <c r="BS620" i="1"/>
  <c r="BS559" i="1"/>
  <c r="BS557" i="1"/>
  <c r="BS625" i="1"/>
  <c r="BX636" i="1" s="1"/>
  <c r="BT570" i="1"/>
  <c r="BS624" i="1"/>
  <c r="BZ636" i="1" s="1"/>
  <c r="BS558" i="1"/>
  <c r="BX574" i="1" s="1"/>
  <c r="BY574" i="1" s="1"/>
  <c r="BF634" i="1"/>
  <c r="BF635" i="1"/>
  <c r="BE634" i="1"/>
  <c r="BE635" i="1"/>
  <c r="BD638" i="1"/>
  <c r="BD634" i="1"/>
  <c r="BD637" i="1"/>
  <c r="BD647" i="1"/>
  <c r="BD668" i="1" s="1"/>
  <c r="BC634" i="1"/>
  <c r="BC638" i="1"/>
  <c r="BD635" i="1"/>
  <c r="BC635" i="1"/>
  <c r="BC637" i="1"/>
  <c r="BC271" i="1"/>
  <c r="BM351" i="1"/>
  <c r="BB423" i="1"/>
  <c r="BC428" i="1"/>
  <c r="BF294" i="1"/>
  <c r="BB305" i="1" s="1"/>
  <c r="BB316" i="1" s="1"/>
  <c r="BF299" i="1"/>
  <c r="BC307" i="1" s="1"/>
  <c r="BC318" i="1" s="1"/>
  <c r="BG572" i="1"/>
  <c r="BG575" i="1"/>
  <c r="BH575" i="1" s="1"/>
  <c r="BI498" i="1"/>
  <c r="BI591" i="1" s="1"/>
  <c r="BB334" i="1"/>
  <c r="BB379" i="1" s="1"/>
  <c r="BB564" i="1"/>
  <c r="BB627" i="1"/>
  <c r="BC288" i="1"/>
  <c r="BC300" i="1" s="1"/>
  <c r="BB375" i="1"/>
  <c r="BB373" i="1"/>
  <c r="BB372" i="1"/>
  <c r="BM506" i="1"/>
  <c r="BM538" i="1"/>
  <c r="BI634" i="1"/>
  <c r="BF297" i="1"/>
  <c r="BC306" i="1" s="1"/>
  <c r="BC317" i="1" s="1"/>
  <c r="BB399" i="1"/>
  <c r="BB397" i="1"/>
  <c r="BH399" i="1"/>
  <c r="BH397" i="1"/>
  <c r="BG395" i="1"/>
  <c r="BG399" i="1"/>
  <c r="BG397" i="1"/>
  <c r="BF395" i="1"/>
  <c r="BE421" i="1"/>
  <c r="BC399" i="1"/>
  <c r="BE397" i="1"/>
  <c r="BD421" i="1"/>
  <c r="BD397" i="1"/>
  <c r="BE395" i="1"/>
  <c r="BC421" i="1"/>
  <c r="BE419" i="1"/>
  <c r="BC397" i="1"/>
  <c r="BD395" i="1"/>
  <c r="BB421" i="1"/>
  <c r="BD419" i="1"/>
  <c r="BC395" i="1"/>
  <c r="BC419" i="1"/>
  <c r="BB395" i="1"/>
  <c r="BB419" i="1"/>
  <c r="BF399" i="1"/>
  <c r="BF397" i="1"/>
  <c r="BE399" i="1"/>
  <c r="BD399" i="1"/>
  <c r="BM354" i="1"/>
  <c r="BN355" i="1"/>
  <c r="BN353" i="1"/>
  <c r="BN351" i="1"/>
  <c r="BN349" i="1"/>
  <c r="BN354" i="1"/>
  <c r="BM353" i="1"/>
  <c r="BM349" i="1"/>
  <c r="BB374" i="1"/>
  <c r="BJ393" i="1" s="1"/>
  <c r="BJ405" i="1" s="1"/>
  <c r="BM355" i="1"/>
  <c r="BM350" i="1"/>
  <c r="BG638" i="1"/>
  <c r="BH638" i="1" s="1"/>
  <c r="BG635" i="1"/>
  <c r="BI538" i="1"/>
  <c r="BI506" i="1"/>
  <c r="BB561" i="1"/>
  <c r="BB625" i="1"/>
  <c r="BG636" i="1" s="1"/>
  <c r="BB624" i="1"/>
  <c r="BI636" i="1" s="1"/>
  <c r="BB559" i="1"/>
  <c r="BB622" i="1"/>
  <c r="BB557" i="1"/>
  <c r="BB623" i="1"/>
  <c r="BB560" i="1"/>
  <c r="BB621" i="1"/>
  <c r="BB558" i="1"/>
  <c r="BC570" i="1"/>
  <c r="BB562" i="1"/>
  <c r="BG573" i="1" s="1"/>
  <c r="BB620" i="1"/>
  <c r="AP638" i="1"/>
  <c r="AQ638" i="1" s="1"/>
  <c r="AP635" i="1"/>
  <c r="AR571" i="1"/>
  <c r="AR593" i="1" s="1"/>
  <c r="AP399" i="1"/>
  <c r="AP397" i="1"/>
  <c r="AO395" i="1"/>
  <c r="AM421" i="1"/>
  <c r="AM419" i="1"/>
  <c r="AN399" i="1"/>
  <c r="AN397" i="1"/>
  <c r="AM395" i="1"/>
  <c r="AK421" i="1"/>
  <c r="AK419" i="1"/>
  <c r="AL399" i="1"/>
  <c r="AL397" i="1"/>
  <c r="AK395" i="1"/>
  <c r="AK399" i="1"/>
  <c r="AK397" i="1"/>
  <c r="AQ399" i="1"/>
  <c r="AM397" i="1"/>
  <c r="AO399" i="1"/>
  <c r="AM399" i="1"/>
  <c r="AL419" i="1"/>
  <c r="AN419" i="1"/>
  <c r="AP395" i="1"/>
  <c r="AN395" i="1"/>
  <c r="AN421" i="1"/>
  <c r="AQ397" i="1"/>
  <c r="AL395" i="1"/>
  <c r="AL421" i="1"/>
  <c r="AO397" i="1"/>
  <c r="AL637" i="1"/>
  <c r="AL635" i="1"/>
  <c r="AM647" i="1"/>
  <c r="AM668" i="1" s="1"/>
  <c r="AL638" i="1"/>
  <c r="AM634" i="1"/>
  <c r="AM637" i="1"/>
  <c r="AM635" i="1"/>
  <c r="AM638" i="1"/>
  <c r="AL634" i="1"/>
  <c r="AR496" i="1"/>
  <c r="AS496" i="1" s="1"/>
  <c r="AT496" i="1" s="1"/>
  <c r="AU496" i="1" s="1"/>
  <c r="AR494" i="1"/>
  <c r="AS494" i="1" s="1"/>
  <c r="AT494" i="1" s="1"/>
  <c r="AU494" i="1" s="1"/>
  <c r="AR492" i="1"/>
  <c r="AL538" i="1"/>
  <c r="AR495" i="1"/>
  <c r="AS495" i="1" s="1"/>
  <c r="AT495" i="1" s="1"/>
  <c r="AU495" i="1" s="1"/>
  <c r="AR493" i="1"/>
  <c r="AR497" i="1"/>
  <c r="AS497" i="1" s="1"/>
  <c r="AT497" i="1" s="1"/>
  <c r="AU497" i="1" s="1"/>
  <c r="AV506" i="1"/>
  <c r="AV538" i="1"/>
  <c r="AR506" i="1"/>
  <c r="AR538" i="1"/>
  <c r="AK561" i="1"/>
  <c r="AR573" i="1" s="1"/>
  <c r="AR595" i="1" s="1"/>
  <c r="AK625" i="1"/>
  <c r="AP636" i="1" s="1"/>
  <c r="AK560" i="1"/>
  <c r="AK623" i="1"/>
  <c r="AL570" i="1"/>
  <c r="AK558" i="1"/>
  <c r="AK622" i="1"/>
  <c r="AK557" i="1"/>
  <c r="AK624" i="1"/>
  <c r="AR636" i="1" s="1"/>
  <c r="AK621" i="1"/>
  <c r="AK620" i="1"/>
  <c r="AK562" i="1"/>
  <c r="AK559" i="1"/>
  <c r="AP572" i="1"/>
  <c r="AP575" i="1"/>
  <c r="AQ575" i="1" s="1"/>
  <c r="AN299" i="1"/>
  <c r="AN297" i="1"/>
  <c r="AN295" i="1"/>
  <c r="AL299" i="1"/>
  <c r="AL297" i="1"/>
  <c r="AL295" i="1"/>
  <c r="AN292" i="1"/>
  <c r="AN298" i="1"/>
  <c r="AN296" i="1"/>
  <c r="AN294" i="1"/>
  <c r="AL292" i="1"/>
  <c r="AM300" i="1"/>
  <c r="AM298" i="1"/>
  <c r="AM296" i="1"/>
  <c r="AM294" i="1"/>
  <c r="AL298" i="1"/>
  <c r="AL296" i="1"/>
  <c r="AL294" i="1"/>
  <c r="AL293" i="1"/>
  <c r="AM297" i="1"/>
  <c r="AM292" i="1"/>
  <c r="AM301" i="1"/>
  <c r="AM295" i="1"/>
  <c r="AM299" i="1"/>
  <c r="AN293" i="1"/>
  <c r="AM293" i="1"/>
  <c r="AN634" i="1"/>
  <c r="AO635" i="1"/>
  <c r="AN635" i="1"/>
  <c r="AO634" i="1"/>
  <c r="AR634" i="1"/>
  <c r="AA571" i="1"/>
  <c r="AA593" i="1" s="1"/>
  <c r="T562" i="1"/>
  <c r="T625" i="1"/>
  <c r="Y636" i="1" s="1"/>
  <c r="T560" i="1"/>
  <c r="T624" i="1"/>
  <c r="T559" i="1"/>
  <c r="T621" i="1"/>
  <c r="T620" i="1"/>
  <c r="T561" i="1"/>
  <c r="AA573" i="1" s="1"/>
  <c r="AA595" i="1" s="1"/>
  <c r="T558" i="1"/>
  <c r="T557" i="1"/>
  <c r="T623" i="1"/>
  <c r="U570" i="1"/>
  <c r="T622" i="1"/>
  <c r="AB634" i="1"/>
  <c r="AE634" i="1"/>
  <c r="X634" i="1"/>
  <c r="W635" i="1"/>
  <c r="X635" i="1"/>
  <c r="W634" i="1"/>
  <c r="U637" i="1"/>
  <c r="U635" i="1"/>
  <c r="V638" i="1"/>
  <c r="U634" i="1"/>
  <c r="V637" i="1"/>
  <c r="V635" i="1"/>
  <c r="U638" i="1"/>
  <c r="V634" i="1"/>
  <c r="V647" i="1"/>
  <c r="V668" i="1" s="1"/>
  <c r="Y638" i="1"/>
  <c r="Z638" i="1" s="1"/>
  <c r="Y635" i="1"/>
  <c r="AF351" i="1"/>
  <c r="U272" i="1"/>
  <c r="Y399" i="1"/>
  <c r="Y397" i="1"/>
  <c r="X395" i="1"/>
  <c r="W421" i="1"/>
  <c r="W419" i="1"/>
  <c r="X399" i="1"/>
  <c r="X397" i="1"/>
  <c r="W395" i="1"/>
  <c r="V421" i="1"/>
  <c r="V419" i="1"/>
  <c r="W399" i="1"/>
  <c r="W397" i="1"/>
  <c r="V395" i="1"/>
  <c r="U421" i="1"/>
  <c r="U419" i="1"/>
  <c r="V399" i="1"/>
  <c r="V397" i="1"/>
  <c r="U395" i="1"/>
  <c r="T421" i="1"/>
  <c r="T419" i="1"/>
  <c r="U399" i="1"/>
  <c r="U397" i="1"/>
  <c r="T395" i="1"/>
  <c r="T399" i="1"/>
  <c r="T397" i="1"/>
  <c r="Z399" i="1"/>
  <c r="Z397" i="1"/>
  <c r="Y395" i="1"/>
  <c r="T627" i="1"/>
  <c r="AA498" i="1"/>
  <c r="U288" i="1"/>
  <c r="U300" i="1" s="1"/>
  <c r="T334" i="1"/>
  <c r="T379" i="1" s="1"/>
  <c r="T564" i="1"/>
  <c r="AA506" i="1"/>
  <c r="AA538" i="1"/>
  <c r="Z572" i="1"/>
  <c r="AA496" i="1"/>
  <c r="AB496" i="1" s="1"/>
  <c r="AC496" i="1" s="1"/>
  <c r="AD496" i="1" s="1"/>
  <c r="AA494" i="1"/>
  <c r="AB494" i="1" s="1"/>
  <c r="AC494" i="1" s="1"/>
  <c r="AD494" i="1" s="1"/>
  <c r="AA492" i="1"/>
  <c r="U538" i="1"/>
  <c r="AA497" i="1"/>
  <c r="AB497" i="1" s="1"/>
  <c r="AC497" i="1" s="1"/>
  <c r="AD497" i="1" s="1"/>
  <c r="AA493" i="1"/>
  <c r="AA495" i="1"/>
  <c r="AB495" i="1" s="1"/>
  <c r="AC495" i="1" s="1"/>
  <c r="AD495" i="1" s="1"/>
  <c r="AF355" i="1"/>
  <c r="AF353" i="1"/>
  <c r="AF349" i="1"/>
  <c r="AE355" i="1"/>
  <c r="AE353" i="1"/>
  <c r="AE349" i="1"/>
  <c r="AF354" i="1"/>
  <c r="AE354" i="1"/>
  <c r="T374" i="1"/>
  <c r="AB393" i="1" s="1"/>
  <c r="AB405" i="1" s="1"/>
  <c r="V286" i="1"/>
  <c r="V287" i="1" s="1"/>
  <c r="U287" i="1"/>
  <c r="U299" i="1" s="1"/>
  <c r="W286" i="1"/>
  <c r="W287" i="1" s="1"/>
  <c r="W299" i="1" s="1"/>
  <c r="AE506" i="1"/>
  <c r="AE538" i="1"/>
  <c r="T628" i="1"/>
  <c r="T565" i="1"/>
  <c r="AA499" i="1"/>
  <c r="AB499" i="1" s="1"/>
  <c r="AC499" i="1" s="1"/>
  <c r="AD499" i="1" s="1"/>
  <c r="W297" i="1"/>
  <c r="W295" i="1"/>
  <c r="V293" i="1"/>
  <c r="V301" i="1"/>
  <c r="V299" i="1"/>
  <c r="V297" i="1"/>
  <c r="V295" i="1"/>
  <c r="U293" i="1"/>
  <c r="U297" i="1"/>
  <c r="U295" i="1"/>
  <c r="W292" i="1"/>
  <c r="V292" i="1"/>
  <c r="W296" i="1"/>
  <c r="W294" i="1"/>
  <c r="U292" i="1"/>
  <c r="V300" i="1"/>
  <c r="V298" i="1"/>
  <c r="V296" i="1"/>
  <c r="V294" i="1"/>
  <c r="U298" i="1"/>
  <c r="U296" i="1"/>
  <c r="U294" i="1"/>
  <c r="W293" i="1"/>
  <c r="U271" i="1"/>
  <c r="AW351" i="1" l="1"/>
  <c r="ED353" i="1"/>
  <c r="CU353" i="1"/>
  <c r="EC353" i="1"/>
  <c r="CV353" i="1"/>
  <c r="AP573" i="1"/>
  <c r="AQ573" i="1" s="1"/>
  <c r="AP571" i="1"/>
  <c r="AQ571" i="1" s="1"/>
  <c r="AM584" i="1"/>
  <c r="AM607" i="1" s="1"/>
  <c r="AL590" i="1"/>
  <c r="CO595" i="1"/>
  <c r="CO656" i="1" s="1"/>
  <c r="DF595" i="1"/>
  <c r="DF656" i="1" s="1"/>
  <c r="DT584" i="1"/>
  <c r="DT607" i="1" s="1"/>
  <c r="DS590" i="1"/>
  <c r="BU584" i="1"/>
  <c r="BU607" i="1" s="1"/>
  <c r="BT590" i="1"/>
  <c r="BD584" i="1"/>
  <c r="BD607" i="1" s="1"/>
  <c r="BC590" i="1"/>
  <c r="BI598" i="1"/>
  <c r="V584" i="1"/>
  <c r="V607" i="1" s="1"/>
  <c r="U590" i="1"/>
  <c r="DC584" i="1"/>
  <c r="DC607" i="1" s="1"/>
  <c r="DB590" i="1"/>
  <c r="CL584" i="1"/>
  <c r="CL607" i="1" s="1"/>
  <c r="CK590" i="1"/>
  <c r="BI592" i="1"/>
  <c r="BM592" i="1" s="1"/>
  <c r="DW595" i="1"/>
  <c r="DW656" i="1" s="1"/>
  <c r="BJ571" i="1"/>
  <c r="AV351" i="1"/>
  <c r="AE351" i="1"/>
  <c r="BM571" i="1"/>
  <c r="BM593" i="1" s="1"/>
  <c r="AE350" i="1"/>
  <c r="AV350" i="1"/>
  <c r="BN350" i="1"/>
  <c r="AW350" i="1"/>
  <c r="AF350" i="1"/>
  <c r="AO430" i="1"/>
  <c r="AR656" i="1"/>
  <c r="AA654" i="1"/>
  <c r="AR654" i="1"/>
  <c r="AA656" i="1"/>
  <c r="BI654" i="1"/>
  <c r="AN430" i="1"/>
  <c r="AA591" i="1"/>
  <c r="BJ492" i="1"/>
  <c r="BJ519" i="1" s="1"/>
  <c r="AP430" i="1"/>
  <c r="AM430" i="1"/>
  <c r="BL519" i="1"/>
  <c r="BE539" i="1"/>
  <c r="BF539" i="1" s="1"/>
  <c r="X430" i="1"/>
  <c r="AF352" i="1"/>
  <c r="Z430" i="1"/>
  <c r="BW294" i="1"/>
  <c r="BS305" i="1" s="1"/>
  <c r="BS316" i="1" s="1"/>
  <c r="Y430" i="1"/>
  <c r="V430" i="1"/>
  <c r="BW295" i="1"/>
  <c r="BT305" i="1" s="1"/>
  <c r="BT316" i="1" s="1"/>
  <c r="BW296" i="1"/>
  <c r="BS306" i="1" s="1"/>
  <c r="BS317" i="1" s="1"/>
  <c r="BW298" i="1"/>
  <c r="BS307" i="1" s="1"/>
  <c r="BS318" i="1" s="1"/>
  <c r="EC352" i="1"/>
  <c r="BG539" i="1"/>
  <c r="BH539" i="1" s="1"/>
  <c r="BW297" i="1"/>
  <c r="BT306" i="1" s="1"/>
  <c r="BT317" i="1" s="1"/>
  <c r="BW299" i="1"/>
  <c r="BT307" i="1" s="1"/>
  <c r="BT318" i="1" s="1"/>
  <c r="BN352" i="1"/>
  <c r="DE297" i="1"/>
  <c r="DB306" i="1" s="1"/>
  <c r="DB317" i="1" s="1"/>
  <c r="ED352" i="1"/>
  <c r="CU352" i="1"/>
  <c r="BI500" i="1"/>
  <c r="DE294" i="1"/>
  <c r="DA305" i="1" s="1"/>
  <c r="DA316" i="1" s="1"/>
  <c r="BC539" i="1"/>
  <c r="BD539" i="1" s="1"/>
  <c r="BJ493" i="1"/>
  <c r="BK493" i="1" s="1"/>
  <c r="BL493" i="1" s="1"/>
  <c r="CV352" i="1"/>
  <c r="CP430" i="1"/>
  <c r="CM430" i="1"/>
  <c r="CL430" i="1"/>
  <c r="CN430" i="1"/>
  <c r="DT430" i="1"/>
  <c r="DW430" i="1"/>
  <c r="DX430" i="1"/>
  <c r="DU430" i="1"/>
  <c r="DF430" i="1"/>
  <c r="DE430" i="1"/>
  <c r="CO635" i="1"/>
  <c r="CP635" i="1" s="1"/>
  <c r="DG430" i="1"/>
  <c r="DC430" i="1"/>
  <c r="BG637" i="1"/>
  <c r="BH637" i="1" s="1"/>
  <c r="DE296" i="1"/>
  <c r="DA306" i="1" s="1"/>
  <c r="DA317" i="1" s="1"/>
  <c r="DE295" i="1"/>
  <c r="DB305" i="1" s="1"/>
  <c r="DB316" i="1" s="1"/>
  <c r="AE352" i="1"/>
  <c r="AO298" i="1"/>
  <c r="AK307" i="1" s="1"/>
  <c r="AK318" i="1" s="1"/>
  <c r="BY576" i="1"/>
  <c r="CP576" i="1"/>
  <c r="BZ634" i="1"/>
  <c r="CA634" i="1" s="1"/>
  <c r="DW639" i="1"/>
  <c r="Y634" i="1"/>
  <c r="Z634" i="1" s="1"/>
  <c r="Y639" i="1"/>
  <c r="DH634" i="1"/>
  <c r="DL634" i="1" s="1"/>
  <c r="DB288" i="1"/>
  <c r="DB300" i="1" s="1"/>
  <c r="DA627" i="1"/>
  <c r="DA564" i="1"/>
  <c r="DH498" i="1"/>
  <c r="DI498" i="1" s="1"/>
  <c r="DJ498" i="1" s="1"/>
  <c r="DK498" i="1" s="1"/>
  <c r="DA334" i="1"/>
  <c r="DA379" i="1" s="1"/>
  <c r="Y637" i="1"/>
  <c r="Z637" i="1" s="1"/>
  <c r="DF576" i="1"/>
  <c r="DW576" i="1"/>
  <c r="AO296" i="1"/>
  <c r="AK306" i="1" s="1"/>
  <c r="AK317" i="1" s="1"/>
  <c r="BG639" i="1"/>
  <c r="BG571" i="1"/>
  <c r="BH571" i="1" s="1"/>
  <c r="BI635" i="1"/>
  <c r="BJ635" i="1" s="1"/>
  <c r="BX639" i="1"/>
  <c r="DY634" i="1"/>
  <c r="EC634" i="1" s="1"/>
  <c r="AL288" i="1"/>
  <c r="AL300" i="1" s="1"/>
  <c r="AR498" i="1"/>
  <c r="AR591" i="1" s="1"/>
  <c r="AK627" i="1"/>
  <c r="AK564" i="1"/>
  <c r="AK334" i="1"/>
  <c r="AK379" i="1" s="1"/>
  <c r="X297" i="1"/>
  <c r="U306" i="1" s="1"/>
  <c r="U317" i="1" s="1"/>
  <c r="Z639" i="1"/>
  <c r="AP576" i="1"/>
  <c r="AV352" i="1"/>
  <c r="AQ639" i="1"/>
  <c r="AQ576" i="1"/>
  <c r="BH576" i="1"/>
  <c r="BY639" i="1"/>
  <c r="CP639" i="1"/>
  <c r="CQ634" i="1"/>
  <c r="CR634" i="1" s="1"/>
  <c r="CO572" i="1"/>
  <c r="CO594" i="1" s="1"/>
  <c r="CO575" i="1"/>
  <c r="CP575" i="1" s="1"/>
  <c r="DF572" i="1"/>
  <c r="DF594" i="1" s="1"/>
  <c r="DW572" i="1"/>
  <c r="DW594" i="1" s="1"/>
  <c r="DY571" i="1"/>
  <c r="DZ571" i="1" s="1"/>
  <c r="DW575" i="1"/>
  <c r="DX575" i="1" s="1"/>
  <c r="DW635" i="1"/>
  <c r="DX635" i="1" s="1"/>
  <c r="DW638" i="1"/>
  <c r="DX638" i="1" s="1"/>
  <c r="DF575" i="1"/>
  <c r="DG575" i="1" s="1"/>
  <c r="DF639" i="1"/>
  <c r="DG639" i="1"/>
  <c r="DF635" i="1"/>
  <c r="DG635" i="1" s="1"/>
  <c r="DH571" i="1"/>
  <c r="DI571" i="1" s="1"/>
  <c r="DF638" i="1"/>
  <c r="DG638" i="1" s="1"/>
  <c r="CO638" i="1"/>
  <c r="CP638" i="1" s="1"/>
  <c r="CQ571" i="1"/>
  <c r="CR571" i="1" s="1"/>
  <c r="BX638" i="1"/>
  <c r="BY638" i="1" s="1"/>
  <c r="BX635" i="1"/>
  <c r="BY635" i="1" s="1"/>
  <c r="BX572" i="1"/>
  <c r="BZ571" i="1"/>
  <c r="CA571" i="1" s="1"/>
  <c r="BX575" i="1"/>
  <c r="BY575" i="1" s="1"/>
  <c r="DX636" i="1"/>
  <c r="DU288" i="1"/>
  <c r="DS289" i="1"/>
  <c r="DS301" i="1" s="1"/>
  <c r="DT288" i="1"/>
  <c r="DT289" i="1" s="1"/>
  <c r="DX639" i="1"/>
  <c r="DX576" i="1"/>
  <c r="DR392" i="1"/>
  <c r="DR422" i="1"/>
  <c r="DW634" i="1"/>
  <c r="DX573" i="1"/>
  <c r="DZ573" i="1"/>
  <c r="EC573" i="1"/>
  <c r="EC636" i="1"/>
  <c r="DZ636" i="1"/>
  <c r="DU539" i="1"/>
  <c r="DZ492" i="1"/>
  <c r="EA492" i="1" s="1"/>
  <c r="EB492" i="1" s="1"/>
  <c r="EA519" i="1" s="1"/>
  <c r="DY500" i="1"/>
  <c r="EB519" i="1"/>
  <c r="DY635" i="1"/>
  <c r="DW571" i="1"/>
  <c r="DY519" i="1"/>
  <c r="DZ498" i="1"/>
  <c r="EA498" i="1" s="1"/>
  <c r="EB498" i="1" s="1"/>
  <c r="DZ507" i="1"/>
  <c r="DY572" i="1"/>
  <c r="DZ493" i="1"/>
  <c r="EA493" i="1" s="1"/>
  <c r="EB493" i="1" s="1"/>
  <c r="DW539" i="1"/>
  <c r="DW592" i="1" s="1"/>
  <c r="DS539" i="1"/>
  <c r="DG573" i="1"/>
  <c r="DG576" i="1"/>
  <c r="DD539" i="1"/>
  <c r="DI492" i="1"/>
  <c r="DH500" i="1"/>
  <c r="DK519" i="1"/>
  <c r="DF637" i="1"/>
  <c r="DG637" i="1" s="1"/>
  <c r="DD287" i="1"/>
  <c r="DD299" i="1" s="1"/>
  <c r="DE299" i="1" s="1"/>
  <c r="DB307" i="1" s="1"/>
  <c r="DB318" i="1" s="1"/>
  <c r="DD298" i="1"/>
  <c r="DE298" i="1" s="1"/>
  <c r="DA307" i="1" s="1"/>
  <c r="DA318" i="1" s="1"/>
  <c r="DL573" i="1"/>
  <c r="DI573" i="1"/>
  <c r="DH635" i="1"/>
  <c r="DG636" i="1"/>
  <c r="DF571" i="1"/>
  <c r="DH572" i="1"/>
  <c r="DL636" i="1"/>
  <c r="DI636" i="1"/>
  <c r="DF634" i="1"/>
  <c r="DB539" i="1"/>
  <c r="DI493" i="1"/>
  <c r="DJ493" i="1" s="1"/>
  <c r="DK493" i="1" s="1"/>
  <c r="DF539" i="1"/>
  <c r="DF592" i="1" s="1"/>
  <c r="CP573" i="1"/>
  <c r="CM539" i="1"/>
  <c r="CR492" i="1"/>
  <c r="CS492" i="1" s="1"/>
  <c r="CT492" i="1" s="1"/>
  <c r="CQ500" i="1"/>
  <c r="CT519" i="1"/>
  <c r="CJ334" i="1"/>
  <c r="CJ379" i="1" s="1"/>
  <c r="CJ627" i="1"/>
  <c r="CJ564" i="1"/>
  <c r="CQ498" i="1"/>
  <c r="CK288" i="1"/>
  <c r="CK300" i="1" s="1"/>
  <c r="CR573" i="1"/>
  <c r="CU573" i="1"/>
  <c r="CO639" i="1"/>
  <c r="CR635" i="1"/>
  <c r="CU635" i="1"/>
  <c r="CP634" i="1"/>
  <c r="CR493" i="1"/>
  <c r="CS493" i="1" s="1"/>
  <c r="CT493" i="1" s="1"/>
  <c r="CK539" i="1"/>
  <c r="CO539" i="1"/>
  <c r="CO592" i="1" s="1"/>
  <c r="CR636" i="1"/>
  <c r="CU636" i="1"/>
  <c r="CP636" i="1"/>
  <c r="CO571" i="1"/>
  <c r="CQ572" i="1"/>
  <c r="CO576" i="1"/>
  <c r="BY636" i="1"/>
  <c r="BS627" i="1"/>
  <c r="BS564" i="1"/>
  <c r="BZ498" i="1"/>
  <c r="BT288" i="1"/>
  <c r="BT300" i="1" s="1"/>
  <c r="BS334" i="1"/>
  <c r="BS379" i="1" s="1"/>
  <c r="BX637" i="1"/>
  <c r="BY637" i="1" s="1"/>
  <c r="BX576" i="1"/>
  <c r="BZ635" i="1"/>
  <c r="CD573" i="1"/>
  <c r="CA573" i="1"/>
  <c r="BV539" i="1"/>
  <c r="CA492" i="1"/>
  <c r="CB492" i="1" s="1"/>
  <c r="CC492" i="1" s="1"/>
  <c r="BZ500" i="1"/>
  <c r="CC519" i="1"/>
  <c r="BY571" i="1"/>
  <c r="BY593" i="1" s="1"/>
  <c r="BY654" i="1" s="1"/>
  <c r="BU430" i="1"/>
  <c r="BX430" i="1"/>
  <c r="BY430" i="1"/>
  <c r="BW430" i="1"/>
  <c r="BV430" i="1"/>
  <c r="CD636" i="1"/>
  <c r="CA636" i="1"/>
  <c r="CD572" i="1"/>
  <c r="CA572" i="1"/>
  <c r="BX539" i="1"/>
  <c r="BT539" i="1"/>
  <c r="CA493" i="1"/>
  <c r="CB493" i="1" s="1"/>
  <c r="CC493" i="1" s="1"/>
  <c r="BY573" i="1"/>
  <c r="BY595" i="1" s="1"/>
  <c r="BY656" i="1" s="1"/>
  <c r="BX634" i="1"/>
  <c r="BI519" i="1"/>
  <c r="BJ498" i="1"/>
  <c r="BK498" i="1" s="1"/>
  <c r="BL498" i="1" s="1"/>
  <c r="BJ507" i="1"/>
  <c r="BH639" i="1"/>
  <c r="BJ634" i="1"/>
  <c r="BM634" i="1"/>
  <c r="BG574" i="1"/>
  <c r="BH574" i="1" s="1"/>
  <c r="BM636" i="1"/>
  <c r="BJ636" i="1"/>
  <c r="BH635" i="1"/>
  <c r="BC289" i="1"/>
  <c r="BC301" i="1" s="1"/>
  <c r="BE288" i="1"/>
  <c r="BD288" i="1"/>
  <c r="BD289" i="1" s="1"/>
  <c r="BG634" i="1"/>
  <c r="BG576" i="1"/>
  <c r="BH636" i="1"/>
  <c r="BB392" i="1"/>
  <c r="BB422" i="1"/>
  <c r="BI422" i="1" s="1"/>
  <c r="BH572" i="1"/>
  <c r="BH573" i="1"/>
  <c r="BI573" i="1"/>
  <c r="BI595" i="1" s="1"/>
  <c r="BI572" i="1"/>
  <c r="BI594" i="1" s="1"/>
  <c r="BG430" i="1"/>
  <c r="BE430" i="1"/>
  <c r="BD430" i="1"/>
  <c r="BH430" i="1"/>
  <c r="BF430" i="1"/>
  <c r="AR635" i="1"/>
  <c r="AV573" i="1"/>
  <c r="AV595" i="1" s="1"/>
  <c r="AS573" i="1"/>
  <c r="AS595" i="1" s="1"/>
  <c r="AS493" i="1"/>
  <c r="AT493" i="1" s="1"/>
  <c r="AU493" i="1" s="1"/>
  <c r="AP539" i="1"/>
  <c r="AQ539" i="1" s="1"/>
  <c r="AL539" i="1"/>
  <c r="AP637" i="1"/>
  <c r="AQ637" i="1" s="1"/>
  <c r="AV634" i="1"/>
  <c r="AS634" i="1"/>
  <c r="AO295" i="1"/>
  <c r="AL305" i="1" s="1"/>
  <c r="AL316" i="1" s="1"/>
  <c r="AP574" i="1"/>
  <c r="AQ574" i="1" s="1"/>
  <c r="AO297" i="1"/>
  <c r="AL306" i="1" s="1"/>
  <c r="AL317" i="1" s="1"/>
  <c r="AQ635" i="1"/>
  <c r="AO294" i="1"/>
  <c r="AK305" i="1" s="1"/>
  <c r="AK316" i="1" s="1"/>
  <c r="AO299" i="1"/>
  <c r="AL307" i="1" s="1"/>
  <c r="AL318" i="1" s="1"/>
  <c r="AN539" i="1"/>
  <c r="AS492" i="1"/>
  <c r="AR500" i="1"/>
  <c r="AU519" i="1"/>
  <c r="AR572" i="1"/>
  <c r="AR594" i="1" s="1"/>
  <c r="AP634" i="1"/>
  <c r="AQ572" i="1"/>
  <c r="AS571" i="1"/>
  <c r="AS593" i="1" s="1"/>
  <c r="AV571" i="1"/>
  <c r="AV593" i="1" s="1"/>
  <c r="AV636" i="1"/>
  <c r="AS636" i="1"/>
  <c r="AQ636" i="1"/>
  <c r="AP639" i="1"/>
  <c r="Y573" i="1"/>
  <c r="Y571" i="1"/>
  <c r="AB507" i="1"/>
  <c r="AA519" i="1"/>
  <c r="AB498" i="1"/>
  <c r="AC498" i="1" s="1"/>
  <c r="AD498" i="1" s="1"/>
  <c r="Z635" i="1"/>
  <c r="Y576" i="1"/>
  <c r="AA636" i="1"/>
  <c r="AA635" i="1"/>
  <c r="X295" i="1"/>
  <c r="U305" i="1" s="1"/>
  <c r="U316" i="1" s="1"/>
  <c r="U539" i="1"/>
  <c r="Y539" i="1"/>
  <c r="AB493" i="1"/>
  <c r="AC493" i="1" s="1"/>
  <c r="AD493" i="1" s="1"/>
  <c r="Z576" i="1"/>
  <c r="Y574" i="1"/>
  <c r="Z574" i="1" s="1"/>
  <c r="X294" i="1"/>
  <c r="T305" i="1" s="1"/>
  <c r="T316" i="1" s="1"/>
  <c r="AF634" i="1"/>
  <c r="AE573" i="1"/>
  <c r="AE595" i="1" s="1"/>
  <c r="AB573" i="1"/>
  <c r="AB595" i="1" s="1"/>
  <c r="X296" i="1"/>
  <c r="T306" i="1" s="1"/>
  <c r="T317" i="1" s="1"/>
  <c r="X299" i="1"/>
  <c r="U307" i="1" s="1"/>
  <c r="U318" i="1" s="1"/>
  <c r="T422" i="1"/>
  <c r="T392" i="1"/>
  <c r="AC634" i="1"/>
  <c r="Z636" i="1"/>
  <c r="AB571" i="1"/>
  <c r="AB593" i="1" s="1"/>
  <c r="AE571" i="1"/>
  <c r="AE593" i="1" s="1"/>
  <c r="AA500" i="1"/>
  <c r="W539" i="1"/>
  <c r="AB492" i="1"/>
  <c r="AD519" i="1"/>
  <c r="W298" i="1"/>
  <c r="X298" i="1" s="1"/>
  <c r="T307" i="1" s="1"/>
  <c r="T318" i="1" s="1"/>
  <c r="U289" i="1"/>
  <c r="U301" i="1" s="1"/>
  <c r="W288" i="1"/>
  <c r="V288" i="1"/>
  <c r="V289" i="1" s="1"/>
  <c r="AA572" i="1"/>
  <c r="AA594" i="1" s="1"/>
  <c r="CP595" i="1" l="1"/>
  <c r="CP656" i="1" s="1"/>
  <c r="DX595" i="1"/>
  <c r="DX656" i="1" s="1"/>
  <c r="AR592" i="1"/>
  <c r="AV592" i="1" s="1"/>
  <c r="DF593" i="1"/>
  <c r="DF654" i="1" s="1"/>
  <c r="CO593" i="1"/>
  <c r="CO654" i="1" s="1"/>
  <c r="BJ591" i="1"/>
  <c r="BM598" i="1"/>
  <c r="DG595" i="1"/>
  <c r="DG656" i="1" s="1"/>
  <c r="DW593" i="1"/>
  <c r="DW654" i="1" s="1"/>
  <c r="BJ593" i="1"/>
  <c r="BJ654" i="1" s="1"/>
  <c r="AA509" i="1"/>
  <c r="AA508" i="1"/>
  <c r="AR509" i="1"/>
  <c r="AR508" i="1"/>
  <c r="BI514" i="1"/>
  <c r="BI509" i="1"/>
  <c r="BI508" i="1"/>
  <c r="BN571" i="1"/>
  <c r="BN593" i="1" s="1"/>
  <c r="BK571" i="1"/>
  <c r="BK593" i="1" s="1"/>
  <c r="BI659" i="1"/>
  <c r="AB656" i="1"/>
  <c r="DF653" i="1"/>
  <c r="AB654" i="1"/>
  <c r="AS656" i="1"/>
  <c r="AS654" i="1"/>
  <c r="BI655" i="1"/>
  <c r="BI656" i="1"/>
  <c r="AA655" i="1"/>
  <c r="AR655" i="1"/>
  <c r="AL430" i="1"/>
  <c r="AC492" i="1"/>
  <c r="AC507" i="1" s="1"/>
  <c r="BY572" i="1"/>
  <c r="BY594" i="1" s="1"/>
  <c r="BY655" i="1" s="1"/>
  <c r="BX594" i="1"/>
  <c r="BX655" i="1" s="1"/>
  <c r="BY539" i="1"/>
  <c r="BY592" i="1" s="1"/>
  <c r="BX592" i="1"/>
  <c r="DG572" i="1"/>
  <c r="DF655" i="1"/>
  <c r="CP539" i="1"/>
  <c r="CP592" i="1" s="1"/>
  <c r="BK492" i="1"/>
  <c r="DX572" i="1"/>
  <c r="DW655" i="1"/>
  <c r="DX539" i="1"/>
  <c r="DX592" i="1" s="1"/>
  <c r="CP572" i="1"/>
  <c r="CO655" i="1"/>
  <c r="AR598" i="1"/>
  <c r="AB591" i="1"/>
  <c r="AB592" i="1" s="1"/>
  <c r="AA592" i="1"/>
  <c r="AA598" i="1"/>
  <c r="DZ634" i="1"/>
  <c r="EA634" i="1" s="1"/>
  <c r="U430" i="1"/>
  <c r="BJ500" i="1"/>
  <c r="BK500" i="1" s="1"/>
  <c r="BL500" i="1" s="1"/>
  <c r="BL526" i="1" s="1"/>
  <c r="BI501" i="1"/>
  <c r="BJ501" i="1" s="1"/>
  <c r="BK501" i="1" s="1"/>
  <c r="BL501" i="1" s="1"/>
  <c r="CD634" i="1"/>
  <c r="CE634" i="1" s="1"/>
  <c r="CK430" i="1"/>
  <c r="BM635" i="1"/>
  <c r="BN635" i="1" s="1"/>
  <c r="CU571" i="1"/>
  <c r="CV571" i="1" s="1"/>
  <c r="CU634" i="1"/>
  <c r="CV634" i="1" s="1"/>
  <c r="DS430" i="1"/>
  <c r="DB430" i="1"/>
  <c r="DH519" i="1"/>
  <c r="DH527" i="1" s="1"/>
  <c r="DI507" i="1"/>
  <c r="DI634" i="1"/>
  <c r="DJ634" i="1" s="1"/>
  <c r="DA392" i="1"/>
  <c r="DA422" i="1"/>
  <c r="BF422" i="1"/>
  <c r="DC288" i="1"/>
  <c r="DC289" i="1" s="1"/>
  <c r="DB289" i="1"/>
  <c r="DB301" i="1" s="1"/>
  <c r="DD288" i="1"/>
  <c r="AK422" i="1"/>
  <c r="AK392" i="1"/>
  <c r="CD571" i="1"/>
  <c r="CE571" i="1" s="1"/>
  <c r="AS498" i="1"/>
  <c r="AT498" i="1" s="1"/>
  <c r="AU498" i="1" s="1"/>
  <c r="AS507" i="1"/>
  <c r="AR519" i="1"/>
  <c r="EC571" i="1"/>
  <c r="ED571" i="1" s="1"/>
  <c r="AN288" i="1"/>
  <c r="AL289" i="1"/>
  <c r="AL301" i="1" s="1"/>
  <c r="AM288" i="1"/>
  <c r="AM289" i="1" s="1"/>
  <c r="DL571" i="1"/>
  <c r="DM571" i="1" s="1"/>
  <c r="EA507" i="1"/>
  <c r="EB507" i="1"/>
  <c r="ED634" i="1"/>
  <c r="DT539" i="1"/>
  <c r="DY521" i="1"/>
  <c r="DY526" i="1"/>
  <c r="DY522" i="1"/>
  <c r="DY520" i="1"/>
  <c r="DY527" i="1"/>
  <c r="DX634" i="1"/>
  <c r="DZ572" i="1"/>
  <c r="EC572" i="1"/>
  <c r="DY422" i="1"/>
  <c r="DW422" i="1"/>
  <c r="DV422" i="1"/>
  <c r="DX422" i="1"/>
  <c r="DZ519" i="1"/>
  <c r="DX571" i="1"/>
  <c r="EA573" i="1"/>
  <c r="ED573" i="1"/>
  <c r="DU289" i="1"/>
  <c r="DU301" i="1" s="1"/>
  <c r="DV301" i="1" s="1"/>
  <c r="DS308" i="1" s="1"/>
  <c r="DS319" i="1" s="1"/>
  <c r="DU300" i="1"/>
  <c r="DV300" i="1" s="1"/>
  <c r="DR308" i="1" s="1"/>
  <c r="DR319" i="1" s="1"/>
  <c r="DY400" i="1"/>
  <c r="DY398" i="1"/>
  <c r="DY396" i="1"/>
  <c r="DX394" i="1"/>
  <c r="DV400" i="1"/>
  <c r="DV398" i="1"/>
  <c r="DV396" i="1"/>
  <c r="DU394" i="1"/>
  <c r="DU400" i="1"/>
  <c r="DU398" i="1"/>
  <c r="DU396" i="1"/>
  <c r="DT394" i="1"/>
  <c r="DS400" i="1"/>
  <c r="DS398" i="1"/>
  <c r="DS396" i="1"/>
  <c r="DZ394" i="1"/>
  <c r="DR394" i="1"/>
  <c r="DR400" i="1"/>
  <c r="DR398" i="1"/>
  <c r="DR396" i="1"/>
  <c r="DX398" i="1"/>
  <c r="DW394" i="1"/>
  <c r="DR404" i="1"/>
  <c r="DZ400" i="1"/>
  <c r="DY394" i="1"/>
  <c r="DX400" i="1"/>
  <c r="DX396" i="1"/>
  <c r="DW400" i="1"/>
  <c r="DW398" i="1"/>
  <c r="DW396" i="1"/>
  <c r="DV394" i="1"/>
  <c r="DT400" i="1"/>
  <c r="DT398" i="1"/>
  <c r="DT396" i="1"/>
  <c r="DS394" i="1"/>
  <c r="DZ635" i="1"/>
  <c r="EC635" i="1"/>
  <c r="DY515" i="1"/>
  <c r="DY509" i="1"/>
  <c r="DZ500" i="1"/>
  <c r="EA500" i="1" s="1"/>
  <c r="EB500" i="1" s="1"/>
  <c r="DY514" i="1"/>
  <c r="DY510" i="1"/>
  <c r="DY508" i="1"/>
  <c r="DY501" i="1"/>
  <c r="DY529" i="1" s="1"/>
  <c r="EA636" i="1"/>
  <c r="ED636" i="1"/>
  <c r="EA571" i="1"/>
  <c r="DV539" i="1"/>
  <c r="DC539" i="1"/>
  <c r="DJ573" i="1"/>
  <c r="DJ571" i="1"/>
  <c r="DG634" i="1"/>
  <c r="DJ636" i="1"/>
  <c r="DM573" i="1"/>
  <c r="DM636" i="1"/>
  <c r="DG571" i="1"/>
  <c r="DI635" i="1"/>
  <c r="DL635" i="1"/>
  <c r="DH515" i="1"/>
  <c r="DH509" i="1"/>
  <c r="DI500" i="1"/>
  <c r="DH514" i="1"/>
  <c r="DH510" i="1"/>
  <c r="DH508" i="1"/>
  <c r="DH501" i="1"/>
  <c r="DM634" i="1"/>
  <c r="DL572" i="1"/>
  <c r="DI572" i="1"/>
  <c r="DJ492" i="1"/>
  <c r="DI519" i="1"/>
  <c r="DG539" i="1"/>
  <c r="DG592" i="1" s="1"/>
  <c r="DE539" i="1"/>
  <c r="CV573" i="1"/>
  <c r="CP571" i="1"/>
  <c r="CL539" i="1"/>
  <c r="CS573" i="1"/>
  <c r="CJ392" i="1"/>
  <c r="CJ422" i="1"/>
  <c r="CS634" i="1"/>
  <c r="CU572" i="1"/>
  <c r="CR572" i="1"/>
  <c r="CS635" i="1"/>
  <c r="CQ515" i="1"/>
  <c r="CQ509" i="1"/>
  <c r="CR500" i="1"/>
  <c r="CS500" i="1" s="1"/>
  <c r="CT500" i="1" s="1"/>
  <c r="CT521" i="1" s="1"/>
  <c r="CQ514" i="1"/>
  <c r="CQ510" i="1"/>
  <c r="CQ508" i="1"/>
  <c r="CQ501" i="1"/>
  <c r="CV636" i="1"/>
  <c r="CV635" i="1"/>
  <c r="CQ519" i="1"/>
  <c r="CR498" i="1"/>
  <c r="CS498" i="1" s="1"/>
  <c r="CT498" i="1" s="1"/>
  <c r="CS519" i="1"/>
  <c r="CR519" i="1"/>
  <c r="CT507" i="1"/>
  <c r="CS507" i="1"/>
  <c r="CR507" i="1"/>
  <c r="CS571" i="1"/>
  <c r="CM288" i="1"/>
  <c r="CK289" i="1"/>
  <c r="CK301" i="1" s="1"/>
  <c r="CL288" i="1"/>
  <c r="CL289" i="1" s="1"/>
  <c r="CS636" i="1"/>
  <c r="CN539" i="1"/>
  <c r="BZ515" i="1"/>
  <c r="BZ509" i="1"/>
  <c r="CA500" i="1"/>
  <c r="CB500" i="1" s="1"/>
  <c r="CC500" i="1" s="1"/>
  <c r="BZ510" i="1"/>
  <c r="BZ514" i="1"/>
  <c r="BZ501" i="1"/>
  <c r="BZ508" i="1"/>
  <c r="CE573" i="1"/>
  <c r="BY634" i="1"/>
  <c r="CB636" i="1"/>
  <c r="BT430" i="1"/>
  <c r="CB571" i="1"/>
  <c r="CE636" i="1"/>
  <c r="BW539" i="1"/>
  <c r="CA635" i="1"/>
  <c r="CD635" i="1"/>
  <c r="CB634" i="1"/>
  <c r="CB573" i="1"/>
  <c r="BU539" i="1"/>
  <c r="BS392" i="1"/>
  <c r="BS422" i="1"/>
  <c r="CB572" i="1"/>
  <c r="BU288" i="1"/>
  <c r="BU289" i="1" s="1"/>
  <c r="BV288" i="1"/>
  <c r="BT289" i="1"/>
  <c r="BT301" i="1" s="1"/>
  <c r="CE572" i="1"/>
  <c r="CA519" i="1"/>
  <c r="CA507" i="1"/>
  <c r="BZ519" i="1"/>
  <c r="CA498" i="1"/>
  <c r="CB498" i="1" s="1"/>
  <c r="CC498" i="1" s="1"/>
  <c r="CC507" i="1"/>
  <c r="CB507" i="1"/>
  <c r="CB519" i="1"/>
  <c r="BN634" i="1"/>
  <c r="BK634" i="1"/>
  <c r="BG422" i="1"/>
  <c r="BI521" i="1"/>
  <c r="BI526" i="1"/>
  <c r="BK635" i="1"/>
  <c r="BM572" i="1"/>
  <c r="BM594" i="1" s="1"/>
  <c r="BJ572" i="1"/>
  <c r="BJ594" i="1" s="1"/>
  <c r="BE289" i="1"/>
  <c r="BE301" i="1" s="1"/>
  <c r="BF301" i="1" s="1"/>
  <c r="BC308" i="1" s="1"/>
  <c r="BC319" i="1" s="1"/>
  <c r="BE300" i="1"/>
  <c r="BF300" i="1" s="1"/>
  <c r="BB308" i="1" s="1"/>
  <c r="BB319" i="1" s="1"/>
  <c r="BH422" i="1"/>
  <c r="BC430" i="1"/>
  <c r="BC400" i="1"/>
  <c r="BC398" i="1"/>
  <c r="BC396" i="1"/>
  <c r="BB394" i="1"/>
  <c r="BI400" i="1"/>
  <c r="BI398" i="1"/>
  <c r="BI396" i="1"/>
  <c r="BH394" i="1"/>
  <c r="BH400" i="1"/>
  <c r="BH398" i="1"/>
  <c r="BH396" i="1"/>
  <c r="BG394" i="1"/>
  <c r="BG400" i="1"/>
  <c r="BB396" i="1"/>
  <c r="BD394" i="1"/>
  <c r="BF400" i="1"/>
  <c r="BC394" i="1"/>
  <c r="BE400" i="1"/>
  <c r="BG398" i="1"/>
  <c r="BD400" i="1"/>
  <c r="BF398" i="1"/>
  <c r="BB400" i="1"/>
  <c r="BE398" i="1"/>
  <c r="BG396" i="1"/>
  <c r="BD398" i="1"/>
  <c r="BF396" i="1"/>
  <c r="BI394" i="1"/>
  <c r="BE394" i="1"/>
  <c r="BB404" i="1"/>
  <c r="BB398" i="1"/>
  <c r="BE396" i="1"/>
  <c r="BF394" i="1"/>
  <c r="BD396" i="1"/>
  <c r="BJ573" i="1"/>
  <c r="BJ595" i="1" s="1"/>
  <c r="BM573" i="1"/>
  <c r="BM595" i="1" s="1"/>
  <c r="BK636" i="1"/>
  <c r="BH634" i="1"/>
  <c r="BN636" i="1"/>
  <c r="AV572" i="1"/>
  <c r="AV594" i="1" s="1"/>
  <c r="AS572" i="1"/>
  <c r="AS594" i="1" s="1"/>
  <c r="AT634" i="1"/>
  <c r="AS635" i="1"/>
  <c r="AV635" i="1"/>
  <c r="AQ634" i="1"/>
  <c r="AW573" i="1"/>
  <c r="AW595" i="1" s="1"/>
  <c r="AT636" i="1"/>
  <c r="AW571" i="1"/>
  <c r="AW593" i="1" s="1"/>
  <c r="AW634" i="1"/>
  <c r="AT573" i="1"/>
  <c r="AT595" i="1" s="1"/>
  <c r="AW636" i="1"/>
  <c r="AT571" i="1"/>
  <c r="AT593" i="1" s="1"/>
  <c r="AM539" i="1"/>
  <c r="AS500" i="1"/>
  <c r="AR514" i="1"/>
  <c r="AR501" i="1"/>
  <c r="AR510" i="1" s="1"/>
  <c r="AO539" i="1"/>
  <c r="AT492" i="1"/>
  <c r="AS519" i="1"/>
  <c r="AC571" i="1"/>
  <c r="AC593" i="1" s="1"/>
  <c r="AB572" i="1"/>
  <c r="AB594" i="1" s="1"/>
  <c r="AE572" i="1"/>
  <c r="AE594" i="1" s="1"/>
  <c r="X539" i="1"/>
  <c r="Z539" i="1"/>
  <c r="AA526" i="1"/>
  <c r="AA521" i="1"/>
  <c r="AA514" i="1"/>
  <c r="AA501" i="1"/>
  <c r="AA528" i="1" s="1"/>
  <c r="AB500" i="1"/>
  <c r="AC500" i="1" s="1"/>
  <c r="AD500" i="1" s="1"/>
  <c r="AD526" i="1" s="1"/>
  <c r="V539" i="1"/>
  <c r="AD634" i="1"/>
  <c r="AC573" i="1"/>
  <c r="AC595" i="1" s="1"/>
  <c r="AF573" i="1"/>
  <c r="AF595" i="1" s="1"/>
  <c r="Z400" i="1"/>
  <c r="Z398" i="1"/>
  <c r="Z396" i="1"/>
  <c r="Y394" i="1"/>
  <c r="Y400" i="1"/>
  <c r="Y398" i="1"/>
  <c r="Y396" i="1"/>
  <c r="X394" i="1"/>
  <c r="X400" i="1"/>
  <c r="X398" i="1"/>
  <c r="X396" i="1"/>
  <c r="W394" i="1"/>
  <c r="W400" i="1"/>
  <c r="W398" i="1"/>
  <c r="W396" i="1"/>
  <c r="V394" i="1"/>
  <c r="T404" i="1"/>
  <c r="V400" i="1"/>
  <c r="V398" i="1"/>
  <c r="V396" i="1"/>
  <c r="U394" i="1"/>
  <c r="U400" i="1"/>
  <c r="U398" i="1"/>
  <c r="U396" i="1"/>
  <c r="T394" i="1"/>
  <c r="T400" i="1"/>
  <c r="T398" i="1"/>
  <c r="T396" i="1"/>
  <c r="AA394" i="1"/>
  <c r="Z394" i="1"/>
  <c r="AA400" i="1"/>
  <c r="AA398" i="1"/>
  <c r="AA396" i="1"/>
  <c r="AE635" i="1"/>
  <c r="AB635" i="1"/>
  <c r="AB519" i="1"/>
  <c r="Z571" i="1"/>
  <c r="W289" i="1"/>
  <c r="W301" i="1" s="1"/>
  <c r="X301" i="1" s="1"/>
  <c r="U308" i="1" s="1"/>
  <c r="U319" i="1" s="1"/>
  <c r="AA455" i="1" s="1"/>
  <c r="AA599" i="1" s="1"/>
  <c r="W300" i="1"/>
  <c r="X300" i="1" s="1"/>
  <c r="T308" i="1" s="1"/>
  <c r="T319" i="1" s="1"/>
  <c r="AF571" i="1"/>
  <c r="AF593" i="1" s="1"/>
  <c r="AA422" i="1"/>
  <c r="Z422" i="1"/>
  <c r="Y422" i="1"/>
  <c r="X422" i="1"/>
  <c r="AG634" i="1"/>
  <c r="AB636" i="1"/>
  <c r="AE636" i="1"/>
  <c r="Z573" i="1"/>
  <c r="DX594" i="1" l="1"/>
  <c r="DX655" i="1" s="1"/>
  <c r="DX593" i="1"/>
  <c r="DX654" i="1" s="1"/>
  <c r="CP593" i="1"/>
  <c r="CP654" i="1" s="1"/>
  <c r="AA602" i="1"/>
  <c r="AA603" i="1" s="1"/>
  <c r="AE603" i="1" s="1"/>
  <c r="AE599" i="1"/>
  <c r="AA601" i="1"/>
  <c r="AS591" i="1"/>
  <c r="DG593" i="1"/>
  <c r="DG654" i="1" s="1"/>
  <c r="BJ598" i="1"/>
  <c r="BJ592" i="1"/>
  <c r="BN592" i="1" s="1"/>
  <c r="BK591" i="1"/>
  <c r="BK592" i="1" s="1"/>
  <c r="BO592" i="1" s="1"/>
  <c r="DG594" i="1"/>
  <c r="DG655" i="1" s="1"/>
  <c r="CP594" i="1"/>
  <c r="CP655" i="1" s="1"/>
  <c r="BJ509" i="1"/>
  <c r="BO571" i="1"/>
  <c r="BO593" i="1" s="1"/>
  <c r="BL571" i="1"/>
  <c r="BL593" i="1" s="1"/>
  <c r="BK654" i="1"/>
  <c r="AB394" i="1"/>
  <c r="BI653" i="1"/>
  <c r="AE592" i="1"/>
  <c r="AA653" i="1"/>
  <c r="AE598" i="1"/>
  <c r="AA659" i="1"/>
  <c r="AB653" i="1"/>
  <c r="AR653" i="1"/>
  <c r="BJ653" i="1"/>
  <c r="AV598" i="1"/>
  <c r="AR659" i="1"/>
  <c r="DG653" i="1"/>
  <c r="BY653" i="1"/>
  <c r="AT656" i="1"/>
  <c r="BJ655" i="1"/>
  <c r="BX653" i="1"/>
  <c r="AS655" i="1"/>
  <c r="CO653" i="1"/>
  <c r="CP653" i="1"/>
  <c r="AC656" i="1"/>
  <c r="AT654" i="1"/>
  <c r="DW653" i="1"/>
  <c r="AB655" i="1"/>
  <c r="AC654" i="1"/>
  <c r="BJ656" i="1"/>
  <c r="DX653" i="1"/>
  <c r="AF592" i="1"/>
  <c r="AC591" i="1"/>
  <c r="AC592" i="1" s="1"/>
  <c r="AB598" i="1"/>
  <c r="AD492" i="1"/>
  <c r="BL492" i="1"/>
  <c r="BK507" i="1"/>
  <c r="BK514" i="1" s="1"/>
  <c r="AB400" i="1"/>
  <c r="V478" i="1"/>
  <c r="V642" i="1" s="1"/>
  <c r="BJ394" i="1"/>
  <c r="AR515" i="1"/>
  <c r="BJ400" i="1"/>
  <c r="BI510" i="1"/>
  <c r="AA510" i="1"/>
  <c r="AA515" i="1"/>
  <c r="BI515" i="1"/>
  <c r="BJ526" i="1"/>
  <c r="BJ521" i="1"/>
  <c r="DH526" i="1"/>
  <c r="BL521" i="1"/>
  <c r="BJ514" i="1"/>
  <c r="BI512" i="1"/>
  <c r="BI528" i="1"/>
  <c r="BI517" i="1"/>
  <c r="BI520" i="1"/>
  <c r="BI527" i="1"/>
  <c r="BI522" i="1"/>
  <c r="BI529" i="1"/>
  <c r="BI523" i="1"/>
  <c r="BI516" i="1"/>
  <c r="BI511" i="1"/>
  <c r="BJ508" i="1"/>
  <c r="BI524" i="1"/>
  <c r="AA522" i="1"/>
  <c r="DH522" i="1"/>
  <c r="DH520" i="1"/>
  <c r="BJ510" i="1"/>
  <c r="BJ515" i="1"/>
  <c r="AA527" i="1"/>
  <c r="AA520" i="1"/>
  <c r="AA523" i="1" s="1"/>
  <c r="DZ396" i="1"/>
  <c r="DH521" i="1"/>
  <c r="BJ398" i="1"/>
  <c r="AB398" i="1"/>
  <c r="AD521" i="1"/>
  <c r="AB514" i="1"/>
  <c r="DT478" i="1"/>
  <c r="DH422" i="1"/>
  <c r="DG422" i="1"/>
  <c r="DF422" i="1"/>
  <c r="DE422" i="1"/>
  <c r="AB396" i="1"/>
  <c r="DD289" i="1"/>
  <c r="DD301" i="1" s="1"/>
  <c r="DE301" i="1" s="1"/>
  <c r="DB308" i="1" s="1"/>
  <c r="DB319" i="1" s="1"/>
  <c r="DD300" i="1"/>
  <c r="DE300" i="1" s="1"/>
  <c r="DA308" i="1" s="1"/>
  <c r="DA319" i="1" s="1"/>
  <c r="DH400" i="1"/>
  <c r="DF400" i="1"/>
  <c r="DB398" i="1"/>
  <c r="DC400" i="1"/>
  <c r="DB400" i="1"/>
  <c r="DA404" i="1"/>
  <c r="DH398" i="1"/>
  <c r="DF398" i="1"/>
  <c r="DI394" i="1"/>
  <c r="DC398" i="1"/>
  <c r="DA396" i="1"/>
  <c r="DE396" i="1"/>
  <c r="DH394" i="1"/>
  <c r="DI400" i="1"/>
  <c r="DH396" i="1"/>
  <c r="DF396" i="1"/>
  <c r="DD400" i="1"/>
  <c r="DC396" i="1"/>
  <c r="DA400" i="1"/>
  <c r="DG394" i="1"/>
  <c r="DE394" i="1"/>
  <c r="DD398" i="1"/>
  <c r="DB394" i="1"/>
  <c r="DD394" i="1"/>
  <c r="DA398" i="1"/>
  <c r="DG400" i="1"/>
  <c r="DE400" i="1"/>
  <c r="DD396" i="1"/>
  <c r="DB396" i="1"/>
  <c r="DG396" i="1"/>
  <c r="DF394" i="1"/>
  <c r="DG398" i="1"/>
  <c r="DE398" i="1"/>
  <c r="DC394" i="1"/>
  <c r="DA394" i="1"/>
  <c r="AB509" i="1"/>
  <c r="DZ398" i="1"/>
  <c r="AN289" i="1"/>
  <c r="AN301" i="1" s="1"/>
  <c r="AO301" i="1" s="1"/>
  <c r="AL308" i="1" s="1"/>
  <c r="AL319" i="1" s="1"/>
  <c r="AN300" i="1"/>
  <c r="AO300" i="1" s="1"/>
  <c r="AK308" i="1" s="1"/>
  <c r="AK319" i="1" s="1"/>
  <c r="CT526" i="1"/>
  <c r="AO394" i="1"/>
  <c r="AQ398" i="1"/>
  <c r="AM400" i="1"/>
  <c r="AK394" i="1"/>
  <c r="AR396" i="1"/>
  <c r="AP400" i="1"/>
  <c r="AL400" i="1"/>
  <c r="AQ396" i="1"/>
  <c r="AM398" i="1"/>
  <c r="AM394" i="1"/>
  <c r="AN400" i="1"/>
  <c r="AO400" i="1"/>
  <c r="AL394" i="1"/>
  <c r="AP398" i="1"/>
  <c r="AO398" i="1"/>
  <c r="AP394" i="1"/>
  <c r="AM396" i="1"/>
  <c r="AK400" i="1"/>
  <c r="AP396" i="1"/>
  <c r="AQ394" i="1"/>
  <c r="AK398" i="1"/>
  <c r="AN398" i="1"/>
  <c r="AR400" i="1"/>
  <c r="AO396" i="1"/>
  <c r="AL398" i="1"/>
  <c r="AK396" i="1"/>
  <c r="AR398" i="1"/>
  <c r="AN394" i="1"/>
  <c r="AL396" i="1"/>
  <c r="AR394" i="1"/>
  <c r="AN396" i="1"/>
  <c r="AQ400" i="1"/>
  <c r="AK404" i="1"/>
  <c r="AR527" i="1"/>
  <c r="AR520" i="1"/>
  <c r="AR524" i="1" s="1"/>
  <c r="AR521" i="1"/>
  <c r="AR526" i="1"/>
  <c r="AR522" i="1"/>
  <c r="AR422" i="1"/>
  <c r="AP422" i="1"/>
  <c r="AQ422" i="1"/>
  <c r="AO422" i="1"/>
  <c r="DZ514" i="1"/>
  <c r="DZ508" i="1"/>
  <c r="BJ396" i="1"/>
  <c r="DZ521" i="1"/>
  <c r="DZ526" i="1"/>
  <c r="ED572" i="1"/>
  <c r="DY524" i="1"/>
  <c r="EE634" i="1"/>
  <c r="DZ412" i="1"/>
  <c r="DR412" i="1"/>
  <c r="DS410" i="1"/>
  <c r="DT408" i="1"/>
  <c r="DU406" i="1"/>
  <c r="DW412" i="1"/>
  <c r="DX410" i="1"/>
  <c r="DY408" i="1"/>
  <c r="DZ406" i="1"/>
  <c r="DR406" i="1"/>
  <c r="DV412" i="1"/>
  <c r="DW410" i="1"/>
  <c r="DX408" i="1"/>
  <c r="DY406" i="1"/>
  <c r="DU412" i="1"/>
  <c r="DR416" i="1"/>
  <c r="DT412" i="1"/>
  <c r="DU410" i="1"/>
  <c r="DV408" i="1"/>
  <c r="DW406" i="1"/>
  <c r="DT410" i="1"/>
  <c r="DV406" i="1"/>
  <c r="DR410" i="1"/>
  <c r="DT406" i="1"/>
  <c r="DY412" i="1"/>
  <c r="DS406" i="1"/>
  <c r="DS408" i="1"/>
  <c r="DX412" i="1"/>
  <c r="DW408" i="1"/>
  <c r="DS412" i="1"/>
  <c r="DU408" i="1"/>
  <c r="DY410" i="1"/>
  <c r="DR408" i="1"/>
  <c r="DV410" i="1"/>
  <c r="DX406" i="1"/>
  <c r="EB573" i="1"/>
  <c r="EA572" i="1"/>
  <c r="EE636" i="1"/>
  <c r="EA635" i="1"/>
  <c r="DZ509" i="1"/>
  <c r="EE571" i="1"/>
  <c r="EA526" i="1"/>
  <c r="EB455" i="1"/>
  <c r="EF455" i="1" s="1"/>
  <c r="EA455" i="1"/>
  <c r="EE455" i="1" s="1"/>
  <c r="DZ455" i="1"/>
  <c r="ED455" i="1" s="1"/>
  <c r="DY455" i="1"/>
  <c r="EC455" i="1" s="1"/>
  <c r="DX455" i="1"/>
  <c r="DX577" i="1" s="1"/>
  <c r="DW455" i="1"/>
  <c r="DU478" i="1"/>
  <c r="DU660" i="1" s="1"/>
  <c r="DS478" i="1"/>
  <c r="DW599" i="1" s="1"/>
  <c r="EB526" i="1"/>
  <c r="DY523" i="1"/>
  <c r="DY525" i="1" s="1"/>
  <c r="EB509" i="1"/>
  <c r="EB514" i="1"/>
  <c r="EA521" i="1"/>
  <c r="EB521" i="1"/>
  <c r="DY528" i="1"/>
  <c r="EA509" i="1"/>
  <c r="EA514" i="1"/>
  <c r="EB571" i="1"/>
  <c r="EB636" i="1"/>
  <c r="ED635" i="1"/>
  <c r="DZ515" i="1"/>
  <c r="EE573" i="1"/>
  <c r="DY517" i="1"/>
  <c r="DY511" i="1"/>
  <c r="DY516" i="1"/>
  <c r="DY512" i="1"/>
  <c r="DZ501" i="1"/>
  <c r="DZ527" i="1" s="1"/>
  <c r="DZ510" i="1"/>
  <c r="EB634" i="1"/>
  <c r="DJ500" i="1"/>
  <c r="DK500" i="1" s="1"/>
  <c r="DI515" i="1"/>
  <c r="DI509" i="1"/>
  <c r="DI514" i="1"/>
  <c r="DI508" i="1"/>
  <c r="DI510" i="1"/>
  <c r="DM635" i="1"/>
  <c r="DJ572" i="1"/>
  <c r="DN573" i="1"/>
  <c r="DM572" i="1"/>
  <c r="DJ635" i="1"/>
  <c r="DK571" i="1"/>
  <c r="DK636" i="1"/>
  <c r="DK573" i="1"/>
  <c r="DN571" i="1"/>
  <c r="DI521" i="1"/>
  <c r="DI526" i="1"/>
  <c r="DH517" i="1"/>
  <c r="DH511" i="1"/>
  <c r="DH516" i="1"/>
  <c r="DH512" i="1"/>
  <c r="DI501" i="1"/>
  <c r="DI527" i="1" s="1"/>
  <c r="DH528" i="1"/>
  <c r="DH524" i="1"/>
  <c r="DH529" i="1"/>
  <c r="DH523" i="1"/>
  <c r="DK634" i="1"/>
  <c r="DK492" i="1"/>
  <c r="DJ507" i="1"/>
  <c r="DN634" i="1"/>
  <c r="DN636" i="1"/>
  <c r="CW636" i="1"/>
  <c r="CV572" i="1"/>
  <c r="CS509" i="1"/>
  <c r="CS514" i="1"/>
  <c r="CT514" i="1"/>
  <c r="CT509" i="1"/>
  <c r="CQ517" i="1"/>
  <c r="CQ511" i="1"/>
  <c r="CQ516" i="1"/>
  <c r="CQ512" i="1"/>
  <c r="CR501" i="1"/>
  <c r="CS501" i="1" s="1"/>
  <c r="CT501" i="1" s="1"/>
  <c r="CT508" i="1" s="1"/>
  <c r="CT634" i="1"/>
  <c r="CM289" i="1"/>
  <c r="CM301" i="1" s="1"/>
  <c r="CN301" i="1" s="1"/>
  <c r="CK308" i="1" s="1"/>
  <c r="CK319" i="1" s="1"/>
  <c r="CM300" i="1"/>
  <c r="CN300" i="1" s="1"/>
  <c r="CJ308" i="1" s="1"/>
  <c r="CJ319" i="1" s="1"/>
  <c r="CR521" i="1"/>
  <c r="CR526" i="1"/>
  <c r="CQ422" i="1"/>
  <c r="CP422" i="1"/>
  <c r="CO422" i="1"/>
  <c r="CN422" i="1"/>
  <c r="CW571" i="1"/>
  <c r="CT635" i="1"/>
  <c r="CT573" i="1"/>
  <c r="CT571" i="1"/>
  <c r="CW635" i="1"/>
  <c r="CT636" i="1"/>
  <c r="CQ523" i="1"/>
  <c r="CQ521" i="1"/>
  <c r="CQ526" i="1"/>
  <c r="CQ524" i="1"/>
  <c r="CQ522" i="1"/>
  <c r="CQ520" i="1"/>
  <c r="CQ527" i="1"/>
  <c r="CQ529" i="1"/>
  <c r="CQ528" i="1"/>
  <c r="CS572" i="1"/>
  <c r="CR514" i="1"/>
  <c r="CR509" i="1"/>
  <c r="CR508" i="1"/>
  <c r="CR515" i="1"/>
  <c r="CR510" i="1"/>
  <c r="CS526" i="1"/>
  <c r="CS521" i="1"/>
  <c r="CK400" i="1"/>
  <c r="CK398" i="1"/>
  <c r="CK396" i="1"/>
  <c r="CR394" i="1"/>
  <c r="CJ394" i="1"/>
  <c r="CR400" i="1"/>
  <c r="CJ400" i="1"/>
  <c r="CJ398" i="1"/>
  <c r="CJ396" i="1"/>
  <c r="CQ394" i="1"/>
  <c r="CP400" i="1"/>
  <c r="CP398" i="1"/>
  <c r="CP396" i="1"/>
  <c r="CO394" i="1"/>
  <c r="CO400" i="1"/>
  <c r="CL394" i="1"/>
  <c r="CN400" i="1"/>
  <c r="CQ398" i="1"/>
  <c r="CK394" i="1"/>
  <c r="CM400" i="1"/>
  <c r="CO398" i="1"/>
  <c r="CL400" i="1"/>
  <c r="CN398" i="1"/>
  <c r="CQ396" i="1"/>
  <c r="CL396" i="1"/>
  <c r="CM398" i="1"/>
  <c r="CO396" i="1"/>
  <c r="CL398" i="1"/>
  <c r="CN396" i="1"/>
  <c r="CP394" i="1"/>
  <c r="CQ400" i="1"/>
  <c r="CJ404" i="1"/>
  <c r="CM396" i="1"/>
  <c r="CN394" i="1"/>
  <c r="CM394" i="1"/>
  <c r="CW634" i="1"/>
  <c r="CW573" i="1"/>
  <c r="CC514" i="1"/>
  <c r="CC509" i="1"/>
  <c r="BV289" i="1"/>
  <c r="BV301" i="1" s="1"/>
  <c r="BW301" i="1" s="1"/>
  <c r="BT308" i="1" s="1"/>
  <c r="BT319" i="1" s="1"/>
  <c r="BU478" i="1" s="1"/>
  <c r="BU660" i="1" s="1"/>
  <c r="BY660" i="1" s="1"/>
  <c r="BV300" i="1"/>
  <c r="BW300" i="1" s="1"/>
  <c r="BS308" i="1" s="1"/>
  <c r="BS319" i="1" s="1"/>
  <c r="BZ422" i="1"/>
  <c r="BX422" i="1"/>
  <c r="BY422" i="1"/>
  <c r="BW422" i="1"/>
  <c r="CB635" i="1"/>
  <c r="CC571" i="1"/>
  <c r="CF571" i="1"/>
  <c r="BZ527" i="1"/>
  <c r="BZ523" i="1"/>
  <c r="BZ521" i="1"/>
  <c r="BZ528" i="1"/>
  <c r="BZ526" i="1"/>
  <c r="BZ520" i="1"/>
  <c r="BZ522" i="1"/>
  <c r="BZ529" i="1"/>
  <c r="BZ524" i="1"/>
  <c r="CF572" i="1"/>
  <c r="BW400" i="1"/>
  <c r="BW398" i="1"/>
  <c r="BW396" i="1"/>
  <c r="BV394" i="1"/>
  <c r="BT400" i="1"/>
  <c r="BT398" i="1"/>
  <c r="BT396" i="1"/>
  <c r="CA394" i="1"/>
  <c r="BS394" i="1"/>
  <c r="BZ400" i="1"/>
  <c r="BZ398" i="1"/>
  <c r="BZ396" i="1"/>
  <c r="BY394" i="1"/>
  <c r="BU400" i="1"/>
  <c r="BX398" i="1"/>
  <c r="BS400" i="1"/>
  <c r="BV398" i="1"/>
  <c r="BY396" i="1"/>
  <c r="BY398" i="1"/>
  <c r="BU398" i="1"/>
  <c r="BX396" i="1"/>
  <c r="BZ394" i="1"/>
  <c r="BS404" i="1"/>
  <c r="BS398" i="1"/>
  <c r="BV396" i="1"/>
  <c r="BX394" i="1"/>
  <c r="CA400" i="1"/>
  <c r="BU396" i="1"/>
  <c r="BW394" i="1"/>
  <c r="BY400" i="1"/>
  <c r="BS396" i="1"/>
  <c r="BU394" i="1"/>
  <c r="BV400" i="1"/>
  <c r="BX400" i="1"/>
  <c r="BT394" i="1"/>
  <c r="CC636" i="1"/>
  <c r="CA515" i="1"/>
  <c r="CA509" i="1"/>
  <c r="CA510" i="1"/>
  <c r="CA508" i="1"/>
  <c r="CA514" i="1"/>
  <c r="CC573" i="1"/>
  <c r="CF634" i="1"/>
  <c r="CC521" i="1"/>
  <c r="CA521" i="1"/>
  <c r="CA526" i="1"/>
  <c r="CF573" i="1"/>
  <c r="CC526" i="1"/>
  <c r="CE635" i="1"/>
  <c r="CC572" i="1"/>
  <c r="CB514" i="1"/>
  <c r="CB509" i="1"/>
  <c r="CB526" i="1"/>
  <c r="CB521" i="1"/>
  <c r="CC634" i="1"/>
  <c r="CF636" i="1"/>
  <c r="BZ517" i="1"/>
  <c r="BZ511" i="1"/>
  <c r="BZ512" i="1"/>
  <c r="CA501" i="1"/>
  <c r="CB501" i="1" s="1"/>
  <c r="CC501" i="1" s="1"/>
  <c r="CC510" i="1" s="1"/>
  <c r="BZ516" i="1"/>
  <c r="BJ516" i="1"/>
  <c r="BL636" i="1"/>
  <c r="BJ520" i="1"/>
  <c r="BJ524" i="1" s="1"/>
  <c r="BJ527" i="1"/>
  <c r="BL522" i="1"/>
  <c r="BJ512" i="1"/>
  <c r="BO634" i="1"/>
  <c r="BJ517" i="1"/>
  <c r="BO635" i="1"/>
  <c r="BL455" i="1"/>
  <c r="BL599" i="1" s="1"/>
  <c r="BG455" i="1"/>
  <c r="BJ455" i="1"/>
  <c r="BJ599" i="1" s="1"/>
  <c r="BI455" i="1"/>
  <c r="BI599" i="1" s="1"/>
  <c r="BH455" i="1"/>
  <c r="BK455" i="1"/>
  <c r="BK599" i="1" s="1"/>
  <c r="BC478" i="1"/>
  <c r="BG599" i="1" s="1"/>
  <c r="BE478" i="1"/>
  <c r="BE660" i="1" s="1"/>
  <c r="BJ522" i="1"/>
  <c r="BO636" i="1"/>
  <c r="BJ511" i="1"/>
  <c r="BN573" i="1"/>
  <c r="BN595" i="1" s="1"/>
  <c r="BK572" i="1"/>
  <c r="BK594" i="1" s="1"/>
  <c r="BB416" i="1"/>
  <c r="BD412" i="1"/>
  <c r="BE410" i="1"/>
  <c r="BF408" i="1"/>
  <c r="BG406" i="1"/>
  <c r="BB412" i="1"/>
  <c r="BC410" i="1"/>
  <c r="BD408" i="1"/>
  <c r="BE406" i="1"/>
  <c r="BI412" i="1"/>
  <c r="BB410" i="1"/>
  <c r="BC408" i="1"/>
  <c r="BD406" i="1"/>
  <c r="BG412" i="1"/>
  <c r="BD410" i="1"/>
  <c r="BI406" i="1"/>
  <c r="BE412" i="1"/>
  <c r="BI408" i="1"/>
  <c r="BF406" i="1"/>
  <c r="BC412" i="1"/>
  <c r="BH408" i="1"/>
  <c r="BC406" i="1"/>
  <c r="BI410" i="1"/>
  <c r="BG408" i="1"/>
  <c r="BB406" i="1"/>
  <c r="BF412" i="1"/>
  <c r="BH410" i="1"/>
  <c r="BE408" i="1"/>
  <c r="BF410" i="1"/>
  <c r="BH406" i="1"/>
  <c r="BG410" i="1"/>
  <c r="BB408" i="1"/>
  <c r="BH412" i="1"/>
  <c r="BN572" i="1"/>
  <c r="BN594" i="1" s="1"/>
  <c r="BJ528" i="1"/>
  <c r="BL527" i="1"/>
  <c r="BJ529" i="1"/>
  <c r="BK573" i="1"/>
  <c r="BK595" i="1" s="1"/>
  <c r="BD478" i="1"/>
  <c r="BH599" i="1" s="1"/>
  <c r="BL635" i="1"/>
  <c r="BL634" i="1"/>
  <c r="AW635" i="1"/>
  <c r="AU636" i="1"/>
  <c r="AX634" i="1"/>
  <c r="AW572" i="1"/>
  <c r="AW594" i="1" s="1"/>
  <c r="AU492" i="1"/>
  <c r="AU591" i="1" s="1"/>
  <c r="AU592" i="1" s="1"/>
  <c r="AY592" i="1" s="1"/>
  <c r="AT507" i="1"/>
  <c r="AR517" i="1"/>
  <c r="AR511" i="1"/>
  <c r="AR516" i="1"/>
  <c r="AR512" i="1"/>
  <c r="AS501" i="1"/>
  <c r="AS528" i="1" s="1"/>
  <c r="AR528" i="1"/>
  <c r="AR529" i="1"/>
  <c r="AT500" i="1"/>
  <c r="AU500" i="1" s="1"/>
  <c r="AS509" i="1"/>
  <c r="AS514" i="1"/>
  <c r="AU571" i="1"/>
  <c r="AU593" i="1" s="1"/>
  <c r="AT572" i="1"/>
  <c r="AT594" i="1" s="1"/>
  <c r="AS526" i="1"/>
  <c r="AS521" i="1"/>
  <c r="AX636" i="1"/>
  <c r="AT635" i="1"/>
  <c r="AU634" i="1"/>
  <c r="AU573" i="1"/>
  <c r="AU595" i="1" s="1"/>
  <c r="AX573" i="1"/>
  <c r="AX595" i="1" s="1"/>
  <c r="AX571" i="1"/>
  <c r="AX593" i="1" s="1"/>
  <c r="AD573" i="1"/>
  <c r="AD595" i="1" s="1"/>
  <c r="AH634" i="1"/>
  <c r="AB521" i="1"/>
  <c r="AB526" i="1"/>
  <c r="AG573" i="1"/>
  <c r="AG595" i="1" s="1"/>
  <c r="AC572" i="1"/>
  <c r="AC594" i="1" s="1"/>
  <c r="AF636" i="1"/>
  <c r="AA529" i="1"/>
  <c r="AG571" i="1"/>
  <c r="AG593" i="1" s="1"/>
  <c r="AD571" i="1"/>
  <c r="AD593" i="1" s="1"/>
  <c r="Y455" i="1"/>
  <c r="AB455" i="1"/>
  <c r="AB599" i="1" s="1"/>
  <c r="AD455" i="1"/>
  <c r="AD599" i="1" s="1"/>
  <c r="AC455" i="1"/>
  <c r="AC599" i="1" s="1"/>
  <c r="Z455" i="1"/>
  <c r="Z578" i="1" s="1"/>
  <c r="U478" i="1"/>
  <c r="W478" i="1"/>
  <c r="W660" i="1" s="1"/>
  <c r="AF635" i="1"/>
  <c r="AC636" i="1"/>
  <c r="AA412" i="1"/>
  <c r="T410" i="1"/>
  <c r="U408" i="1"/>
  <c r="V406" i="1"/>
  <c r="Z412" i="1"/>
  <c r="AA410" i="1"/>
  <c r="T408" i="1"/>
  <c r="U406" i="1"/>
  <c r="Y412" i="1"/>
  <c r="Z410" i="1"/>
  <c r="AA408" i="1"/>
  <c r="T406" i="1"/>
  <c r="X412" i="1"/>
  <c r="Y410" i="1"/>
  <c r="Z408" i="1"/>
  <c r="AA406" i="1"/>
  <c r="W412" i="1"/>
  <c r="X410" i="1"/>
  <c r="Y408" i="1"/>
  <c r="Z406" i="1"/>
  <c r="T416" i="1"/>
  <c r="V412" i="1"/>
  <c r="W410" i="1"/>
  <c r="X408" i="1"/>
  <c r="Y406" i="1"/>
  <c r="U412" i="1"/>
  <c r="V410" i="1"/>
  <c r="W408" i="1"/>
  <c r="X406" i="1"/>
  <c r="V408" i="1"/>
  <c r="W406" i="1"/>
  <c r="T412" i="1"/>
  <c r="U410" i="1"/>
  <c r="AC514" i="1"/>
  <c r="AC509" i="1"/>
  <c r="AC635" i="1"/>
  <c r="AA511" i="1"/>
  <c r="AB501" i="1"/>
  <c r="AB528" i="1" s="1"/>
  <c r="AA517" i="1"/>
  <c r="AA516" i="1"/>
  <c r="AA512" i="1"/>
  <c r="AF572" i="1"/>
  <c r="AF594" i="1" s="1"/>
  <c r="BK598" i="1" l="1"/>
  <c r="BO598" i="1" s="1"/>
  <c r="BN599" i="1"/>
  <c r="BJ602" i="1"/>
  <c r="BJ603" i="1" s="1"/>
  <c r="BN603" i="1" s="1"/>
  <c r="BJ601" i="1"/>
  <c r="BN598" i="1"/>
  <c r="BP599" i="1"/>
  <c r="DW602" i="1"/>
  <c r="DW601" i="1"/>
  <c r="DS599" i="1"/>
  <c r="DS601" i="1" s="1"/>
  <c r="BG600" i="1"/>
  <c r="BG603" i="1" s="1"/>
  <c r="BC599" i="1"/>
  <c r="BC600" i="1" s="1"/>
  <c r="AT591" i="1"/>
  <c r="AT592" i="1" s="1"/>
  <c r="AX592" i="1" s="1"/>
  <c r="AS592" i="1"/>
  <c r="AW592" i="1" s="1"/>
  <c r="AG599" i="1"/>
  <c r="AC602" i="1"/>
  <c r="AC601" i="1"/>
  <c r="BO599" i="1"/>
  <c r="BK602" i="1"/>
  <c r="BK601" i="1"/>
  <c r="DT660" i="1"/>
  <c r="DX660" i="1" s="1"/>
  <c r="DX663" i="1" s="1"/>
  <c r="DX599" i="1"/>
  <c r="AH599" i="1"/>
  <c r="BL520" i="1"/>
  <c r="BL523" i="1" s="1"/>
  <c r="BL591" i="1"/>
  <c r="AB602" i="1"/>
  <c r="AB603" i="1" s="1"/>
  <c r="AF603" i="1" s="1"/>
  <c r="AB601" i="1"/>
  <c r="AF599" i="1"/>
  <c r="BD599" i="1"/>
  <c r="BD600" i="1" s="1"/>
  <c r="BD603" i="1" s="1"/>
  <c r="BH600" i="1"/>
  <c r="BH603" i="1" s="1"/>
  <c r="BI602" i="1"/>
  <c r="BI603" i="1" s="1"/>
  <c r="BM603" i="1" s="1"/>
  <c r="BM599" i="1"/>
  <c r="BI601" i="1"/>
  <c r="V663" i="1"/>
  <c r="BK510" i="1"/>
  <c r="BP571" i="1"/>
  <c r="BP593" i="1" s="1"/>
  <c r="BL654" i="1"/>
  <c r="BJ406" i="1"/>
  <c r="AB406" i="1"/>
  <c r="AS394" i="1"/>
  <c r="CA396" i="1"/>
  <c r="BC660" i="1"/>
  <c r="BG660" i="1" s="1"/>
  <c r="BG661" i="1" s="1"/>
  <c r="BG664" i="1" s="1"/>
  <c r="DS660" i="1"/>
  <c r="DW660" i="1" s="1"/>
  <c r="DW662" i="1" s="1"/>
  <c r="AF598" i="1"/>
  <c r="AB659" i="1"/>
  <c r="AG592" i="1"/>
  <c r="AC653" i="1"/>
  <c r="Z599" i="1"/>
  <c r="V660" i="1"/>
  <c r="Z660" i="1" s="1"/>
  <c r="Z661" i="1" s="1"/>
  <c r="Z664" i="1" s="1"/>
  <c r="Y599" i="1"/>
  <c r="U660" i="1"/>
  <c r="Y660" i="1" s="1"/>
  <c r="Y661" i="1" s="1"/>
  <c r="Y664" i="1" s="1"/>
  <c r="BD660" i="1"/>
  <c r="BH660" i="1" s="1"/>
  <c r="BH661" i="1" s="1"/>
  <c r="BH664" i="1" s="1"/>
  <c r="BK653" i="1"/>
  <c r="BJ659" i="1"/>
  <c r="AU656" i="1"/>
  <c r="BK656" i="1"/>
  <c r="AD656" i="1"/>
  <c r="AT655" i="1"/>
  <c r="BK655" i="1"/>
  <c r="AU654" i="1"/>
  <c r="AC655" i="1"/>
  <c r="AD654" i="1"/>
  <c r="BY663" i="1"/>
  <c r="BY662" i="1"/>
  <c r="BY661" i="1"/>
  <c r="V641" i="1"/>
  <c r="V640" i="1"/>
  <c r="BL529" i="1"/>
  <c r="BK508" i="1"/>
  <c r="BK512" i="1" s="1"/>
  <c r="BL528" i="1"/>
  <c r="BK509" i="1"/>
  <c r="BK517" i="1"/>
  <c r="BK515" i="1"/>
  <c r="BK516" i="1"/>
  <c r="AG455" i="1"/>
  <c r="BN455" i="1"/>
  <c r="BU642" i="1"/>
  <c r="BU663" i="1" s="1"/>
  <c r="BY599" i="1"/>
  <c r="AH455" i="1"/>
  <c r="AF455" i="1"/>
  <c r="BP455" i="1"/>
  <c r="DT642" i="1"/>
  <c r="DT663" i="1" s="1"/>
  <c r="BL507" i="1"/>
  <c r="BK519" i="1"/>
  <c r="BM455" i="1"/>
  <c r="AC598" i="1"/>
  <c r="AS598" i="1"/>
  <c r="AU598" i="1"/>
  <c r="BO455" i="1"/>
  <c r="AC519" i="1"/>
  <c r="AD591" i="1"/>
  <c r="AD507" i="1"/>
  <c r="AE455" i="1"/>
  <c r="BJ412" i="1"/>
  <c r="AS400" i="1"/>
  <c r="AB412" i="1"/>
  <c r="BI513" i="1"/>
  <c r="BI518" i="1" s="1"/>
  <c r="BI525" i="1"/>
  <c r="BI530" i="1" s="1"/>
  <c r="AS515" i="1"/>
  <c r="DI396" i="1"/>
  <c r="AA524" i="1"/>
  <c r="AA525" i="1" s="1"/>
  <c r="AA530" i="1" s="1"/>
  <c r="AR523" i="1"/>
  <c r="AR525" i="1" s="1"/>
  <c r="DZ401" i="1"/>
  <c r="AB508" i="1"/>
  <c r="AB515" i="1"/>
  <c r="AS508" i="1"/>
  <c r="AS511" i="1" s="1"/>
  <c r="AS510" i="1"/>
  <c r="AB510" i="1"/>
  <c r="DI398" i="1"/>
  <c r="AS529" i="1"/>
  <c r="AB401" i="1"/>
  <c r="Y478" i="1" s="1"/>
  <c r="Y641" i="1" s="1"/>
  <c r="BJ523" i="1"/>
  <c r="BJ525" i="1" s="1"/>
  <c r="BJ530" i="1" s="1"/>
  <c r="AS396" i="1"/>
  <c r="AS527" i="1"/>
  <c r="BJ401" i="1"/>
  <c r="BG478" i="1" s="1"/>
  <c r="BG642" i="1" s="1"/>
  <c r="BJ408" i="1"/>
  <c r="CR396" i="1"/>
  <c r="DZ408" i="1"/>
  <c r="DT641" i="1"/>
  <c r="DT578" i="1" s="1"/>
  <c r="DT580" i="1" s="1"/>
  <c r="CR398" i="1"/>
  <c r="BJ410" i="1"/>
  <c r="BK511" i="1"/>
  <c r="AS520" i="1"/>
  <c r="AS523" i="1" s="1"/>
  <c r="AS398" i="1"/>
  <c r="AB410" i="1"/>
  <c r="DY513" i="1"/>
  <c r="DY518" i="1" s="1"/>
  <c r="CR527" i="1"/>
  <c r="CS529" i="1"/>
  <c r="CR529" i="1"/>
  <c r="BJ513" i="1"/>
  <c r="BJ518" i="1" s="1"/>
  <c r="CA398" i="1"/>
  <c r="DT640" i="1"/>
  <c r="DT577" i="1" s="1"/>
  <c r="BL524" i="1"/>
  <c r="CT516" i="1"/>
  <c r="DK455" i="1"/>
  <c r="DO455" i="1" s="1"/>
  <c r="DD478" i="1"/>
  <c r="DD660" i="1" s="1"/>
  <c r="DI455" i="1"/>
  <c r="DM455" i="1" s="1"/>
  <c r="DH455" i="1"/>
  <c r="DL455" i="1" s="1"/>
  <c r="DC478" i="1"/>
  <c r="DG599" i="1" s="1"/>
  <c r="DF455" i="1"/>
  <c r="DG455" i="1"/>
  <c r="DB478" i="1"/>
  <c r="DF599" i="1" s="1"/>
  <c r="DJ455" i="1"/>
  <c r="DN455" i="1" s="1"/>
  <c r="CQ513" i="1"/>
  <c r="CQ518" i="1" s="1"/>
  <c r="DZ410" i="1"/>
  <c r="DC410" i="1"/>
  <c r="DH412" i="1"/>
  <c r="DF412" i="1"/>
  <c r="DG408" i="1"/>
  <c r="DE408" i="1"/>
  <c r="DD408" i="1"/>
  <c r="DA410" i="1"/>
  <c r="DH406" i="1"/>
  <c r="DF406" i="1"/>
  <c r="DB406" i="1"/>
  <c r="DG410" i="1"/>
  <c r="DG406" i="1"/>
  <c r="DE406" i="1"/>
  <c r="DB408" i="1"/>
  <c r="DH408" i="1"/>
  <c r="DA416" i="1"/>
  <c r="DH410" i="1"/>
  <c r="DA408" i="1"/>
  <c r="DF410" i="1"/>
  <c r="DI412" i="1"/>
  <c r="DC406" i="1"/>
  <c r="DI406" i="1"/>
  <c r="DD412" i="1"/>
  <c r="DF408" i="1"/>
  <c r="DE412" i="1"/>
  <c r="DB412" i="1"/>
  <c r="DC412" i="1"/>
  <c r="DA412" i="1"/>
  <c r="DG412" i="1"/>
  <c r="DA406" i="1"/>
  <c r="DE410" i="1"/>
  <c r="DB410" i="1"/>
  <c r="DD410" i="1"/>
  <c r="DD406" i="1"/>
  <c r="DC408" i="1"/>
  <c r="CR512" i="1"/>
  <c r="DI520" i="1"/>
  <c r="DI524" i="1" s="1"/>
  <c r="AK410" i="1"/>
  <c r="AN412" i="1"/>
  <c r="AP406" i="1"/>
  <c r="AR410" i="1"/>
  <c r="AM408" i="1"/>
  <c r="AL408" i="1"/>
  <c r="AO410" i="1"/>
  <c r="AL412" i="1"/>
  <c r="AN406" i="1"/>
  <c r="AK412" i="1"/>
  <c r="AQ412" i="1"/>
  <c r="AM406" i="1"/>
  <c r="AP408" i="1"/>
  <c r="AM410" i="1"/>
  <c r="AL410" i="1"/>
  <c r="AO412" i="1"/>
  <c r="AO408" i="1"/>
  <c r="AP412" i="1"/>
  <c r="AQ406" i="1"/>
  <c r="AN408" i="1"/>
  <c r="AP410" i="1"/>
  <c r="AM412" i="1"/>
  <c r="AK406" i="1"/>
  <c r="AQ410" i="1"/>
  <c r="AK416" i="1"/>
  <c r="AO406" i="1"/>
  <c r="AL406" i="1"/>
  <c r="AR408" i="1"/>
  <c r="AR412" i="1"/>
  <c r="AN410" i="1"/>
  <c r="AK408" i="1"/>
  <c r="AQ408" i="1"/>
  <c r="AR406" i="1"/>
  <c r="DI529" i="1"/>
  <c r="AB529" i="1"/>
  <c r="AB408" i="1"/>
  <c r="AB520" i="1"/>
  <c r="AB523" i="1" s="1"/>
  <c r="AA513" i="1"/>
  <c r="AA518" i="1" s="1"/>
  <c r="AB527" i="1"/>
  <c r="AR513" i="1"/>
  <c r="AR518" i="1" s="1"/>
  <c r="BU640" i="1"/>
  <c r="CQ525" i="1"/>
  <c r="CQ530" i="1" s="1"/>
  <c r="AU455" i="1"/>
  <c r="AU599" i="1" s="1"/>
  <c r="AR455" i="1"/>
  <c r="AR599" i="1" s="1"/>
  <c r="AT455" i="1"/>
  <c r="AT599" i="1" s="1"/>
  <c r="AQ455" i="1"/>
  <c r="AP455" i="1"/>
  <c r="AS455" i="1"/>
  <c r="AS599" i="1" s="1"/>
  <c r="AM478" i="1"/>
  <c r="AN478" i="1"/>
  <c r="AN660" i="1" s="1"/>
  <c r="AL478" i="1"/>
  <c r="DH513" i="1"/>
  <c r="DH518" i="1" s="1"/>
  <c r="DH525" i="1"/>
  <c r="CS522" i="1"/>
  <c r="CR516" i="1"/>
  <c r="CR528" i="1"/>
  <c r="CR517" i="1"/>
  <c r="CT511" i="1"/>
  <c r="CT512" i="1"/>
  <c r="CS517" i="1"/>
  <c r="CS527" i="1"/>
  <c r="CS528" i="1"/>
  <c r="CR511" i="1"/>
  <c r="CR522" i="1"/>
  <c r="CT517" i="1"/>
  <c r="CT515" i="1"/>
  <c r="CS510" i="1"/>
  <c r="CS520" i="1"/>
  <c r="CS523" i="1" s="1"/>
  <c r="CR520" i="1"/>
  <c r="CS508" i="1"/>
  <c r="CS511" i="1" s="1"/>
  <c r="CC516" i="1"/>
  <c r="CA528" i="1"/>
  <c r="BU641" i="1"/>
  <c r="BZ513" i="1"/>
  <c r="BZ518" i="1" s="1"/>
  <c r="CB529" i="1"/>
  <c r="CB522" i="1"/>
  <c r="CA517" i="1"/>
  <c r="CB508" i="1"/>
  <c r="CB511" i="1" s="1"/>
  <c r="DY530" i="1"/>
  <c r="EA501" i="1"/>
  <c r="DZ512" i="1"/>
  <c r="DZ517" i="1"/>
  <c r="DZ516" i="1"/>
  <c r="DZ511" i="1"/>
  <c r="EE635" i="1"/>
  <c r="DZ520" i="1"/>
  <c r="DZ523" i="1" s="1"/>
  <c r="EF634" i="1"/>
  <c r="DS641" i="1"/>
  <c r="DS578" i="1" s="1"/>
  <c r="DS580" i="1" s="1"/>
  <c r="DS640" i="1"/>
  <c r="DS577" i="1" s="1"/>
  <c r="DS642" i="1"/>
  <c r="DS663" i="1" s="1"/>
  <c r="DW579" i="1"/>
  <c r="DW577" i="1"/>
  <c r="DW578" i="1"/>
  <c r="EB635" i="1"/>
  <c r="EF636" i="1"/>
  <c r="EB572" i="1"/>
  <c r="EE572" i="1"/>
  <c r="DZ528" i="1"/>
  <c r="EF573" i="1"/>
  <c r="DV478" i="1"/>
  <c r="DV660" i="1" s="1"/>
  <c r="DU641" i="1"/>
  <c r="DU642" i="1"/>
  <c r="DU663" i="1" s="1"/>
  <c r="DU640" i="1"/>
  <c r="DX578" i="1"/>
  <c r="DX579" i="1"/>
  <c r="EF571" i="1"/>
  <c r="DW421" i="1"/>
  <c r="DW420" i="1"/>
  <c r="DW419" i="1"/>
  <c r="DT420" i="1"/>
  <c r="DS420" i="1"/>
  <c r="DR420" i="1"/>
  <c r="DY421" i="1"/>
  <c r="DY420" i="1"/>
  <c r="DY419" i="1"/>
  <c r="DX421" i="1"/>
  <c r="DV421" i="1"/>
  <c r="DX420" i="1"/>
  <c r="DV420" i="1"/>
  <c r="DU420" i="1"/>
  <c r="DX419" i="1"/>
  <c r="DV419" i="1"/>
  <c r="DZ529" i="1"/>
  <c r="DZ522" i="1"/>
  <c r="DK507" i="1"/>
  <c r="DJ519" i="1"/>
  <c r="DN572" i="1"/>
  <c r="DO636" i="1"/>
  <c r="DO571" i="1"/>
  <c r="DJ514" i="1"/>
  <c r="DJ509" i="1"/>
  <c r="DJ501" i="1"/>
  <c r="DK501" i="1" s="1"/>
  <c r="DK522" i="1" s="1"/>
  <c r="DI511" i="1"/>
  <c r="DI517" i="1"/>
  <c r="DI516" i="1"/>
  <c r="DI512" i="1"/>
  <c r="DI522" i="1"/>
  <c r="DO573" i="1"/>
  <c r="DK521" i="1"/>
  <c r="DK526" i="1"/>
  <c r="DK635" i="1"/>
  <c r="DK572" i="1"/>
  <c r="DN635" i="1"/>
  <c r="DO634" i="1"/>
  <c r="DI528" i="1"/>
  <c r="CX573" i="1"/>
  <c r="CX634" i="1"/>
  <c r="CT572" i="1"/>
  <c r="CJ416" i="1"/>
  <c r="CL412" i="1"/>
  <c r="CM410" i="1"/>
  <c r="CN408" i="1"/>
  <c r="CO406" i="1"/>
  <c r="CK412" i="1"/>
  <c r="CL410" i="1"/>
  <c r="CM408" i="1"/>
  <c r="CN406" i="1"/>
  <c r="CQ412" i="1"/>
  <c r="CJ410" i="1"/>
  <c r="CK408" i="1"/>
  <c r="CL406" i="1"/>
  <c r="CO412" i="1"/>
  <c r="CK410" i="1"/>
  <c r="CQ406" i="1"/>
  <c r="CN412" i="1"/>
  <c r="CP406" i="1"/>
  <c r="CM412" i="1"/>
  <c r="CQ408" i="1"/>
  <c r="CM406" i="1"/>
  <c r="CJ412" i="1"/>
  <c r="CP408" i="1"/>
  <c r="CK406" i="1"/>
  <c r="CQ410" i="1"/>
  <c r="CO408" i="1"/>
  <c r="CJ406" i="1"/>
  <c r="CP410" i="1"/>
  <c r="CL408" i="1"/>
  <c r="CR412" i="1"/>
  <c r="CO410" i="1"/>
  <c r="CJ408" i="1"/>
  <c r="CP412" i="1"/>
  <c r="CN410" i="1"/>
  <c r="CR406" i="1"/>
  <c r="CX636" i="1"/>
  <c r="CX635" i="1"/>
  <c r="CS516" i="1"/>
  <c r="CX571" i="1"/>
  <c r="CT455" i="1"/>
  <c r="CX455" i="1" s="1"/>
  <c r="CS455" i="1"/>
  <c r="CW455" i="1" s="1"/>
  <c r="CQ455" i="1"/>
  <c r="CU455" i="1" s="1"/>
  <c r="CP455" i="1"/>
  <c r="CO455" i="1"/>
  <c r="CR455" i="1"/>
  <c r="CV455" i="1" s="1"/>
  <c r="CK478" i="1"/>
  <c r="CO599" i="1" s="1"/>
  <c r="CM478" i="1"/>
  <c r="CM660" i="1" s="1"/>
  <c r="CL478" i="1"/>
  <c r="CP599" i="1" s="1"/>
  <c r="CT529" i="1"/>
  <c r="CT528" i="1"/>
  <c r="CT520" i="1"/>
  <c r="CT524" i="1" s="1"/>
  <c r="CT522" i="1"/>
  <c r="CT527" i="1"/>
  <c r="CT510" i="1"/>
  <c r="CS515" i="1"/>
  <c r="CW572" i="1"/>
  <c r="CC528" i="1"/>
  <c r="CC529" i="1"/>
  <c r="CC520" i="1"/>
  <c r="CC523" i="1" s="1"/>
  <c r="CB520" i="1"/>
  <c r="CB524" i="1" s="1"/>
  <c r="CB516" i="1"/>
  <c r="CA522" i="1"/>
  <c r="CA516" i="1"/>
  <c r="CG573" i="1"/>
  <c r="CC527" i="1"/>
  <c r="CA512" i="1"/>
  <c r="BX412" i="1"/>
  <c r="BY410" i="1"/>
  <c r="BZ408" i="1"/>
  <c r="CA406" i="1"/>
  <c r="BS406" i="1"/>
  <c r="BS416" i="1"/>
  <c r="BU412" i="1"/>
  <c r="BV410" i="1"/>
  <c r="BW408" i="1"/>
  <c r="BX406" i="1"/>
  <c r="CA412" i="1"/>
  <c r="BS412" i="1"/>
  <c r="BT410" i="1"/>
  <c r="BU408" i="1"/>
  <c r="BV406" i="1"/>
  <c r="BT412" i="1"/>
  <c r="BY408" i="1"/>
  <c r="BU406" i="1"/>
  <c r="BW406" i="1"/>
  <c r="BX408" i="1"/>
  <c r="BT406" i="1"/>
  <c r="BZ410" i="1"/>
  <c r="BV408" i="1"/>
  <c r="BX410" i="1"/>
  <c r="BT408" i="1"/>
  <c r="BZ412" i="1"/>
  <c r="BW410" i="1"/>
  <c r="BS408" i="1"/>
  <c r="BV412" i="1"/>
  <c r="BY412" i="1"/>
  <c r="BU410" i="1"/>
  <c r="BZ406" i="1"/>
  <c r="BW412" i="1"/>
  <c r="BS410" i="1"/>
  <c r="BY406" i="1"/>
  <c r="BZ525" i="1"/>
  <c r="CB528" i="1"/>
  <c r="CA529" i="1"/>
  <c r="CG572" i="1"/>
  <c r="CC517" i="1"/>
  <c r="CB517" i="1"/>
  <c r="CA527" i="1"/>
  <c r="BZ455" i="1"/>
  <c r="CD455" i="1" s="1"/>
  <c r="BY455" i="1"/>
  <c r="CC455" i="1"/>
  <c r="CG455" i="1" s="1"/>
  <c r="CA455" i="1"/>
  <c r="CE455" i="1" s="1"/>
  <c r="BX455" i="1"/>
  <c r="CB455" i="1"/>
  <c r="CF455" i="1" s="1"/>
  <c r="BV478" i="1"/>
  <c r="BV660" i="1" s="1"/>
  <c r="BT478" i="1"/>
  <c r="CB527" i="1"/>
  <c r="CA520" i="1"/>
  <c r="CA524" i="1" s="1"/>
  <c r="CG634" i="1"/>
  <c r="CA511" i="1"/>
  <c r="CG571" i="1"/>
  <c r="CC515" i="1"/>
  <c r="CF635" i="1"/>
  <c r="CG636" i="1"/>
  <c r="CB510" i="1"/>
  <c r="CB515" i="1"/>
  <c r="CC635" i="1"/>
  <c r="CC508" i="1"/>
  <c r="CC511" i="1" s="1"/>
  <c r="CC522" i="1"/>
  <c r="BO572" i="1"/>
  <c r="BO594" i="1" s="1"/>
  <c r="BO573" i="1"/>
  <c r="BO595" i="1" s="1"/>
  <c r="BP636" i="1"/>
  <c r="BH579" i="1"/>
  <c r="BH578" i="1"/>
  <c r="BH577" i="1"/>
  <c r="BG577" i="1"/>
  <c r="BG578" i="1"/>
  <c r="BG579" i="1"/>
  <c r="BP635" i="1"/>
  <c r="BP634" i="1"/>
  <c r="BD640" i="1"/>
  <c r="BD577" i="1" s="1"/>
  <c r="BD580" i="1" s="1"/>
  <c r="BD641" i="1"/>
  <c r="BD578" i="1" s="1"/>
  <c r="BD642" i="1"/>
  <c r="BF478" i="1"/>
  <c r="BF660" i="1" s="1"/>
  <c r="BE641" i="1"/>
  <c r="BE640" i="1"/>
  <c r="BE642" i="1"/>
  <c r="BE663" i="1" s="1"/>
  <c r="BC642" i="1"/>
  <c r="BC641" i="1"/>
  <c r="BC578" i="1" s="1"/>
  <c r="BC640" i="1"/>
  <c r="BC577" i="1" s="1"/>
  <c r="BC580" i="1" s="1"/>
  <c r="BL573" i="1"/>
  <c r="BL595" i="1" s="1"/>
  <c r="BI421" i="1"/>
  <c r="BI420" i="1"/>
  <c r="BI419" i="1"/>
  <c r="BG421" i="1"/>
  <c r="BG420" i="1"/>
  <c r="BG419" i="1"/>
  <c r="BF421" i="1"/>
  <c r="BF420" i="1"/>
  <c r="BF419" i="1"/>
  <c r="BB420" i="1"/>
  <c r="BH419" i="1"/>
  <c r="BH420" i="1"/>
  <c r="BE420" i="1"/>
  <c r="BC420" i="1"/>
  <c r="BD420" i="1"/>
  <c r="BH421" i="1"/>
  <c r="BL572" i="1"/>
  <c r="BL594" i="1" s="1"/>
  <c r="AU572" i="1"/>
  <c r="AU594" i="1" s="1"/>
  <c r="AU507" i="1"/>
  <c r="AT519" i="1"/>
  <c r="AX635" i="1"/>
  <c r="AT501" i="1"/>
  <c r="AU501" i="1" s="1"/>
  <c r="AU527" i="1" s="1"/>
  <c r="AS516" i="1"/>
  <c r="AS517" i="1"/>
  <c r="AS512" i="1"/>
  <c r="AS522" i="1"/>
  <c r="AU526" i="1"/>
  <c r="AU521" i="1"/>
  <c r="AU635" i="1"/>
  <c r="AX572" i="1"/>
  <c r="AX594" i="1" s="1"/>
  <c r="AY573" i="1"/>
  <c r="AY595" i="1" s="1"/>
  <c r="AY634" i="1"/>
  <c r="AY571" i="1"/>
  <c r="AY593" i="1" s="1"/>
  <c r="AY636" i="1"/>
  <c r="AT509" i="1"/>
  <c r="AT514" i="1"/>
  <c r="X478" i="1"/>
  <c r="X660" i="1" s="1"/>
  <c r="W640" i="1"/>
  <c r="W641" i="1"/>
  <c r="W642" i="1"/>
  <c r="W663" i="1" s="1"/>
  <c r="AH571" i="1"/>
  <c r="AH593" i="1" s="1"/>
  <c r="AG636" i="1"/>
  <c r="X421" i="1"/>
  <c r="X420" i="1"/>
  <c r="X419" i="1"/>
  <c r="W420" i="1"/>
  <c r="V420" i="1"/>
  <c r="U420" i="1"/>
  <c r="T420" i="1"/>
  <c r="AA421" i="1"/>
  <c r="AA420" i="1"/>
  <c r="AA419" i="1"/>
  <c r="Z421" i="1"/>
  <c r="Z420" i="1"/>
  <c r="Z419" i="1"/>
  <c r="Y421" i="1"/>
  <c r="Y420" i="1"/>
  <c r="Y419" i="1"/>
  <c r="U641" i="1"/>
  <c r="U642" i="1"/>
  <c r="U640" i="1"/>
  <c r="AD572" i="1"/>
  <c r="AD594" i="1" s="1"/>
  <c r="AD636" i="1"/>
  <c r="AC501" i="1"/>
  <c r="AB511" i="1"/>
  <c r="AB516" i="1"/>
  <c r="AB512" i="1"/>
  <c r="AB517" i="1"/>
  <c r="Z579" i="1"/>
  <c r="AG635" i="1"/>
  <c r="AG572" i="1"/>
  <c r="AG594" i="1" s="1"/>
  <c r="AB522" i="1"/>
  <c r="Z577" i="1"/>
  <c r="AH573" i="1"/>
  <c r="AH595" i="1" s="1"/>
  <c r="AD635" i="1"/>
  <c r="Y578" i="1"/>
  <c r="Y577" i="1"/>
  <c r="Y579" i="1"/>
  <c r="BK603" i="1" l="1"/>
  <c r="BO603" i="1" s="1"/>
  <c r="BL525" i="1"/>
  <c r="DW603" i="1"/>
  <c r="DX661" i="1"/>
  <c r="DX662" i="1"/>
  <c r="DX664" i="1" s="1"/>
  <c r="CP602" i="1"/>
  <c r="CL599" i="1"/>
  <c r="CL601" i="1" s="1"/>
  <c r="CL603" i="1" s="1"/>
  <c r="CP601" i="1"/>
  <c r="AV599" i="1"/>
  <c r="AR602" i="1"/>
  <c r="AR603" i="1" s="1"/>
  <c r="AV603" i="1" s="1"/>
  <c r="AR601" i="1"/>
  <c r="AG602" i="1"/>
  <c r="AG601" i="1"/>
  <c r="AF601" i="1"/>
  <c r="AF602" i="1"/>
  <c r="DX602" i="1"/>
  <c r="DS606" i="1" s="1"/>
  <c r="DT599" i="1"/>
  <c r="DT601" i="1" s="1"/>
  <c r="DT603" i="1" s="1"/>
  <c r="DX601" i="1"/>
  <c r="CO602" i="1"/>
  <c r="CO601" i="1"/>
  <c r="CK599" i="1"/>
  <c r="CK601" i="1" s="1"/>
  <c r="Y600" i="1"/>
  <c r="Y603" i="1" s="1"/>
  <c r="U599" i="1"/>
  <c r="U600" i="1" s="1"/>
  <c r="BC603" i="1"/>
  <c r="BC604" i="1"/>
  <c r="AY599" i="1"/>
  <c r="AU601" i="1"/>
  <c r="AU602" i="1"/>
  <c r="AU603" i="1" s="1"/>
  <c r="AY603" i="1" s="1"/>
  <c r="AW599" i="1"/>
  <c r="AS601" i="1"/>
  <c r="AS602" i="1"/>
  <c r="AS603" i="1" s="1"/>
  <c r="AW603" i="1" s="1"/>
  <c r="DF602" i="1"/>
  <c r="DB599" i="1"/>
  <c r="DB601" i="1" s="1"/>
  <c r="DF601" i="1"/>
  <c r="BY602" i="1"/>
  <c r="BU599" i="1"/>
  <c r="BU601" i="1" s="1"/>
  <c r="BU603" i="1" s="1"/>
  <c r="BY601" i="1"/>
  <c r="BL598" i="1"/>
  <c r="BP598" i="1" s="1"/>
  <c r="BL592" i="1"/>
  <c r="BP592" i="1" s="1"/>
  <c r="Z600" i="1"/>
  <c r="Z603" i="1" s="1"/>
  <c r="V599" i="1"/>
  <c r="V600" i="1" s="1"/>
  <c r="V603" i="1" s="1"/>
  <c r="BM601" i="1"/>
  <c r="BM602" i="1"/>
  <c r="BO602" i="1"/>
  <c r="BO601" i="1"/>
  <c r="DS603" i="1"/>
  <c r="AX599" i="1"/>
  <c r="AT602" i="1"/>
  <c r="AT601" i="1"/>
  <c r="DG602" i="1"/>
  <c r="DG601" i="1"/>
  <c r="DC599" i="1"/>
  <c r="DC601" i="1" s="1"/>
  <c r="DC603" i="1" s="1"/>
  <c r="AC603" i="1"/>
  <c r="AG603" i="1" s="1"/>
  <c r="BN601" i="1"/>
  <c r="BN602" i="1"/>
  <c r="BD663" i="1"/>
  <c r="W662" i="1"/>
  <c r="BC661" i="1"/>
  <c r="BD662" i="1"/>
  <c r="BC662" i="1"/>
  <c r="DS661" i="1"/>
  <c r="BU578" i="1"/>
  <c r="BU580" i="1" s="1"/>
  <c r="BU661" i="1"/>
  <c r="BU577" i="1"/>
  <c r="W661" i="1"/>
  <c r="U661" i="1"/>
  <c r="U577" i="1"/>
  <c r="U580" i="1" s="1"/>
  <c r="BC663" i="1"/>
  <c r="DS662" i="1"/>
  <c r="U663" i="1"/>
  <c r="DU661" i="1"/>
  <c r="V577" i="1"/>
  <c r="V580" i="1" s="1"/>
  <c r="BE661" i="1"/>
  <c r="DT661" i="1"/>
  <c r="V662" i="1"/>
  <c r="V578" i="1"/>
  <c r="U662" i="1"/>
  <c r="U578" i="1"/>
  <c r="BE662" i="1"/>
  <c r="DU662" i="1"/>
  <c r="CA401" i="1"/>
  <c r="AT598" i="1"/>
  <c r="DW661" i="1"/>
  <c r="DW663" i="1"/>
  <c r="DW664" i="1" s="1"/>
  <c r="CK660" i="1"/>
  <c r="CO660" i="1" s="1"/>
  <c r="AW598" i="1"/>
  <c r="AS659" i="1"/>
  <c r="BY664" i="1"/>
  <c r="BX599" i="1"/>
  <c r="BT660" i="1"/>
  <c r="BX660" i="1" s="1"/>
  <c r="AP599" i="1"/>
  <c r="AL660" i="1"/>
  <c r="AP660" i="1" s="1"/>
  <c r="AP661" i="1" s="1"/>
  <c r="AP664" i="1" s="1"/>
  <c r="DB660" i="1"/>
  <c r="DF660" i="1" s="1"/>
  <c r="AT653" i="1"/>
  <c r="BD643" i="1"/>
  <c r="BD664" i="1" s="1"/>
  <c r="BD661" i="1"/>
  <c r="AS653" i="1"/>
  <c r="CL660" i="1"/>
  <c r="CP660" i="1" s="1"/>
  <c r="BU643" i="1"/>
  <c r="BU664" i="1" s="1"/>
  <c r="BU662" i="1"/>
  <c r="BK659" i="1"/>
  <c r="AG598" i="1"/>
  <c r="AC659" i="1"/>
  <c r="DC660" i="1"/>
  <c r="DG660" i="1" s="1"/>
  <c r="DT643" i="1"/>
  <c r="DT664" i="1" s="1"/>
  <c r="DT662" i="1"/>
  <c r="AU653" i="1"/>
  <c r="V643" i="1"/>
  <c r="V664" i="1" s="1"/>
  <c r="V661" i="1"/>
  <c r="AQ599" i="1"/>
  <c r="AM660" i="1"/>
  <c r="AQ660" i="1" s="1"/>
  <c r="AQ661" i="1" s="1"/>
  <c r="AQ664" i="1" s="1"/>
  <c r="AY598" i="1"/>
  <c r="AU659" i="1"/>
  <c r="BL656" i="1"/>
  <c r="AU655" i="1"/>
  <c r="AD655" i="1"/>
  <c r="BL655" i="1"/>
  <c r="BK513" i="1"/>
  <c r="BK518" i="1" s="1"/>
  <c r="AW455" i="1"/>
  <c r="AX455" i="1"/>
  <c r="AD514" i="1"/>
  <c r="AD509" i="1"/>
  <c r="AV455" i="1"/>
  <c r="AD598" i="1"/>
  <c r="AD592" i="1"/>
  <c r="AD602" i="1" s="1"/>
  <c r="BK520" i="1"/>
  <c r="BK524" i="1" s="1"/>
  <c r="BK528" i="1"/>
  <c r="BK527" i="1"/>
  <c r="BK521" i="1"/>
  <c r="BK522" i="1"/>
  <c r="BK529" i="1"/>
  <c r="BK526" i="1"/>
  <c r="AY455" i="1"/>
  <c r="AC521" i="1"/>
  <c r="AC526" i="1"/>
  <c r="BL514" i="1"/>
  <c r="BL515" i="1"/>
  <c r="BL516" i="1"/>
  <c r="BL517" i="1"/>
  <c r="BL510" i="1"/>
  <c r="BL509" i="1"/>
  <c r="BL508" i="1"/>
  <c r="BL511" i="1" s="1"/>
  <c r="AS406" i="1"/>
  <c r="BI531" i="1"/>
  <c r="BI532" i="1" s="1"/>
  <c r="AS412" i="1"/>
  <c r="Y640" i="1"/>
  <c r="DW478" i="1"/>
  <c r="DW641" i="1" s="1"/>
  <c r="DI401" i="1"/>
  <c r="DF478" i="1" s="1"/>
  <c r="Y642" i="1"/>
  <c r="AS401" i="1"/>
  <c r="AP478" i="1" s="1"/>
  <c r="CR401" i="1"/>
  <c r="CO478" i="1" s="1"/>
  <c r="CO642" i="1" s="1"/>
  <c r="AB413" i="1"/>
  <c r="Z478" i="1" s="1"/>
  <c r="BG640" i="1"/>
  <c r="BG643" i="1" s="1"/>
  <c r="AS524" i="1"/>
  <c r="AS525" i="1" s="1"/>
  <c r="BG641" i="1"/>
  <c r="CA408" i="1"/>
  <c r="CR408" i="1"/>
  <c r="BJ413" i="1"/>
  <c r="BH478" i="1" s="1"/>
  <c r="BH640" i="1" s="1"/>
  <c r="DZ413" i="1"/>
  <c r="AS410" i="1"/>
  <c r="DI408" i="1"/>
  <c r="CB523" i="1"/>
  <c r="CB525" i="1" s="1"/>
  <c r="CB530" i="1" s="1"/>
  <c r="AT516" i="1"/>
  <c r="CB512" i="1"/>
  <c r="CB513" i="1" s="1"/>
  <c r="CB518" i="1" s="1"/>
  <c r="DY531" i="1"/>
  <c r="DY533" i="1" s="1"/>
  <c r="CQ531" i="1"/>
  <c r="CQ532" i="1" s="1"/>
  <c r="CR513" i="1"/>
  <c r="CR518" i="1" s="1"/>
  <c r="CA410" i="1"/>
  <c r="AB524" i="1"/>
  <c r="AB525" i="1" s="1"/>
  <c r="AB530" i="1" s="1"/>
  <c r="DZ513" i="1"/>
  <c r="DZ518" i="1" s="1"/>
  <c r="DJ516" i="1"/>
  <c r="CS512" i="1"/>
  <c r="CS513" i="1" s="1"/>
  <c r="CS518" i="1" s="1"/>
  <c r="DI513" i="1"/>
  <c r="DI518" i="1" s="1"/>
  <c r="CR410" i="1"/>
  <c r="DH531" i="1"/>
  <c r="DH532" i="1" s="1"/>
  <c r="DI410" i="1"/>
  <c r="DB642" i="1"/>
  <c r="DB663" i="1" s="1"/>
  <c r="DB640" i="1"/>
  <c r="DB577" i="1" s="1"/>
  <c r="DB641" i="1"/>
  <c r="DB578" i="1" s="1"/>
  <c r="DB580" i="1" s="1"/>
  <c r="DE478" i="1"/>
  <c r="DE660" i="1" s="1"/>
  <c r="DD642" i="1"/>
  <c r="DD663" i="1" s="1"/>
  <c r="DD641" i="1"/>
  <c r="DD640" i="1"/>
  <c r="CT513" i="1"/>
  <c r="CT518" i="1" s="1"/>
  <c r="BJ531" i="1"/>
  <c r="BJ532" i="1" s="1"/>
  <c r="DG579" i="1"/>
  <c r="DG578" i="1"/>
  <c r="DG577" i="1"/>
  <c r="DI523" i="1"/>
  <c r="DI525" i="1" s="1"/>
  <c r="AR531" i="1"/>
  <c r="AR532" i="1" s="1"/>
  <c r="DF579" i="1"/>
  <c r="DF577" i="1"/>
  <c r="DF578" i="1"/>
  <c r="DC642" i="1"/>
  <c r="DC663" i="1" s="1"/>
  <c r="DC641" i="1"/>
  <c r="DC578" i="1" s="1"/>
  <c r="DC580" i="1" s="1"/>
  <c r="DC640" i="1"/>
  <c r="DC577" i="1" s="1"/>
  <c r="AS513" i="1"/>
  <c r="AS518" i="1" s="1"/>
  <c r="CC512" i="1"/>
  <c r="CC513" i="1" s="1"/>
  <c r="CC518" i="1" s="1"/>
  <c r="DF419" i="1"/>
  <c r="DA420" i="1"/>
  <c r="DE419" i="1"/>
  <c r="DF420" i="1"/>
  <c r="DE421" i="1"/>
  <c r="DH421" i="1"/>
  <c r="DE420" i="1"/>
  <c r="DH420" i="1"/>
  <c r="DG421" i="1"/>
  <c r="DG420" i="1"/>
  <c r="DD420" i="1"/>
  <c r="DH419" i="1"/>
  <c r="DB420" i="1"/>
  <c r="DG419" i="1"/>
  <c r="DC420" i="1"/>
  <c r="DF421" i="1"/>
  <c r="AO478" i="1"/>
  <c r="AO660" i="1" s="1"/>
  <c r="AN642" i="1"/>
  <c r="AN663" i="1" s="1"/>
  <c r="AN641" i="1"/>
  <c r="AN640" i="1"/>
  <c r="AA531" i="1"/>
  <c r="AA533" i="1" s="1"/>
  <c r="AB513" i="1"/>
  <c r="AB518" i="1" s="1"/>
  <c r="AL640" i="1"/>
  <c r="AL577" i="1" s="1"/>
  <c r="AL580" i="1" s="1"/>
  <c r="AL641" i="1"/>
  <c r="AL578" i="1" s="1"/>
  <c r="AL642" i="1"/>
  <c r="AQ579" i="1"/>
  <c r="AQ578" i="1"/>
  <c r="AQ577" i="1"/>
  <c r="Y423" i="1"/>
  <c r="AB478" i="1" s="1"/>
  <c r="CA513" i="1"/>
  <c r="CA518" i="1" s="1"/>
  <c r="DH530" i="1"/>
  <c r="AR530" i="1"/>
  <c r="DZ524" i="1"/>
  <c r="DZ525" i="1" s="1"/>
  <c r="AM642" i="1"/>
  <c r="AM641" i="1"/>
  <c r="AM578" i="1" s="1"/>
  <c r="AM640" i="1"/>
  <c r="AM577" i="1" s="1"/>
  <c r="AM580" i="1" s="1"/>
  <c r="AO420" i="1"/>
  <c r="AQ420" i="1"/>
  <c r="AO419" i="1"/>
  <c r="AQ419" i="1"/>
  <c r="AR420" i="1"/>
  <c r="AM420" i="1"/>
  <c r="AP420" i="1"/>
  <c r="AK420" i="1"/>
  <c r="AN420" i="1"/>
  <c r="AQ421" i="1"/>
  <c r="AR421" i="1"/>
  <c r="AL420" i="1"/>
  <c r="AP419" i="1"/>
  <c r="AR419" i="1"/>
  <c r="AP421" i="1"/>
  <c r="AO421" i="1"/>
  <c r="AS408" i="1"/>
  <c r="BF423" i="1"/>
  <c r="BI478" i="1" s="1"/>
  <c r="AP577" i="1"/>
  <c r="AP578" i="1"/>
  <c r="AP579" i="1"/>
  <c r="DX580" i="1"/>
  <c r="DY423" i="1"/>
  <c r="DJ515" i="1"/>
  <c r="CT523" i="1"/>
  <c r="CT525" i="1" s="1"/>
  <c r="CS524" i="1"/>
  <c r="CS525" i="1" s="1"/>
  <c r="CS530" i="1" s="1"/>
  <c r="CR523" i="1"/>
  <c r="CR524" i="1"/>
  <c r="CA523" i="1"/>
  <c r="CA525" i="1" s="1"/>
  <c r="DV642" i="1"/>
  <c r="DV663" i="1" s="1"/>
  <c r="DV641" i="1"/>
  <c r="DV640" i="1"/>
  <c r="DW423" i="1"/>
  <c r="EB501" i="1"/>
  <c r="EA528" i="1"/>
  <c r="EA529" i="1"/>
  <c r="EA527" i="1"/>
  <c r="EA508" i="1"/>
  <c r="EA512" i="1" s="1"/>
  <c r="EA520" i="1"/>
  <c r="EA524" i="1" s="1"/>
  <c r="EA510" i="1"/>
  <c r="EA516" i="1"/>
  <c r="EA515" i="1"/>
  <c r="EA517" i="1"/>
  <c r="EA522" i="1"/>
  <c r="EF635" i="1"/>
  <c r="DV423" i="1"/>
  <c r="DS643" i="1"/>
  <c r="DS664" i="1" s="1"/>
  <c r="DW580" i="1"/>
  <c r="DX423" i="1"/>
  <c r="EF572" i="1"/>
  <c r="DK529" i="1"/>
  <c r="DK528" i="1"/>
  <c r="DJ517" i="1"/>
  <c r="DK520" i="1"/>
  <c r="DK524" i="1" s="1"/>
  <c r="DJ508" i="1"/>
  <c r="DJ511" i="1" s="1"/>
  <c r="DO572" i="1"/>
  <c r="DJ510" i="1"/>
  <c r="DK516" i="1"/>
  <c r="DK514" i="1"/>
  <c r="DK510" i="1"/>
  <c r="DK508" i="1"/>
  <c r="DK512" i="1" s="1"/>
  <c r="DK515" i="1"/>
  <c r="DK517" i="1"/>
  <c r="DK509" i="1"/>
  <c r="DO635" i="1"/>
  <c r="DK527" i="1"/>
  <c r="DJ528" i="1"/>
  <c r="DJ526" i="1"/>
  <c r="DJ522" i="1"/>
  <c r="DJ520" i="1"/>
  <c r="DJ524" i="1" s="1"/>
  <c r="DJ529" i="1"/>
  <c r="DJ521" i="1"/>
  <c r="DJ527" i="1"/>
  <c r="CL642" i="1"/>
  <c r="CL663" i="1" s="1"/>
  <c r="CL641" i="1"/>
  <c r="CL578" i="1" s="1"/>
  <c r="CL580" i="1" s="1"/>
  <c r="CL640" i="1"/>
  <c r="CL577" i="1" s="1"/>
  <c r="CX572" i="1"/>
  <c r="CN478" i="1"/>
  <c r="CN660" i="1" s="1"/>
  <c r="CM641" i="1"/>
  <c r="CM640" i="1"/>
  <c r="CM642" i="1"/>
  <c r="CM663" i="1" s="1"/>
  <c r="CK640" i="1"/>
  <c r="CK577" i="1" s="1"/>
  <c r="CK641" i="1"/>
  <c r="CK578" i="1" s="1"/>
  <c r="CK580" i="1" s="1"/>
  <c r="CK642" i="1"/>
  <c r="CK663" i="1" s="1"/>
  <c r="CO578" i="1"/>
  <c r="CO579" i="1"/>
  <c r="CO577" i="1"/>
  <c r="CP579" i="1"/>
  <c r="CP578" i="1"/>
  <c r="CP577" i="1"/>
  <c r="CQ421" i="1"/>
  <c r="CQ420" i="1"/>
  <c r="CQ419" i="1"/>
  <c r="CP421" i="1"/>
  <c r="CP420" i="1"/>
  <c r="CP419" i="1"/>
  <c r="CN421" i="1"/>
  <c r="CN420" i="1"/>
  <c r="CN419" i="1"/>
  <c r="CJ420" i="1"/>
  <c r="CO419" i="1"/>
  <c r="CO420" i="1"/>
  <c r="CM420" i="1"/>
  <c r="CL420" i="1"/>
  <c r="CO421" i="1"/>
  <c r="CK420" i="1"/>
  <c r="CC524" i="1"/>
  <c r="CC525" i="1" s="1"/>
  <c r="BX578" i="1"/>
  <c r="BX577" i="1"/>
  <c r="BX579" i="1"/>
  <c r="BZ531" i="1"/>
  <c r="BZ530" i="1"/>
  <c r="BW478" i="1"/>
  <c r="BW660" i="1" s="1"/>
  <c r="BV642" i="1"/>
  <c r="BV663" i="1" s="1"/>
  <c r="BV640" i="1"/>
  <c r="BV641" i="1"/>
  <c r="CG635" i="1"/>
  <c r="BT641" i="1"/>
  <c r="BT640" i="1"/>
  <c r="BT642" i="1"/>
  <c r="BT663" i="1" s="1"/>
  <c r="BY579" i="1"/>
  <c r="BY577" i="1"/>
  <c r="BY578" i="1"/>
  <c r="BU420" i="1"/>
  <c r="BZ421" i="1"/>
  <c r="BZ420" i="1"/>
  <c r="BZ419" i="1"/>
  <c r="BX421" i="1"/>
  <c r="BX420" i="1"/>
  <c r="BX419" i="1"/>
  <c r="BY420" i="1"/>
  <c r="BW420" i="1"/>
  <c r="BV420" i="1"/>
  <c r="BY421" i="1"/>
  <c r="BT420" i="1"/>
  <c r="BY419" i="1"/>
  <c r="BW421" i="1"/>
  <c r="BS420" i="1"/>
  <c r="BW419" i="1"/>
  <c r="BG423" i="1"/>
  <c r="BG580" i="1"/>
  <c r="BP573" i="1"/>
  <c r="BP595" i="1" s="1"/>
  <c r="BH580" i="1"/>
  <c r="BP572" i="1"/>
  <c r="BP594" i="1" s="1"/>
  <c r="BH423" i="1"/>
  <c r="BI423" i="1"/>
  <c r="BC643" i="1"/>
  <c r="BC664" i="1" s="1"/>
  <c r="BF640" i="1"/>
  <c r="BF642" i="1"/>
  <c r="BF663" i="1" s="1"/>
  <c r="BF641" i="1"/>
  <c r="BL530" i="1"/>
  <c r="AU528" i="1"/>
  <c r="AU529" i="1"/>
  <c r="AU522" i="1"/>
  <c r="AU516" i="1"/>
  <c r="AU514" i="1"/>
  <c r="AU510" i="1"/>
  <c r="AU508" i="1"/>
  <c r="AU512" i="1" s="1"/>
  <c r="AU515" i="1"/>
  <c r="AU509" i="1"/>
  <c r="AU517" i="1"/>
  <c r="AT515" i="1"/>
  <c r="AT508" i="1"/>
  <c r="AT512" i="1" s="1"/>
  <c r="AY635" i="1"/>
  <c r="AT510" i="1"/>
  <c r="AT517" i="1"/>
  <c r="AY572" i="1"/>
  <c r="AY594" i="1" s="1"/>
  <c r="AU520" i="1"/>
  <c r="AU524" i="1" s="1"/>
  <c r="AT528" i="1"/>
  <c r="AT529" i="1"/>
  <c r="AT521" i="1"/>
  <c r="AT520" i="1"/>
  <c r="AT523" i="1" s="1"/>
  <c r="AT527" i="1"/>
  <c r="AT526" i="1"/>
  <c r="AT522" i="1"/>
  <c r="Z580" i="1"/>
  <c r="X642" i="1"/>
  <c r="X663" i="1" s="1"/>
  <c r="X640" i="1"/>
  <c r="X641" i="1"/>
  <c r="AH572" i="1"/>
  <c r="AH594" i="1" s="1"/>
  <c r="Y580" i="1"/>
  <c r="AH635" i="1"/>
  <c r="Z423" i="1"/>
  <c r="AH636" i="1"/>
  <c r="AD501" i="1"/>
  <c r="AC528" i="1"/>
  <c r="AC527" i="1"/>
  <c r="AC522" i="1"/>
  <c r="AC520" i="1"/>
  <c r="AC524" i="1" s="1"/>
  <c r="AC529" i="1"/>
  <c r="AC510" i="1"/>
  <c r="AC508" i="1"/>
  <c r="AC512" i="1" s="1"/>
  <c r="AC517" i="1"/>
  <c r="AC515" i="1"/>
  <c r="AC516" i="1"/>
  <c r="U643" i="1"/>
  <c r="U664" i="1" s="1"/>
  <c r="X423" i="1"/>
  <c r="AA423" i="1"/>
  <c r="BP601" i="1" l="1"/>
  <c r="BP602" i="1"/>
  <c r="DX603" i="1"/>
  <c r="DS607" i="1" s="1"/>
  <c r="DF603" i="1"/>
  <c r="AD603" i="1"/>
  <c r="AH603" i="1" s="1"/>
  <c r="CK606" i="1"/>
  <c r="AT603" i="1"/>
  <c r="AX603" i="1" s="1"/>
  <c r="DS605" i="1"/>
  <c r="AP600" i="1"/>
  <c r="AP603" i="1" s="1"/>
  <c r="AL599" i="1"/>
  <c r="AL600" i="1" s="1"/>
  <c r="DG603" i="1"/>
  <c r="BX601" i="1"/>
  <c r="BX602" i="1"/>
  <c r="BT606" i="1" s="1"/>
  <c r="BT599" i="1"/>
  <c r="BT601" i="1" s="1"/>
  <c r="AY601" i="1"/>
  <c r="AY602" i="1"/>
  <c r="DB605" i="1"/>
  <c r="DB603" i="1"/>
  <c r="CK603" i="1"/>
  <c r="CK605" i="1"/>
  <c r="AV601" i="1"/>
  <c r="AV602" i="1"/>
  <c r="AX601" i="1"/>
  <c r="AX602" i="1"/>
  <c r="DB606" i="1"/>
  <c r="CO603" i="1"/>
  <c r="CP603" i="1"/>
  <c r="AQ600" i="1"/>
  <c r="AQ603" i="1" s="1"/>
  <c r="AM599" i="1"/>
  <c r="AM600" i="1" s="1"/>
  <c r="AM603" i="1" s="1"/>
  <c r="U603" i="1"/>
  <c r="U604" i="1"/>
  <c r="BL602" i="1"/>
  <c r="BL603" i="1" s="1"/>
  <c r="BP603" i="1" s="1"/>
  <c r="AD601" i="1"/>
  <c r="BY603" i="1"/>
  <c r="AW601" i="1"/>
  <c r="AW602" i="1"/>
  <c r="BL601" i="1"/>
  <c r="AL663" i="1"/>
  <c r="DD661" i="1"/>
  <c r="BF661" i="1"/>
  <c r="BV662" i="1"/>
  <c r="CL661" i="1"/>
  <c r="AL662" i="1"/>
  <c r="DD662" i="1"/>
  <c r="X662" i="1"/>
  <c r="BV661" i="1"/>
  <c r="CK662" i="1"/>
  <c r="CL662" i="1"/>
  <c r="AL661" i="1"/>
  <c r="X661" i="1"/>
  <c r="CK661" i="1"/>
  <c r="DC661" i="1"/>
  <c r="AA478" i="1"/>
  <c r="DB662" i="1"/>
  <c r="CM661" i="1"/>
  <c r="DV661" i="1"/>
  <c r="DS665" i="1" s="1"/>
  <c r="AN661" i="1"/>
  <c r="DB661" i="1"/>
  <c r="BT661" i="1"/>
  <c r="BT577" i="1"/>
  <c r="CM662" i="1"/>
  <c r="DV662" i="1"/>
  <c r="DS666" i="1" s="1"/>
  <c r="AM662" i="1"/>
  <c r="AN662" i="1"/>
  <c r="BF662" i="1"/>
  <c r="BT662" i="1"/>
  <c r="BT578" i="1"/>
  <c r="BT580" i="1" s="1"/>
  <c r="AM663" i="1"/>
  <c r="BX478" i="1"/>
  <c r="BX642" i="1" s="1"/>
  <c r="AX598" i="1"/>
  <c r="AT659" i="1"/>
  <c r="DS667" i="1"/>
  <c r="AF478" i="1"/>
  <c r="AB660" i="1"/>
  <c r="DC643" i="1"/>
  <c r="DC664" i="1" s="1"/>
  <c r="DC662" i="1"/>
  <c r="BL659" i="1"/>
  <c r="CP663" i="1"/>
  <c r="CP661" i="1"/>
  <c r="CP662" i="1"/>
  <c r="DF662" i="1"/>
  <c r="DF661" i="1"/>
  <c r="DF663" i="1"/>
  <c r="CO661" i="1"/>
  <c r="CO663" i="1"/>
  <c r="CO662" i="1"/>
  <c r="BM478" i="1"/>
  <c r="BI660" i="1"/>
  <c r="DG661" i="1"/>
  <c r="DG663" i="1"/>
  <c r="DG662" i="1"/>
  <c r="AH592" i="1"/>
  <c r="AH602" i="1" s="1"/>
  <c r="AD653" i="1"/>
  <c r="BX661" i="1"/>
  <c r="BX663" i="1"/>
  <c r="BX662" i="1"/>
  <c r="AM643" i="1"/>
  <c r="AM664" i="1" s="1"/>
  <c r="AM661" i="1"/>
  <c r="BL653" i="1"/>
  <c r="AH598" i="1"/>
  <c r="AD659" i="1"/>
  <c r="BL512" i="1"/>
  <c r="BL513" i="1" s="1"/>
  <c r="BK523" i="1"/>
  <c r="BK525" i="1" s="1"/>
  <c r="BK530" i="1" s="1"/>
  <c r="DS668" i="1"/>
  <c r="BI533" i="1"/>
  <c r="BI540" i="1" s="1"/>
  <c r="Y643" i="1"/>
  <c r="DW642" i="1"/>
  <c r="DW643" i="1" s="1"/>
  <c r="DW640" i="1"/>
  <c r="CO641" i="1"/>
  <c r="CO643" i="1" s="1"/>
  <c r="CO640" i="1"/>
  <c r="DX478" i="1"/>
  <c r="DX640" i="1" s="1"/>
  <c r="AS413" i="1"/>
  <c r="CR413" i="1"/>
  <c r="CA413" i="1"/>
  <c r="BH642" i="1"/>
  <c r="BH643" i="1" s="1"/>
  <c r="BH641" i="1"/>
  <c r="DI413" i="1"/>
  <c r="DG478" i="1" s="1"/>
  <c r="DH533" i="1"/>
  <c r="DL533" i="1" s="1"/>
  <c r="DL540" i="1" s="1"/>
  <c r="EB478" i="1"/>
  <c r="EF478" i="1" s="1"/>
  <c r="CQ533" i="1"/>
  <c r="CQ540" i="1" s="1"/>
  <c r="AR533" i="1"/>
  <c r="AV533" i="1" s="1"/>
  <c r="AV540" i="1" s="1"/>
  <c r="DG580" i="1"/>
  <c r="DY532" i="1"/>
  <c r="DY539" i="1" s="1"/>
  <c r="DJ523" i="1"/>
  <c r="DJ525" i="1" s="1"/>
  <c r="DJ530" i="1" s="1"/>
  <c r="CB531" i="1"/>
  <c r="CB533" i="1" s="1"/>
  <c r="AU511" i="1"/>
  <c r="AU513" i="1" s="1"/>
  <c r="AU518" i="1" s="1"/>
  <c r="AC511" i="1"/>
  <c r="AC513" i="1" s="1"/>
  <c r="AC518" i="1" s="1"/>
  <c r="DI530" i="1"/>
  <c r="DI531" i="1"/>
  <c r="DI532" i="1" s="1"/>
  <c r="AT524" i="1"/>
  <c r="AT525" i="1" s="1"/>
  <c r="AS531" i="1"/>
  <c r="AS532" i="1" s="1"/>
  <c r="AL643" i="1"/>
  <c r="AL664" i="1" s="1"/>
  <c r="AT511" i="1"/>
  <c r="AT513" i="1" s="1"/>
  <c r="AT518" i="1" s="1"/>
  <c r="AA532" i="1"/>
  <c r="AE532" i="1" s="1"/>
  <c r="AE539" i="1" s="1"/>
  <c r="AC523" i="1"/>
  <c r="AC525" i="1" s="1"/>
  <c r="DF580" i="1"/>
  <c r="AS530" i="1"/>
  <c r="DH423" i="1"/>
  <c r="DE423" i="1"/>
  <c r="DB643" i="1"/>
  <c r="DB664" i="1" s="1"/>
  <c r="DZ531" i="1"/>
  <c r="DZ532" i="1" s="1"/>
  <c r="DZ530" i="1"/>
  <c r="BJ533" i="1"/>
  <c r="BN533" i="1" s="1"/>
  <c r="BN540" i="1" s="1"/>
  <c r="CS531" i="1"/>
  <c r="CS533" i="1" s="1"/>
  <c r="EA523" i="1"/>
  <c r="EA525" i="1" s="1"/>
  <c r="EA530" i="1" s="1"/>
  <c r="DE641" i="1"/>
  <c r="DE640" i="1"/>
  <c r="DE642" i="1"/>
  <c r="DE663" i="1" s="1"/>
  <c r="CP580" i="1"/>
  <c r="CL643" i="1"/>
  <c r="CL664" i="1" s="1"/>
  <c r="DF423" i="1"/>
  <c r="BZ423" i="1"/>
  <c r="DG423" i="1"/>
  <c r="AQ580" i="1"/>
  <c r="DF642" i="1"/>
  <c r="DF641" i="1"/>
  <c r="DF640" i="1"/>
  <c r="BW423" i="1"/>
  <c r="AO423" i="1"/>
  <c r="AB531" i="1"/>
  <c r="AB533" i="1" s="1"/>
  <c r="BX423" i="1"/>
  <c r="CA478" i="1" s="1"/>
  <c r="CE478" i="1" s="1"/>
  <c r="CR525" i="1"/>
  <c r="CR530" i="1" s="1"/>
  <c r="DK523" i="1"/>
  <c r="DK525" i="1" s="1"/>
  <c r="DK530" i="1" s="1"/>
  <c r="AP580" i="1"/>
  <c r="AR423" i="1"/>
  <c r="AP423" i="1"/>
  <c r="AP641" i="1"/>
  <c r="AP642" i="1"/>
  <c r="AP640" i="1"/>
  <c r="AQ423" i="1"/>
  <c r="AO642" i="1"/>
  <c r="AO663" i="1" s="1"/>
  <c r="AO640" i="1"/>
  <c r="AO641" i="1"/>
  <c r="EA511" i="1"/>
  <c r="EA513" i="1" s="1"/>
  <c r="EA518" i="1" s="1"/>
  <c r="DJ512" i="1"/>
  <c r="DJ513" i="1" s="1"/>
  <c r="DK511" i="1"/>
  <c r="DK513" i="1" s="1"/>
  <c r="DK518" i="1" s="1"/>
  <c r="CP423" i="1"/>
  <c r="CS478" i="1" s="1"/>
  <c r="CW478" i="1" s="1"/>
  <c r="CA531" i="1"/>
  <c r="CA530" i="1"/>
  <c r="BY580" i="1"/>
  <c r="DY540" i="1"/>
  <c r="EC533" i="1"/>
  <c r="EC540" i="1" s="1"/>
  <c r="DY478" i="1"/>
  <c r="EC478" i="1" s="1"/>
  <c r="DZ478" i="1"/>
  <c r="ED478" i="1" s="1"/>
  <c r="EB529" i="1"/>
  <c r="EB528" i="1"/>
  <c r="EB522" i="1"/>
  <c r="EB527" i="1"/>
  <c r="EB520" i="1"/>
  <c r="EB524" i="1" s="1"/>
  <c r="EB516" i="1"/>
  <c r="EB510" i="1"/>
  <c r="EB508" i="1"/>
  <c r="EB511" i="1" s="1"/>
  <c r="EB515" i="1"/>
  <c r="EB517" i="1"/>
  <c r="EA478" i="1"/>
  <c r="EE478" i="1" s="1"/>
  <c r="DH539" i="1"/>
  <c r="DL532" i="1"/>
  <c r="DL539" i="1" s="1"/>
  <c r="CK643" i="1"/>
  <c r="CK664" i="1" s="1"/>
  <c r="CO423" i="1"/>
  <c r="CQ423" i="1"/>
  <c r="CQ539" i="1"/>
  <c r="CU532" i="1"/>
  <c r="CU539" i="1" s="1"/>
  <c r="CN423" i="1"/>
  <c r="CO580" i="1"/>
  <c r="CN640" i="1"/>
  <c r="CN642" i="1"/>
  <c r="CN663" i="1" s="1"/>
  <c r="CN641" i="1"/>
  <c r="CT531" i="1"/>
  <c r="CT530" i="1"/>
  <c r="BZ532" i="1"/>
  <c r="BZ533" i="1"/>
  <c r="BY423" i="1"/>
  <c r="BX580" i="1"/>
  <c r="BT643" i="1"/>
  <c r="BT664" i="1" s="1"/>
  <c r="CC530" i="1"/>
  <c r="CC531" i="1"/>
  <c r="BW642" i="1"/>
  <c r="BW663" i="1" s="1"/>
  <c r="BW640" i="1"/>
  <c r="BW641" i="1"/>
  <c r="BJ539" i="1"/>
  <c r="BN532" i="1"/>
  <c r="BN539" i="1" s="1"/>
  <c r="BL478" i="1"/>
  <c r="BK478" i="1"/>
  <c r="BI539" i="1"/>
  <c r="BM532" i="1"/>
  <c r="BM539" i="1" s="1"/>
  <c r="BJ478" i="1"/>
  <c r="AU523" i="1"/>
  <c r="AU525" i="1" s="1"/>
  <c r="AR539" i="1"/>
  <c r="AV532" i="1"/>
  <c r="AV539" i="1" s="1"/>
  <c r="Z640" i="1"/>
  <c r="Z641" i="1"/>
  <c r="Z642" i="1"/>
  <c r="AD478" i="1"/>
  <c r="AE533" i="1"/>
  <c r="AE540" i="1" s="1"/>
  <c r="AA540" i="1"/>
  <c r="AC478" i="1"/>
  <c r="AD510" i="1"/>
  <c r="AD522" i="1"/>
  <c r="AD508" i="1"/>
  <c r="AD511" i="1" s="1"/>
  <c r="AD520" i="1"/>
  <c r="AD524" i="1" s="1"/>
  <c r="AD517" i="1"/>
  <c r="AD529" i="1"/>
  <c r="AD527" i="1"/>
  <c r="AD516" i="1"/>
  <c r="AD515" i="1"/>
  <c r="AD528" i="1"/>
  <c r="BC605" i="1" l="1"/>
  <c r="U607" i="1"/>
  <c r="DB607" i="1"/>
  <c r="BC607" i="1"/>
  <c r="CK607" i="1"/>
  <c r="BX603" i="1"/>
  <c r="BT605" i="1"/>
  <c r="BT603" i="1"/>
  <c r="AL603" i="1"/>
  <c r="AL607" i="1" s="1"/>
  <c r="AL604" i="1"/>
  <c r="BC606" i="1"/>
  <c r="AH601" i="1"/>
  <c r="AA660" i="1"/>
  <c r="CN662" i="1"/>
  <c r="CK666" i="1" s="1"/>
  <c r="CN661" i="1"/>
  <c r="CK665" i="1" s="1"/>
  <c r="AO662" i="1"/>
  <c r="AE478" i="1"/>
  <c r="AE641" i="1" s="1"/>
  <c r="AO661" i="1"/>
  <c r="BW662" i="1"/>
  <c r="BT666" i="1" s="1"/>
  <c r="DE661" i="1"/>
  <c r="DB665" i="1" s="1"/>
  <c r="BW661" i="1"/>
  <c r="BT665" i="1" s="1"/>
  <c r="DE662" i="1"/>
  <c r="DB666" i="1" s="1"/>
  <c r="BX640" i="1"/>
  <c r="BX641" i="1"/>
  <c r="BX643" i="1" s="1"/>
  <c r="BM533" i="1"/>
  <c r="BM540" i="1" s="1"/>
  <c r="CP664" i="1"/>
  <c r="CK667" i="1"/>
  <c r="DG664" i="1"/>
  <c r="CO664" i="1"/>
  <c r="BT667" i="1"/>
  <c r="AB661" i="1"/>
  <c r="AB663" i="1"/>
  <c r="AB662" i="1"/>
  <c r="BP478" i="1"/>
  <c r="BL660" i="1"/>
  <c r="BI661" i="1"/>
  <c r="BI663" i="1"/>
  <c r="BI662" i="1"/>
  <c r="DF664" i="1"/>
  <c r="AH478" i="1"/>
  <c r="AD660" i="1"/>
  <c r="AG478" i="1"/>
  <c r="AC660" i="1"/>
  <c r="DB667" i="1"/>
  <c r="BN478" i="1"/>
  <c r="BN642" i="1" s="1"/>
  <c r="BJ660" i="1"/>
  <c r="BO478" i="1"/>
  <c r="BK660" i="1"/>
  <c r="BX664" i="1"/>
  <c r="BT668" i="1" s="1"/>
  <c r="BK531" i="1"/>
  <c r="BK532" i="1" s="1"/>
  <c r="BO532" i="1" s="1"/>
  <c r="BO539" i="1" s="1"/>
  <c r="BO578" i="1" s="1"/>
  <c r="BL518" i="1"/>
  <c r="BL531" i="1"/>
  <c r="AQ478" i="1"/>
  <c r="AQ640" i="1" s="1"/>
  <c r="DX642" i="1"/>
  <c r="DX641" i="1"/>
  <c r="CU533" i="1"/>
  <c r="CU540" i="1" s="1"/>
  <c r="CP478" i="1"/>
  <c r="CP640" i="1" s="1"/>
  <c r="BY478" i="1"/>
  <c r="BY642" i="1" s="1"/>
  <c r="DH540" i="1"/>
  <c r="DH639" i="1" s="1"/>
  <c r="DL639" i="1" s="1"/>
  <c r="EC532" i="1"/>
  <c r="EC539" i="1" s="1"/>
  <c r="EC579" i="1" s="1"/>
  <c r="AA539" i="1"/>
  <c r="AA642" i="1" s="1"/>
  <c r="DI533" i="1"/>
  <c r="DM533" i="1" s="1"/>
  <c r="DM540" i="1" s="1"/>
  <c r="AS533" i="1"/>
  <c r="AW533" i="1" s="1"/>
  <c r="AW540" i="1" s="1"/>
  <c r="BJ540" i="1"/>
  <c r="DZ533" i="1"/>
  <c r="DZ540" i="1" s="1"/>
  <c r="AR540" i="1"/>
  <c r="CS532" i="1"/>
  <c r="CW532" i="1" s="1"/>
  <c r="CW539" i="1" s="1"/>
  <c r="CB532" i="1"/>
  <c r="CB539" i="1" s="1"/>
  <c r="BZ478" i="1"/>
  <c r="CD478" i="1" s="1"/>
  <c r="DF643" i="1"/>
  <c r="AD512" i="1"/>
  <c r="AD513" i="1" s="1"/>
  <c r="AD518" i="1" s="1"/>
  <c r="DH478" i="1"/>
  <c r="DL478" i="1" s="1"/>
  <c r="DL642" i="1" s="1"/>
  <c r="BX527" i="1"/>
  <c r="AB532" i="1"/>
  <c r="AF532" i="1" s="1"/>
  <c r="AF539" i="1" s="1"/>
  <c r="CR531" i="1"/>
  <c r="CR532" i="1" s="1"/>
  <c r="CV532" i="1" s="1"/>
  <c r="CV539" i="1" s="1"/>
  <c r="DG641" i="1"/>
  <c r="DG640" i="1"/>
  <c r="DG642" i="1"/>
  <c r="DK478" i="1"/>
  <c r="DO478" i="1" s="1"/>
  <c r="DI478" i="1"/>
  <c r="DM478" i="1" s="1"/>
  <c r="CC478" i="1"/>
  <c r="CG478" i="1" s="1"/>
  <c r="CA532" i="1"/>
  <c r="CA539" i="1" s="1"/>
  <c r="DJ478" i="1"/>
  <c r="DN478" i="1" s="1"/>
  <c r="CA533" i="1"/>
  <c r="CA540" i="1" s="1"/>
  <c r="DJ518" i="1"/>
  <c r="DJ531" i="1"/>
  <c r="DJ532" i="1" s="1"/>
  <c r="AT478" i="1"/>
  <c r="AP643" i="1"/>
  <c r="AU478" i="1"/>
  <c r="AS478" i="1"/>
  <c r="AR478" i="1"/>
  <c r="AD523" i="1"/>
  <c r="AD525" i="1" s="1"/>
  <c r="EB512" i="1"/>
  <c r="EB513" i="1" s="1"/>
  <c r="EB518" i="1" s="1"/>
  <c r="EB523" i="1"/>
  <c r="EB525" i="1" s="1"/>
  <c r="EA531" i="1"/>
  <c r="EA533" i="1" s="1"/>
  <c r="DK531" i="1"/>
  <c r="DK533" i="1" s="1"/>
  <c r="DY579" i="1"/>
  <c r="DY642" i="1"/>
  <c r="DY577" i="1"/>
  <c r="DY640" i="1"/>
  <c r="DY641" i="1"/>
  <c r="DY578" i="1"/>
  <c r="DZ539" i="1"/>
  <c r="ED532" i="1"/>
  <c r="ED539" i="1" s="1"/>
  <c r="DY576" i="1"/>
  <c r="EC576" i="1" s="1"/>
  <c r="DY639" i="1"/>
  <c r="EC639" i="1" s="1"/>
  <c r="DI539" i="1"/>
  <c r="DM532" i="1"/>
  <c r="DM539" i="1" s="1"/>
  <c r="DL577" i="1"/>
  <c r="DL579" i="1"/>
  <c r="DL578" i="1"/>
  <c r="DH579" i="1"/>
  <c r="DH577" i="1"/>
  <c r="DH578" i="1"/>
  <c r="CQ577" i="1"/>
  <c r="CQ579" i="1"/>
  <c r="CQ578" i="1"/>
  <c r="CU579" i="1"/>
  <c r="CU577" i="1"/>
  <c r="CU578" i="1"/>
  <c r="CQ576" i="1"/>
  <c r="CU576" i="1" s="1"/>
  <c r="CQ639" i="1"/>
  <c r="CU639" i="1" s="1"/>
  <c r="CT478" i="1"/>
  <c r="CX478" i="1" s="1"/>
  <c r="CR478" i="1"/>
  <c r="CV478" i="1" s="1"/>
  <c r="CW533" i="1"/>
  <c r="CW540" i="1" s="1"/>
  <c r="CS540" i="1"/>
  <c r="CT533" i="1"/>
  <c r="CT532" i="1"/>
  <c r="CQ478" i="1"/>
  <c r="CU478" i="1" s="1"/>
  <c r="CD532" i="1"/>
  <c r="CD539" i="1" s="1"/>
  <c r="BZ539" i="1"/>
  <c r="CB478" i="1"/>
  <c r="CF478" i="1" s="1"/>
  <c r="CC533" i="1"/>
  <c r="CC532" i="1"/>
  <c r="CF533" i="1"/>
  <c r="CF540" i="1" s="1"/>
  <c r="CB540" i="1"/>
  <c r="BZ540" i="1"/>
  <c r="CD533" i="1"/>
  <c r="CD540" i="1" s="1"/>
  <c r="BI576" i="1"/>
  <c r="BM576" i="1" s="1"/>
  <c r="BI639" i="1"/>
  <c r="BM639" i="1" s="1"/>
  <c r="BM577" i="1"/>
  <c r="BM640" i="1"/>
  <c r="BM642" i="1"/>
  <c r="BM641" i="1"/>
  <c r="BM579" i="1"/>
  <c r="BM578" i="1"/>
  <c r="BI577" i="1"/>
  <c r="BI640" i="1"/>
  <c r="BI642" i="1"/>
  <c r="BI641" i="1"/>
  <c r="BI578" i="1"/>
  <c r="BI579" i="1"/>
  <c r="BN577" i="1"/>
  <c r="BN578" i="1"/>
  <c r="BN579" i="1"/>
  <c r="BJ577" i="1"/>
  <c r="BJ640" i="1"/>
  <c r="BJ642" i="1"/>
  <c r="BJ641" i="1"/>
  <c r="BJ578" i="1"/>
  <c r="BJ579" i="1"/>
  <c r="AU531" i="1"/>
  <c r="AU530" i="1"/>
  <c r="AS539" i="1"/>
  <c r="AW532" i="1"/>
  <c r="AW539" i="1" s="1"/>
  <c r="AV579" i="1"/>
  <c r="AV577" i="1"/>
  <c r="AV578" i="1"/>
  <c r="AR577" i="1"/>
  <c r="AR579" i="1"/>
  <c r="AR578" i="1"/>
  <c r="AT530" i="1"/>
  <c r="AT531" i="1"/>
  <c r="AA639" i="1"/>
  <c r="AE639" i="1" s="1"/>
  <c r="AA576" i="1"/>
  <c r="AE576" i="1" s="1"/>
  <c r="Z643" i="1"/>
  <c r="AB540" i="1"/>
  <c r="AF533" i="1"/>
  <c r="AF540" i="1" s="1"/>
  <c r="AC530" i="1"/>
  <c r="AC531" i="1"/>
  <c r="AE577" i="1"/>
  <c r="AE579" i="1"/>
  <c r="AE578" i="1"/>
  <c r="BT607" i="1" l="1"/>
  <c r="AE640" i="1"/>
  <c r="AE601" i="1"/>
  <c r="U605" i="1" s="1"/>
  <c r="AE602" i="1"/>
  <c r="U606" i="1" s="1"/>
  <c r="AE642" i="1"/>
  <c r="AA663" i="1"/>
  <c r="AA662" i="1"/>
  <c r="AE662" i="1" s="1"/>
  <c r="AA661" i="1"/>
  <c r="CK668" i="1"/>
  <c r="BO579" i="1"/>
  <c r="BO642" i="1"/>
  <c r="BO640" i="1"/>
  <c r="DB668" i="1"/>
  <c r="BN641" i="1"/>
  <c r="BN640" i="1"/>
  <c r="BM663" i="1"/>
  <c r="BI664" i="1"/>
  <c r="BL661" i="1"/>
  <c r="BL663" i="1"/>
  <c r="BL662" i="1"/>
  <c r="BP662" i="1" s="1"/>
  <c r="AV478" i="1"/>
  <c r="AV642" i="1" s="1"/>
  <c r="AR660" i="1"/>
  <c r="AX478" i="1"/>
  <c r="AT660" i="1"/>
  <c r="BK661" i="1"/>
  <c r="BK662" i="1"/>
  <c r="BO662" i="1" s="1"/>
  <c r="BK663" i="1"/>
  <c r="AC661" i="1"/>
  <c r="AC663" i="1"/>
  <c r="AC662" i="1"/>
  <c r="AG662" i="1" s="1"/>
  <c r="BJ661" i="1"/>
  <c r="BJ662" i="1"/>
  <c r="BN662" i="1" s="1"/>
  <c r="BJ663" i="1"/>
  <c r="AW478" i="1"/>
  <c r="AW640" i="1" s="1"/>
  <c r="AS660" i="1"/>
  <c r="AD661" i="1"/>
  <c r="AD663" i="1"/>
  <c r="AD662" i="1"/>
  <c r="AH662" i="1" s="1"/>
  <c r="AF662" i="1"/>
  <c r="AB664" i="1"/>
  <c r="AF664" i="1" s="1"/>
  <c r="AF663" i="1"/>
  <c r="AY478" i="1"/>
  <c r="AU660" i="1"/>
  <c r="BM662" i="1"/>
  <c r="BK539" i="1"/>
  <c r="BK577" i="1" s="1"/>
  <c r="BO641" i="1"/>
  <c r="BO577" i="1"/>
  <c r="BK533" i="1"/>
  <c r="BO533" i="1" s="1"/>
  <c r="BO540" i="1" s="1"/>
  <c r="BG527" i="1"/>
  <c r="BL532" i="1"/>
  <c r="BL533" i="1"/>
  <c r="AQ641" i="1"/>
  <c r="AQ642" i="1"/>
  <c r="AQ643" i="1" s="1"/>
  <c r="DX643" i="1"/>
  <c r="CP641" i="1"/>
  <c r="CP642" i="1"/>
  <c r="AA577" i="1"/>
  <c r="AA579" i="1"/>
  <c r="AA580" i="1" s="1"/>
  <c r="CE532" i="1"/>
  <c r="CE539" i="1" s="1"/>
  <c r="CE640" i="1" s="1"/>
  <c r="AA640" i="1"/>
  <c r="DH576" i="1"/>
  <c r="DL576" i="1" s="1"/>
  <c r="AA641" i="1"/>
  <c r="AA578" i="1"/>
  <c r="AR576" i="1"/>
  <c r="AV576" i="1" s="1"/>
  <c r="ED533" i="1"/>
  <c r="ED540" i="1" s="1"/>
  <c r="BY640" i="1"/>
  <c r="AR639" i="1"/>
  <c r="AV639" i="1" s="1"/>
  <c r="BY641" i="1"/>
  <c r="BY643" i="1" s="1"/>
  <c r="DI540" i="1"/>
  <c r="EC641" i="1"/>
  <c r="EC578" i="1"/>
  <c r="EC642" i="1"/>
  <c r="EC577" i="1"/>
  <c r="BJ639" i="1"/>
  <c r="BN639" i="1" s="1"/>
  <c r="BJ576" i="1"/>
  <c r="BN576" i="1" s="1"/>
  <c r="EC640" i="1"/>
  <c r="AS540" i="1"/>
  <c r="AS576" i="1" s="1"/>
  <c r="AW576" i="1" s="1"/>
  <c r="DH641" i="1"/>
  <c r="AR642" i="1"/>
  <c r="AR641" i="1"/>
  <c r="AR640" i="1"/>
  <c r="DH640" i="1"/>
  <c r="DL640" i="1"/>
  <c r="DG643" i="1"/>
  <c r="DH642" i="1"/>
  <c r="DH643" i="1" s="1"/>
  <c r="DL643" i="1" s="1"/>
  <c r="DL641" i="1"/>
  <c r="CS539" i="1"/>
  <c r="CF532" i="1"/>
  <c r="CF539" i="1" s="1"/>
  <c r="CF578" i="1" s="1"/>
  <c r="BX528" i="1"/>
  <c r="AA643" i="1"/>
  <c r="AE643" i="1" s="1"/>
  <c r="DF527" i="1"/>
  <c r="DJ533" i="1"/>
  <c r="DJ540" i="1" s="1"/>
  <c r="CR539" i="1"/>
  <c r="CR640" i="1" s="1"/>
  <c r="CE533" i="1"/>
  <c r="CE540" i="1" s="1"/>
  <c r="AB539" i="1"/>
  <c r="AB641" i="1" s="1"/>
  <c r="CO527" i="1"/>
  <c r="DK532" i="1"/>
  <c r="DF528" i="1" s="1"/>
  <c r="CR533" i="1"/>
  <c r="EA532" i="1"/>
  <c r="EE532" i="1" s="1"/>
  <c r="EE539" i="1" s="1"/>
  <c r="CQ642" i="1"/>
  <c r="CQ643" i="1" s="1"/>
  <c r="CU643" i="1" s="1"/>
  <c r="CU642" i="1"/>
  <c r="CQ641" i="1"/>
  <c r="CU641" i="1"/>
  <c r="DZ576" i="1"/>
  <c r="ED576" i="1" s="1"/>
  <c r="DZ639" i="1"/>
  <c r="ED639" i="1" s="1"/>
  <c r="DY580" i="1"/>
  <c r="DZ577" i="1"/>
  <c r="DZ640" i="1"/>
  <c r="DZ642" i="1"/>
  <c r="DZ579" i="1"/>
  <c r="DZ578" i="1"/>
  <c r="DZ641" i="1"/>
  <c r="EE533" i="1"/>
  <c r="EE540" i="1" s="1"/>
  <c r="EA540" i="1"/>
  <c r="ED640" i="1"/>
  <c r="ED579" i="1"/>
  <c r="ED577" i="1"/>
  <c r="ED642" i="1"/>
  <c r="ED578" i="1"/>
  <c r="ED641" i="1"/>
  <c r="EB531" i="1"/>
  <c r="EB530" i="1"/>
  <c r="DY643" i="1"/>
  <c r="DJ539" i="1"/>
  <c r="DN532" i="1"/>
  <c r="DN539" i="1" s="1"/>
  <c r="DM640" i="1"/>
  <c r="DM579" i="1"/>
  <c r="DM577" i="1"/>
  <c r="DM642" i="1"/>
  <c r="DM641" i="1"/>
  <c r="DM578" i="1"/>
  <c r="DI579" i="1"/>
  <c r="DI642" i="1"/>
  <c r="DI640" i="1"/>
  <c r="DI577" i="1"/>
  <c r="DI578" i="1"/>
  <c r="DI641" i="1"/>
  <c r="DK540" i="1"/>
  <c r="DO533" i="1"/>
  <c r="DO540" i="1" s="1"/>
  <c r="CT539" i="1"/>
  <c r="CX532" i="1"/>
  <c r="CX539" i="1" s="1"/>
  <c r="CO528" i="1"/>
  <c r="CV577" i="1"/>
  <c r="CV641" i="1"/>
  <c r="CV640" i="1"/>
  <c r="CV579" i="1"/>
  <c r="CV642" i="1"/>
  <c r="CV578" i="1"/>
  <c r="CS576" i="1"/>
  <c r="CW576" i="1" s="1"/>
  <c r="CS639" i="1"/>
  <c r="CW639" i="1" s="1"/>
  <c r="CU640" i="1"/>
  <c r="CQ640" i="1"/>
  <c r="CT540" i="1"/>
  <c r="CX533" i="1"/>
  <c r="CX540" i="1" s="1"/>
  <c r="CW579" i="1"/>
  <c r="CW642" i="1"/>
  <c r="CW641" i="1"/>
  <c r="CW640" i="1"/>
  <c r="CW577" i="1"/>
  <c r="CW578" i="1"/>
  <c r="CQ580" i="1"/>
  <c r="CD642" i="1"/>
  <c r="CD579" i="1"/>
  <c r="CD578" i="1"/>
  <c r="CD640" i="1"/>
  <c r="CD577" i="1"/>
  <c r="CD641" i="1"/>
  <c r="CB579" i="1"/>
  <c r="CB578" i="1"/>
  <c r="CB577" i="1"/>
  <c r="CB642" i="1"/>
  <c r="CB640" i="1"/>
  <c r="CB641" i="1"/>
  <c r="CA578" i="1"/>
  <c r="CA640" i="1"/>
  <c r="CA642" i="1"/>
  <c r="CA579" i="1"/>
  <c r="CA577" i="1"/>
  <c r="CA641" i="1"/>
  <c r="CB576" i="1"/>
  <c r="CF576" i="1" s="1"/>
  <c r="CB639" i="1"/>
  <c r="CF639" i="1" s="1"/>
  <c r="BZ639" i="1"/>
  <c r="CD639" i="1" s="1"/>
  <c r="BZ576" i="1"/>
  <c r="CD576" i="1" s="1"/>
  <c r="CG532" i="1"/>
  <c r="CG539" i="1" s="1"/>
  <c r="CC539" i="1"/>
  <c r="CA639" i="1"/>
  <c r="CE639" i="1" s="1"/>
  <c r="CA576" i="1"/>
  <c r="CE576" i="1" s="1"/>
  <c r="CG533" i="1"/>
  <c r="CG540" i="1" s="1"/>
  <c r="CC540" i="1"/>
  <c r="BZ640" i="1"/>
  <c r="BZ642" i="1"/>
  <c r="BZ579" i="1"/>
  <c r="BZ577" i="1"/>
  <c r="BZ578" i="1"/>
  <c r="BZ641" i="1"/>
  <c r="BI643" i="1"/>
  <c r="BI580" i="1"/>
  <c r="AW579" i="1"/>
  <c r="AW577" i="1"/>
  <c r="AW578" i="1"/>
  <c r="AU532" i="1"/>
  <c r="AU533" i="1"/>
  <c r="AS579" i="1"/>
  <c r="AS642" i="1"/>
  <c r="AS640" i="1"/>
  <c r="AS577" i="1"/>
  <c r="AS641" i="1"/>
  <c r="AS578" i="1"/>
  <c r="AT533" i="1"/>
  <c r="AT532" i="1"/>
  <c r="AP527" i="1"/>
  <c r="AC533" i="1"/>
  <c r="AC532" i="1"/>
  <c r="AF640" i="1"/>
  <c r="AF579" i="1"/>
  <c r="AF577" i="1"/>
  <c r="AF578" i="1"/>
  <c r="AF641" i="1"/>
  <c r="AF642" i="1"/>
  <c r="AB639" i="1"/>
  <c r="AF639" i="1" s="1"/>
  <c r="AB576" i="1"/>
  <c r="AF576" i="1" s="1"/>
  <c r="AD530" i="1"/>
  <c r="AD531" i="1"/>
  <c r="Y527" i="1" s="1"/>
  <c r="AE663" i="1" l="1"/>
  <c r="AA664" i="1"/>
  <c r="AE664" i="1" s="1"/>
  <c r="AL606" i="1"/>
  <c r="AL605" i="1"/>
  <c r="AW641" i="1"/>
  <c r="AW642" i="1"/>
  <c r="AV641" i="1"/>
  <c r="AV640" i="1"/>
  <c r="BC665" i="1"/>
  <c r="U665" i="1"/>
  <c r="AT663" i="1"/>
  <c r="AT661" i="1"/>
  <c r="AT662" i="1"/>
  <c r="AX662" i="1" s="1"/>
  <c r="BC666" i="1"/>
  <c r="AS661" i="1"/>
  <c r="AS663" i="1"/>
  <c r="AS662" i="1"/>
  <c r="AW662" i="1" s="1"/>
  <c r="AR661" i="1"/>
  <c r="AR663" i="1"/>
  <c r="AR662" i="1"/>
  <c r="AG663" i="1"/>
  <c r="AC664" i="1"/>
  <c r="AG664" i="1" s="1"/>
  <c r="AU661" i="1"/>
  <c r="AU663" i="1"/>
  <c r="AU662" i="1"/>
  <c r="AY662" i="1" s="1"/>
  <c r="BM664" i="1"/>
  <c r="U666" i="1"/>
  <c r="AH663" i="1"/>
  <c r="AD664" i="1"/>
  <c r="AH664" i="1" s="1"/>
  <c r="BJ664" i="1"/>
  <c r="BN664" i="1" s="1"/>
  <c r="BN663" i="1"/>
  <c r="BO663" i="1"/>
  <c r="BK664" i="1"/>
  <c r="BO664" i="1" s="1"/>
  <c r="BP663" i="1"/>
  <c r="BL664" i="1"/>
  <c r="BP664" i="1" s="1"/>
  <c r="BK641" i="1"/>
  <c r="BK642" i="1"/>
  <c r="BK578" i="1"/>
  <c r="BK579" i="1"/>
  <c r="BK640" i="1"/>
  <c r="BK540" i="1"/>
  <c r="BL540" i="1"/>
  <c r="BP533" i="1"/>
  <c r="BP540" i="1" s="1"/>
  <c r="BG528" i="1"/>
  <c r="BL539" i="1"/>
  <c r="BP532" i="1"/>
  <c r="BP539" i="1" s="1"/>
  <c r="CP643" i="1"/>
  <c r="CE578" i="1"/>
  <c r="CE641" i="1"/>
  <c r="CE642" i="1"/>
  <c r="CE577" i="1"/>
  <c r="CE579" i="1"/>
  <c r="DH580" i="1"/>
  <c r="DL580" i="1" s="1"/>
  <c r="AR580" i="1"/>
  <c r="AV580" i="1" s="1"/>
  <c r="AS639" i="1"/>
  <c r="AW639" i="1" s="1"/>
  <c r="DI639" i="1"/>
  <c r="DM639" i="1" s="1"/>
  <c r="AR643" i="1"/>
  <c r="AV643" i="1" s="1"/>
  <c r="DI576" i="1"/>
  <c r="DM576" i="1" s="1"/>
  <c r="BJ580" i="1"/>
  <c r="BN580" i="1" s="1"/>
  <c r="BJ643" i="1"/>
  <c r="BN643" i="1" s="1"/>
  <c r="DZ580" i="1"/>
  <c r="ED580" i="1" s="1"/>
  <c r="CF577" i="1"/>
  <c r="CF640" i="1"/>
  <c r="CS578" i="1"/>
  <c r="CS640" i="1"/>
  <c r="CS641" i="1"/>
  <c r="CS577" i="1"/>
  <c r="CF641" i="1"/>
  <c r="EA539" i="1"/>
  <c r="EA577" i="1" s="1"/>
  <c r="CR641" i="1"/>
  <c r="CS579" i="1"/>
  <c r="CS580" i="1" s="1"/>
  <c r="CW580" i="1" s="1"/>
  <c r="CS642" i="1"/>
  <c r="CS643" i="1" s="1"/>
  <c r="CW643" i="1" s="1"/>
  <c r="CF579" i="1"/>
  <c r="CF642" i="1"/>
  <c r="DO532" i="1"/>
  <c r="DO539" i="1" s="1"/>
  <c r="DN533" i="1"/>
  <c r="DN540" i="1" s="1"/>
  <c r="DK539" i="1"/>
  <c r="DK577" i="1" s="1"/>
  <c r="CR642" i="1"/>
  <c r="CR577" i="1"/>
  <c r="CR579" i="1"/>
  <c r="CR578" i="1"/>
  <c r="AB579" i="1"/>
  <c r="AB580" i="1" s="1"/>
  <c r="AF580" i="1" s="1"/>
  <c r="AB577" i="1"/>
  <c r="AB642" i="1"/>
  <c r="AB643" i="1" s="1"/>
  <c r="AB640" i="1"/>
  <c r="AB578" i="1"/>
  <c r="AS580" i="1"/>
  <c r="AW580" i="1" s="1"/>
  <c r="BZ643" i="1"/>
  <c r="CD643" i="1" s="1"/>
  <c r="CR540" i="1"/>
  <c r="CV533" i="1"/>
  <c r="CV540" i="1" s="1"/>
  <c r="DZ643" i="1"/>
  <c r="ED643" i="1" s="1"/>
  <c r="CA580" i="1"/>
  <c r="CE580" i="1" s="1"/>
  <c r="CA643" i="1"/>
  <c r="CE643" i="1" s="1"/>
  <c r="EE579" i="1"/>
  <c r="EE640" i="1"/>
  <c r="EE577" i="1"/>
  <c r="EE642" i="1"/>
  <c r="EE641" i="1"/>
  <c r="EE578" i="1"/>
  <c r="EC580" i="1"/>
  <c r="EC643" i="1"/>
  <c r="EA576" i="1"/>
  <c r="EE576" i="1" s="1"/>
  <c r="EA639" i="1"/>
  <c r="EE639" i="1" s="1"/>
  <c r="EB532" i="1"/>
  <c r="EB533" i="1"/>
  <c r="DW527" i="1"/>
  <c r="DK576" i="1"/>
  <c r="DO576" i="1" s="1"/>
  <c r="DK639" i="1"/>
  <c r="DO639" i="1" s="1"/>
  <c r="DJ576" i="1"/>
  <c r="DN576" i="1" s="1"/>
  <c r="DJ639" i="1"/>
  <c r="DN639" i="1" s="1"/>
  <c r="DN642" i="1"/>
  <c r="DN577" i="1"/>
  <c r="DN579" i="1"/>
  <c r="DN640" i="1"/>
  <c r="DN641" i="1"/>
  <c r="DN578" i="1"/>
  <c r="DJ642" i="1"/>
  <c r="DJ640" i="1"/>
  <c r="DJ579" i="1"/>
  <c r="DJ577" i="1"/>
  <c r="DJ578" i="1"/>
  <c r="DJ641" i="1"/>
  <c r="CT576" i="1"/>
  <c r="CX576" i="1" s="1"/>
  <c r="CT639" i="1"/>
  <c r="CX639" i="1" s="1"/>
  <c r="CU580" i="1"/>
  <c r="CX579" i="1"/>
  <c r="CX641" i="1"/>
  <c r="CX640" i="1"/>
  <c r="CX642" i="1"/>
  <c r="CX577" i="1"/>
  <c r="CX578" i="1"/>
  <c r="CT577" i="1"/>
  <c r="CT642" i="1"/>
  <c r="CT640" i="1"/>
  <c r="CT641" i="1"/>
  <c r="CT579" i="1"/>
  <c r="CT578" i="1"/>
  <c r="CC639" i="1"/>
  <c r="CG639" i="1" s="1"/>
  <c r="CC576" i="1"/>
  <c r="CG576" i="1" s="1"/>
  <c r="CB643" i="1"/>
  <c r="CF643" i="1" s="1"/>
  <c r="BZ580" i="1"/>
  <c r="CG579" i="1"/>
  <c r="CG642" i="1"/>
  <c r="CG640" i="1"/>
  <c r="CG578" i="1"/>
  <c r="CG577" i="1"/>
  <c r="CG641" i="1"/>
  <c r="CB580" i="1"/>
  <c r="CF580" i="1" s="1"/>
  <c r="CC642" i="1"/>
  <c r="CC579" i="1"/>
  <c r="CC577" i="1"/>
  <c r="CC640" i="1"/>
  <c r="CC578" i="1"/>
  <c r="CC641" i="1"/>
  <c r="BM580" i="1"/>
  <c r="BM643" i="1"/>
  <c r="AX533" i="1"/>
  <c r="AX540" i="1" s="1"/>
  <c r="AT540" i="1"/>
  <c r="AU539" i="1"/>
  <c r="AY532" i="1"/>
  <c r="AY539" i="1" s="1"/>
  <c r="AX532" i="1"/>
  <c r="AX539" i="1" s="1"/>
  <c r="AT539" i="1"/>
  <c r="AP528" i="1"/>
  <c r="AU540" i="1"/>
  <c r="AY533" i="1"/>
  <c r="AY540" i="1" s="1"/>
  <c r="AE580" i="1"/>
  <c r="AD533" i="1"/>
  <c r="AD532" i="1"/>
  <c r="Y528" i="1" s="1"/>
  <c r="AC539" i="1"/>
  <c r="AG532" i="1"/>
  <c r="AG539" i="1" s="1"/>
  <c r="AC540" i="1"/>
  <c r="AG533" i="1"/>
  <c r="AG540" i="1" s="1"/>
  <c r="BC667" i="1" l="1"/>
  <c r="U667" i="1"/>
  <c r="U668" i="1"/>
  <c r="BC668" i="1"/>
  <c r="AV663" i="1"/>
  <c r="AR664" i="1"/>
  <c r="AV664" i="1" s="1"/>
  <c r="AX663" i="1"/>
  <c r="AT664" i="1"/>
  <c r="AX664" i="1" s="1"/>
  <c r="AU664" i="1"/>
  <c r="AY664" i="1" s="1"/>
  <c r="AY663" i="1"/>
  <c r="AW663" i="1"/>
  <c r="AS664" i="1"/>
  <c r="AW664" i="1" s="1"/>
  <c r="AL665" i="1"/>
  <c r="AV662" i="1"/>
  <c r="AL666" i="1" s="1"/>
  <c r="BK639" i="1"/>
  <c r="BK576" i="1"/>
  <c r="BP578" i="1"/>
  <c r="BP577" i="1"/>
  <c r="BP579" i="1"/>
  <c r="BP642" i="1"/>
  <c r="BP641" i="1"/>
  <c r="BP640" i="1"/>
  <c r="BL577" i="1"/>
  <c r="BL579" i="1"/>
  <c r="BL641" i="1"/>
  <c r="BL640" i="1"/>
  <c r="BL642" i="1"/>
  <c r="BL578" i="1"/>
  <c r="BL639" i="1"/>
  <c r="BP639" i="1" s="1"/>
  <c r="BL576" i="1"/>
  <c r="BP576" i="1" s="1"/>
  <c r="DI643" i="1"/>
  <c r="DM643" i="1" s="1"/>
  <c r="DI580" i="1"/>
  <c r="DM580" i="1" s="1"/>
  <c r="AS643" i="1"/>
  <c r="AW643" i="1" s="1"/>
  <c r="DO640" i="1"/>
  <c r="DO577" i="1"/>
  <c r="DB581" i="1" s="1"/>
  <c r="DH119" i="1" s="1"/>
  <c r="EA578" i="1"/>
  <c r="EA641" i="1"/>
  <c r="EA579" i="1"/>
  <c r="EA580" i="1" s="1"/>
  <c r="EE580" i="1" s="1"/>
  <c r="EA642" i="1"/>
  <c r="EA643" i="1" s="1"/>
  <c r="EE643" i="1" s="1"/>
  <c r="EA640" i="1"/>
  <c r="DO641" i="1"/>
  <c r="DO578" i="1"/>
  <c r="DO579" i="1"/>
  <c r="DK578" i="1"/>
  <c r="DK641" i="1"/>
  <c r="DK640" i="1"/>
  <c r="DK642" i="1"/>
  <c r="DK643" i="1" s="1"/>
  <c r="DO643" i="1" s="1"/>
  <c r="DO642" i="1"/>
  <c r="DK579" i="1"/>
  <c r="DK580" i="1" s="1"/>
  <c r="DO580" i="1" s="1"/>
  <c r="DJ580" i="1"/>
  <c r="DN580" i="1" s="1"/>
  <c r="BT581" i="1"/>
  <c r="BZ119" i="1" s="1"/>
  <c r="CT580" i="1"/>
  <c r="CX580" i="1" s="1"/>
  <c r="CC643" i="1"/>
  <c r="CG643" i="1" s="1"/>
  <c r="CR639" i="1"/>
  <c r="CR576" i="1"/>
  <c r="BT644" i="1"/>
  <c r="CA119" i="1" s="1"/>
  <c r="CT643" i="1"/>
  <c r="CX643" i="1" s="1"/>
  <c r="CC580" i="1"/>
  <c r="CG580" i="1" s="1"/>
  <c r="CK645" i="1"/>
  <c r="CR120" i="1" s="1"/>
  <c r="BT646" i="1"/>
  <c r="CA121" i="1" s="1"/>
  <c r="DJ643" i="1"/>
  <c r="DN643" i="1" s="1"/>
  <c r="CK581" i="1"/>
  <c r="CQ119" i="1" s="1"/>
  <c r="CK644" i="1"/>
  <c r="CR119" i="1" s="1"/>
  <c r="CK582" i="1"/>
  <c r="CQ120" i="1" s="1"/>
  <c r="BT582" i="1"/>
  <c r="BZ120" i="1" s="1"/>
  <c r="BT645" i="1"/>
  <c r="CA120" i="1" s="1"/>
  <c r="EB540" i="1"/>
  <c r="EF533" i="1"/>
  <c r="EF540" i="1" s="1"/>
  <c r="EF532" i="1"/>
  <c r="EF539" i="1" s="1"/>
  <c r="EB539" i="1"/>
  <c r="DW528" i="1"/>
  <c r="CK646" i="1"/>
  <c r="CR121" i="1" s="1"/>
  <c r="CK583" i="1"/>
  <c r="CQ121" i="1" s="1"/>
  <c r="BT583" i="1"/>
  <c r="BZ121" i="1" s="1"/>
  <c r="CD580" i="1"/>
  <c r="AY577" i="1"/>
  <c r="AY642" i="1"/>
  <c r="AY640" i="1"/>
  <c r="AY579" i="1"/>
  <c r="AY578" i="1"/>
  <c r="AY641" i="1"/>
  <c r="AU579" i="1"/>
  <c r="AU642" i="1"/>
  <c r="AU640" i="1"/>
  <c r="AU577" i="1"/>
  <c r="AU641" i="1"/>
  <c r="AU578" i="1"/>
  <c r="AU576" i="1"/>
  <c r="AY576" i="1" s="1"/>
  <c r="AU639" i="1"/>
  <c r="AY639" i="1" s="1"/>
  <c r="AT576" i="1"/>
  <c r="AX576" i="1" s="1"/>
  <c r="AT639" i="1"/>
  <c r="AX639" i="1" s="1"/>
  <c r="AT640" i="1"/>
  <c r="AT577" i="1"/>
  <c r="AT642" i="1"/>
  <c r="AT579" i="1"/>
  <c r="AT578" i="1"/>
  <c r="AT641" i="1"/>
  <c r="AX577" i="1"/>
  <c r="AX640" i="1"/>
  <c r="AX642" i="1"/>
  <c r="AX579" i="1"/>
  <c r="AX641" i="1"/>
  <c r="AX578" i="1"/>
  <c r="AD540" i="1"/>
  <c r="AH533" i="1"/>
  <c r="AH540" i="1" s="1"/>
  <c r="AC639" i="1"/>
  <c r="AG639" i="1" s="1"/>
  <c r="AC576" i="1"/>
  <c r="AG576" i="1" s="1"/>
  <c r="AG640" i="1"/>
  <c r="AG577" i="1"/>
  <c r="AG579" i="1"/>
  <c r="AG641" i="1"/>
  <c r="AG642" i="1"/>
  <c r="AG578" i="1"/>
  <c r="AC640" i="1"/>
  <c r="AC577" i="1"/>
  <c r="AC579" i="1"/>
  <c r="AC578" i="1"/>
  <c r="AC642" i="1"/>
  <c r="AC641" i="1"/>
  <c r="AF643" i="1"/>
  <c r="AD539" i="1"/>
  <c r="AH532" i="1"/>
  <c r="AH539" i="1" s="1"/>
  <c r="BC581" i="1" l="1"/>
  <c r="BI119" i="1" s="1"/>
  <c r="BC582" i="1"/>
  <c r="BI120" i="1" s="1"/>
  <c r="AL668" i="1"/>
  <c r="AL667" i="1"/>
  <c r="BO576" i="1"/>
  <c r="BK580" i="1"/>
  <c r="BO580" i="1" s="1"/>
  <c r="BO639" i="1"/>
  <c r="BK643" i="1"/>
  <c r="BO643" i="1" s="1"/>
  <c r="BC644" i="1"/>
  <c r="BJ119" i="1" s="1"/>
  <c r="BC645" i="1"/>
  <c r="BJ120" i="1" s="1"/>
  <c r="BL643" i="1"/>
  <c r="BC646" i="1"/>
  <c r="BJ121" i="1" s="1"/>
  <c r="BL580" i="1"/>
  <c r="BC583" i="1"/>
  <c r="BI121" i="1" s="1"/>
  <c r="DB644" i="1"/>
  <c r="DI119" i="1" s="1"/>
  <c r="DB582" i="1"/>
  <c r="DH120" i="1" s="1"/>
  <c r="DB645" i="1"/>
  <c r="DI120" i="1" s="1"/>
  <c r="DB584" i="1"/>
  <c r="DH122" i="1" s="1"/>
  <c r="DB583" i="1"/>
  <c r="DH121" i="1" s="1"/>
  <c r="DB646" i="1"/>
  <c r="DI121" i="1" s="1"/>
  <c r="AC643" i="1"/>
  <c r="AG643" i="1" s="1"/>
  <c r="DB647" i="1"/>
  <c r="DI122" i="1" s="1"/>
  <c r="BT647" i="1"/>
  <c r="CA122" i="1" s="1"/>
  <c r="BT584" i="1"/>
  <c r="BZ122" i="1" s="1"/>
  <c r="CV576" i="1"/>
  <c r="CR580" i="1"/>
  <c r="CV639" i="1"/>
  <c r="CR643" i="1"/>
  <c r="AL582" i="1"/>
  <c r="AR120" i="1" s="1"/>
  <c r="EB576" i="1"/>
  <c r="EF576" i="1" s="1"/>
  <c r="EB639" i="1"/>
  <c r="EF639" i="1" s="1"/>
  <c r="EB579" i="1"/>
  <c r="EB640" i="1"/>
  <c r="EB642" i="1"/>
  <c r="EB577" i="1"/>
  <c r="EB641" i="1"/>
  <c r="EB578" i="1"/>
  <c r="EF642" i="1"/>
  <c r="EF640" i="1"/>
  <c r="EF577" i="1"/>
  <c r="EF579" i="1"/>
  <c r="EF641" i="1"/>
  <c r="EF578" i="1"/>
  <c r="AT643" i="1"/>
  <c r="AX643" i="1" s="1"/>
  <c r="AL644" i="1"/>
  <c r="AS119" i="1" s="1"/>
  <c r="AL581" i="1"/>
  <c r="AR119" i="1" s="1"/>
  <c r="AU643" i="1"/>
  <c r="AY643" i="1" s="1"/>
  <c r="AU580" i="1"/>
  <c r="AY580" i="1" s="1"/>
  <c r="AT580" i="1"/>
  <c r="AX580" i="1" s="1"/>
  <c r="AL583" i="1"/>
  <c r="AR121" i="1" s="1"/>
  <c r="AL646" i="1"/>
  <c r="AL645" i="1"/>
  <c r="AS120" i="1" s="1"/>
  <c r="AC580" i="1"/>
  <c r="AG580" i="1" s="1"/>
  <c r="AH640" i="1"/>
  <c r="AH577" i="1"/>
  <c r="AH579" i="1"/>
  <c r="AH642" i="1"/>
  <c r="AH641" i="1"/>
  <c r="AH578" i="1"/>
  <c r="AD640" i="1"/>
  <c r="AD577" i="1"/>
  <c r="AD579" i="1"/>
  <c r="AD578" i="1"/>
  <c r="AD642" i="1"/>
  <c r="AD641" i="1"/>
  <c r="AD639" i="1"/>
  <c r="AH639" i="1" s="1"/>
  <c r="AD576" i="1"/>
  <c r="AH576" i="1" s="1"/>
  <c r="AS121" i="1" l="1"/>
  <c r="BP580" i="1"/>
  <c r="BC584" i="1" s="1"/>
  <c r="BI122" i="1" s="1"/>
  <c r="BP643" i="1"/>
  <c r="BC647" i="1" s="1"/>
  <c r="BJ122" i="1" s="1"/>
  <c r="DS582" i="1"/>
  <c r="DY120" i="1" s="1"/>
  <c r="DS644" i="1"/>
  <c r="DZ119" i="1" s="1"/>
  <c r="AL647" i="1"/>
  <c r="AS122" i="1" s="1"/>
  <c r="U645" i="1"/>
  <c r="AB120" i="1" s="1"/>
  <c r="U583" i="1"/>
  <c r="AA121" i="1" s="1"/>
  <c r="CV643" i="1"/>
  <c r="CK647" i="1" s="1"/>
  <c r="CR122" i="1" s="1"/>
  <c r="U581" i="1"/>
  <c r="AA119" i="1" s="1"/>
  <c r="CV580" i="1"/>
  <c r="CK584" i="1" s="1"/>
  <c r="CQ122" i="1" s="1"/>
  <c r="AL584" i="1"/>
  <c r="AR122" i="1" s="1"/>
  <c r="U644" i="1"/>
  <c r="AB119" i="1" s="1"/>
  <c r="EB643" i="1"/>
  <c r="EF643" i="1" s="1"/>
  <c r="DS647" i="1" s="1"/>
  <c r="DZ122" i="1" s="1"/>
  <c r="DS581" i="1"/>
  <c r="DY119" i="1" s="1"/>
  <c r="U646" i="1"/>
  <c r="AB121" i="1" s="1"/>
  <c r="EB580" i="1"/>
  <c r="EF580" i="1" s="1"/>
  <c r="DS584" i="1" s="1"/>
  <c r="DY122" i="1" s="1"/>
  <c r="DS583" i="1"/>
  <c r="DY121" i="1" s="1"/>
  <c r="DS646" i="1"/>
  <c r="DZ121" i="1" s="1"/>
  <c r="DS645" i="1"/>
  <c r="DZ120" i="1" s="1"/>
  <c r="AD580" i="1"/>
  <c r="AH580" i="1" s="1"/>
  <c r="U584" i="1" s="1"/>
  <c r="AA122" i="1" s="1"/>
  <c r="AD643" i="1"/>
  <c r="AH643" i="1" s="1"/>
  <c r="U647" i="1" s="1"/>
  <c r="AB122" i="1" s="1"/>
  <c r="U582" i="1"/>
  <c r="AA120" i="1" s="1"/>
  <c r="N122" i="1" l="1"/>
  <c r="O122" i="1"/>
  <c r="D140" i="1"/>
  <c r="D139" i="1"/>
  <c r="C472" i="1" l="1"/>
  <c r="C449" i="1"/>
  <c r="C326" i="1"/>
  <c r="B308" i="1"/>
  <c r="B319" i="1" s="1"/>
  <c r="B307" i="1"/>
  <c r="B318" i="1" s="1"/>
  <c r="B306" i="1"/>
  <c r="B317" i="1" s="1"/>
  <c r="B305" i="1"/>
  <c r="B316" i="1" s="1"/>
  <c r="D285" i="1"/>
  <c r="F284" i="1"/>
  <c r="F285" i="1" s="1"/>
  <c r="E284" i="1"/>
  <c r="E285" i="1" s="1"/>
  <c r="D283" i="1"/>
  <c r="F282" i="1"/>
  <c r="F283" i="1" s="1"/>
  <c r="E282" i="1"/>
  <c r="E283" i="1" s="1"/>
  <c r="D210" i="1"/>
  <c r="C179" i="1"/>
  <c r="D188" i="1" s="1"/>
  <c r="D208" i="1" s="1"/>
  <c r="C173" i="1"/>
  <c r="C172" i="1"/>
  <c r="D336" i="1" s="1"/>
  <c r="C171" i="1"/>
  <c r="C266" i="1" s="1"/>
  <c r="C170" i="1"/>
  <c r="C169" i="1"/>
  <c r="D158" i="1"/>
  <c r="D156" i="1"/>
  <c r="D155" i="1"/>
  <c r="D154" i="1"/>
  <c r="D153" i="1"/>
  <c r="D152" i="1"/>
  <c r="D151" i="1"/>
  <c r="C174" i="1" l="1"/>
  <c r="C291" i="1" s="1"/>
  <c r="E296" i="1" s="1"/>
  <c r="D337" i="1"/>
  <c r="C371" i="1"/>
  <c r="C373" i="1" s="1"/>
  <c r="C329" i="1"/>
  <c r="C619" i="1"/>
  <c r="N633" i="1" s="1"/>
  <c r="N652" i="1" s="1"/>
  <c r="C556" i="1"/>
  <c r="N570" i="1" s="1"/>
  <c r="N590" i="1" s="1"/>
  <c r="C490" i="1"/>
  <c r="N506" i="1" s="1"/>
  <c r="C471" i="1"/>
  <c r="N477" i="1" s="1"/>
  <c r="C448" i="1"/>
  <c r="N454" i="1" s="1"/>
  <c r="C486" i="1"/>
  <c r="G538" i="1" s="1"/>
  <c r="C467" i="1"/>
  <c r="G477" i="1" s="1"/>
  <c r="C485" i="1"/>
  <c r="F538" i="1" s="1"/>
  <c r="C484" i="1"/>
  <c r="E538" i="1" s="1"/>
  <c r="C442" i="1"/>
  <c r="E454" i="1" s="1"/>
  <c r="C618" i="1"/>
  <c r="J633" i="1" s="1"/>
  <c r="C555" i="1"/>
  <c r="J570" i="1" s="1"/>
  <c r="J590" i="1" s="1"/>
  <c r="C489" i="1"/>
  <c r="J506" i="1" s="1"/>
  <c r="C470" i="1"/>
  <c r="J477" i="1" s="1"/>
  <c r="C447" i="1"/>
  <c r="J454" i="1" s="1"/>
  <c r="C444" i="1"/>
  <c r="G454" i="1" s="1"/>
  <c r="C551" i="1"/>
  <c r="F570" i="1" s="1"/>
  <c r="C466" i="1"/>
  <c r="F477" i="1" s="1"/>
  <c r="C613" i="1"/>
  <c r="E633" i="1" s="1"/>
  <c r="E652" i="1" s="1"/>
  <c r="C483" i="1"/>
  <c r="C617" i="1"/>
  <c r="I633" i="1" s="1"/>
  <c r="I652" i="1" s="1"/>
  <c r="C554" i="1"/>
  <c r="I570" i="1" s="1"/>
  <c r="I590" i="1" s="1"/>
  <c r="C488" i="1"/>
  <c r="I538" i="1" s="1"/>
  <c r="C469" i="1"/>
  <c r="I477" i="1" s="1"/>
  <c r="C446" i="1"/>
  <c r="I454" i="1" s="1"/>
  <c r="C615" i="1"/>
  <c r="G633" i="1" s="1"/>
  <c r="G652" i="1" s="1"/>
  <c r="C614" i="1"/>
  <c r="F633" i="1" s="1"/>
  <c r="C443" i="1"/>
  <c r="F454" i="1" s="1"/>
  <c r="C465" i="1"/>
  <c r="E477" i="1" s="1"/>
  <c r="C612" i="1"/>
  <c r="D633" i="1" s="1"/>
  <c r="D652" i="1" s="1"/>
  <c r="C616" i="1"/>
  <c r="H633" i="1" s="1"/>
  <c r="C553" i="1"/>
  <c r="H570" i="1" s="1"/>
  <c r="H590" i="1" s="1"/>
  <c r="C487" i="1"/>
  <c r="H538" i="1" s="1"/>
  <c r="C468" i="1"/>
  <c r="H477" i="1" s="1"/>
  <c r="C445" i="1"/>
  <c r="H454" i="1" s="1"/>
  <c r="C552" i="1"/>
  <c r="G570" i="1" s="1"/>
  <c r="C549" i="1"/>
  <c r="C560" i="1" s="1"/>
  <c r="C441" i="1"/>
  <c r="D454" i="1" s="1"/>
  <c r="C550" i="1"/>
  <c r="E570" i="1" s="1"/>
  <c r="E590" i="1" s="1"/>
  <c r="C464" i="1"/>
  <c r="D477" i="1" s="1"/>
  <c r="C333" i="1"/>
  <c r="C378" i="1" s="1"/>
  <c r="C423" i="1" s="1"/>
  <c r="E267" i="1"/>
  <c r="D268" i="1"/>
  <c r="D267" i="1"/>
  <c r="E268" i="1"/>
  <c r="D286" i="1"/>
  <c r="E286" i="1" s="1"/>
  <c r="E287" i="1" s="1"/>
  <c r="C626" i="1"/>
  <c r="C563" i="1"/>
  <c r="C381" i="1"/>
  <c r="C395" i="1" s="1"/>
  <c r="C332" i="1"/>
  <c r="C377" i="1" s="1"/>
  <c r="C330" i="1"/>
  <c r="C327" i="1"/>
  <c r="C328" i="1"/>
  <c r="F297" i="1" l="1"/>
  <c r="E299" i="1"/>
  <c r="E301" i="1"/>
  <c r="D293" i="1"/>
  <c r="E300" i="1"/>
  <c r="E294" i="1"/>
  <c r="F296" i="1"/>
  <c r="G296" i="1" s="1"/>
  <c r="C306" i="1" s="1"/>
  <c r="C317" i="1" s="1"/>
  <c r="F295" i="1"/>
  <c r="E293" i="1"/>
  <c r="E297" i="1"/>
  <c r="E298" i="1"/>
  <c r="D294" i="1"/>
  <c r="F293" i="1"/>
  <c r="D292" i="1"/>
  <c r="F292" i="1"/>
  <c r="D297" i="1"/>
  <c r="E292" i="1"/>
  <c r="E295" i="1"/>
  <c r="F294" i="1"/>
  <c r="D296" i="1"/>
  <c r="D295" i="1"/>
  <c r="O356" i="1"/>
  <c r="N356" i="1"/>
  <c r="C375" i="1"/>
  <c r="G364" i="1"/>
  <c r="D298" i="1"/>
  <c r="G635" i="1"/>
  <c r="F652" i="1"/>
  <c r="J634" i="1"/>
  <c r="N634" i="1" s="1"/>
  <c r="J652" i="1"/>
  <c r="H635" i="1"/>
  <c r="I635" i="1" s="1"/>
  <c r="H652" i="1"/>
  <c r="N538" i="1"/>
  <c r="C372" i="1"/>
  <c r="C621" i="1"/>
  <c r="C623" i="1"/>
  <c r="C620" i="1"/>
  <c r="C558" i="1"/>
  <c r="D428" i="1"/>
  <c r="E430" i="1" s="1"/>
  <c r="C557" i="1"/>
  <c r="F286" i="1"/>
  <c r="F287" i="1" s="1"/>
  <c r="F299" i="1" s="1"/>
  <c r="H575" i="1"/>
  <c r="I575" i="1" s="1"/>
  <c r="H572" i="1"/>
  <c r="I572" i="1" s="1"/>
  <c r="D271" i="1"/>
  <c r="H364" i="1"/>
  <c r="J364" i="1"/>
  <c r="D287" i="1"/>
  <c r="D299" i="1" s="1"/>
  <c r="F298" i="1"/>
  <c r="D399" i="1"/>
  <c r="D272" i="1"/>
  <c r="H638" i="1"/>
  <c r="I638" i="1" s="1"/>
  <c r="G634" i="1"/>
  <c r="J538" i="1"/>
  <c r="F634" i="1"/>
  <c r="F635" i="1"/>
  <c r="H395" i="1"/>
  <c r="D419" i="1"/>
  <c r="I397" i="1"/>
  <c r="E399" i="1"/>
  <c r="D395" i="1"/>
  <c r="I399" i="1"/>
  <c r="C421" i="1"/>
  <c r="F399" i="1"/>
  <c r="D397" i="1"/>
  <c r="E421" i="1"/>
  <c r="E395" i="1"/>
  <c r="C399" i="1"/>
  <c r="F419" i="1"/>
  <c r="F397" i="1"/>
  <c r="D421" i="1"/>
  <c r="H397" i="1"/>
  <c r="F421" i="1"/>
  <c r="G397" i="1"/>
  <c r="E397" i="1"/>
  <c r="G395" i="1"/>
  <c r="C397" i="1"/>
  <c r="G399" i="1"/>
  <c r="C419" i="1"/>
  <c r="H399" i="1"/>
  <c r="F395" i="1"/>
  <c r="E419" i="1"/>
  <c r="D538" i="1"/>
  <c r="J495" i="1"/>
  <c r="J492" i="1"/>
  <c r="J493" i="1"/>
  <c r="D539" i="1" s="1"/>
  <c r="D570" i="1"/>
  <c r="E647" i="1"/>
  <c r="E668" i="1" s="1"/>
  <c r="D638" i="1"/>
  <c r="E634" i="1"/>
  <c r="D634" i="1"/>
  <c r="E637" i="1"/>
  <c r="E635" i="1"/>
  <c r="D637" i="1"/>
  <c r="D635" i="1"/>
  <c r="E638" i="1"/>
  <c r="J571" i="1"/>
  <c r="J593" i="1" s="1"/>
  <c r="G295" i="1" l="1"/>
  <c r="D305" i="1" s="1"/>
  <c r="D316" i="1" s="1"/>
  <c r="G297" i="1"/>
  <c r="D306" i="1" s="1"/>
  <c r="D317" i="1" s="1"/>
  <c r="G294" i="1"/>
  <c r="C305" i="1" s="1"/>
  <c r="C316" i="1" s="1"/>
  <c r="I364" i="1"/>
  <c r="E584" i="1"/>
  <c r="E607" i="1" s="1"/>
  <c r="D590" i="1"/>
  <c r="K495" i="1"/>
  <c r="L495" i="1" s="1"/>
  <c r="M495" i="1" s="1"/>
  <c r="G299" i="1"/>
  <c r="D307" i="1" s="1"/>
  <c r="D318" i="1" s="1"/>
  <c r="G298" i="1"/>
  <c r="C307" i="1" s="1"/>
  <c r="C318" i="1" s="1"/>
  <c r="K634" i="1"/>
  <c r="L634" i="1" s="1"/>
  <c r="J654" i="1"/>
  <c r="M519" i="1"/>
  <c r="H430" i="1"/>
  <c r="F430" i="1"/>
  <c r="G430" i="1"/>
  <c r="I430" i="1"/>
  <c r="E539" i="1"/>
  <c r="K493" i="1"/>
  <c r="L493" i="1" s="1"/>
  <c r="M493" i="1" s="1"/>
  <c r="K492" i="1"/>
  <c r="F539" i="1"/>
  <c r="N571" i="1"/>
  <c r="N593" i="1" s="1"/>
  <c r="O634" i="1"/>
  <c r="K571" i="1"/>
  <c r="K593" i="1" s="1"/>
  <c r="K654" i="1" l="1"/>
  <c r="L492" i="1"/>
  <c r="D430" i="1"/>
  <c r="L571" i="1"/>
  <c r="O571" i="1"/>
  <c r="G539" i="1"/>
  <c r="P634" i="1"/>
  <c r="M634" i="1"/>
  <c r="M492" i="1" l="1"/>
  <c r="P571" i="1"/>
  <c r="P593" i="1" s="1"/>
  <c r="O593" i="1"/>
  <c r="M571" i="1"/>
  <c r="M593" i="1" s="1"/>
  <c r="L593" i="1"/>
  <c r="Q634" i="1"/>
  <c r="L654" i="1" l="1"/>
  <c r="M654" i="1"/>
  <c r="Q571" i="1"/>
  <c r="Q593" i="1" s="1"/>
  <c r="D141" i="1"/>
  <c r="D163" i="1" l="1"/>
  <c r="J499" i="1" s="1"/>
  <c r="D130" i="1"/>
  <c r="D135" i="1"/>
  <c r="D162" i="1"/>
  <c r="D161" i="1"/>
  <c r="D137" i="1"/>
  <c r="D159" i="1" s="1"/>
  <c r="C562" i="1" l="1"/>
  <c r="C625" i="1"/>
  <c r="C628" i="1"/>
  <c r="C565" i="1"/>
  <c r="C624" i="1"/>
  <c r="C561" i="1"/>
  <c r="D157" i="1"/>
  <c r="C331" i="1"/>
  <c r="C376" i="1" s="1"/>
  <c r="J496" i="1"/>
  <c r="K496" i="1" s="1"/>
  <c r="L496" i="1" s="1"/>
  <c r="M496" i="1" s="1"/>
  <c r="J497" i="1"/>
  <c r="H539" i="1" s="1"/>
  <c r="K499" i="1"/>
  <c r="L499" i="1" s="1"/>
  <c r="M499" i="1" s="1"/>
  <c r="D142" i="1"/>
  <c r="K497" i="1" l="1"/>
  <c r="L497" i="1" s="1"/>
  <c r="M497" i="1" s="1"/>
  <c r="H639" i="1"/>
  <c r="J494" i="1"/>
  <c r="K494" i="1" s="1"/>
  <c r="L494" i="1" s="1"/>
  <c r="M494" i="1" s="1"/>
  <c r="C559" i="1"/>
  <c r="C622" i="1"/>
  <c r="H637" i="1"/>
  <c r="I637" i="1" s="1"/>
  <c r="I576" i="1"/>
  <c r="H574" i="1"/>
  <c r="I574" i="1" s="1"/>
  <c r="O351" i="1"/>
  <c r="O349" i="1"/>
  <c r="N354" i="1"/>
  <c r="N353" i="1"/>
  <c r="N351" i="1"/>
  <c r="O353" i="1"/>
  <c r="O355" i="1"/>
  <c r="O350" i="1"/>
  <c r="N355" i="1"/>
  <c r="N349" i="1"/>
  <c r="N350" i="1"/>
  <c r="O354" i="1"/>
  <c r="N352" i="1"/>
  <c r="O352" i="1"/>
  <c r="H576" i="1"/>
  <c r="C374" i="1"/>
  <c r="K393" i="1" s="1"/>
  <c r="K405" i="1" s="1"/>
  <c r="J636" i="1"/>
  <c r="J635" i="1"/>
  <c r="J573" i="1"/>
  <c r="J572" i="1"/>
  <c r="J594" i="1" s="1"/>
  <c r="H634" i="1"/>
  <c r="H636" i="1"/>
  <c r="I639" i="1"/>
  <c r="H571" i="1"/>
  <c r="H573" i="1"/>
  <c r="D164" i="1"/>
  <c r="J595" i="1" l="1"/>
  <c r="J656" i="1" s="1"/>
  <c r="J655" i="1"/>
  <c r="J500" i="1"/>
  <c r="C627" i="1"/>
  <c r="C564" i="1"/>
  <c r="I571" i="1"/>
  <c r="I539" i="1"/>
  <c r="I636" i="1"/>
  <c r="I634" i="1"/>
  <c r="I573" i="1"/>
  <c r="N636" i="1"/>
  <c r="K636" i="1"/>
  <c r="K573" i="1"/>
  <c r="K595" i="1" s="1"/>
  <c r="N573" i="1"/>
  <c r="N595" i="1" s="1"/>
  <c r="K635" i="1"/>
  <c r="N635" i="1"/>
  <c r="N572" i="1"/>
  <c r="N594" i="1" s="1"/>
  <c r="K572" i="1"/>
  <c r="K594" i="1" s="1"/>
  <c r="C334" i="1"/>
  <c r="C379" i="1" s="1"/>
  <c r="D288" i="1"/>
  <c r="D300" i="1" s="1"/>
  <c r="J498" i="1"/>
  <c r="J591" i="1" s="1"/>
  <c r="J509" i="1" l="1"/>
  <c r="J508" i="1"/>
  <c r="J510" i="1"/>
  <c r="K500" i="1"/>
  <c r="K656" i="1"/>
  <c r="K655" i="1"/>
  <c r="J598" i="1"/>
  <c r="J592" i="1"/>
  <c r="J514" i="1"/>
  <c r="J501" i="1"/>
  <c r="J511" i="1" s="1"/>
  <c r="J515" i="1"/>
  <c r="O573" i="1"/>
  <c r="O595" i="1" s="1"/>
  <c r="L635" i="1"/>
  <c r="O635" i="1"/>
  <c r="L572" i="1"/>
  <c r="L594" i="1" s="1"/>
  <c r="O572" i="1"/>
  <c r="O594" i="1" s="1"/>
  <c r="L573" i="1"/>
  <c r="L595" i="1" s="1"/>
  <c r="L636" i="1"/>
  <c r="O636" i="1"/>
  <c r="F288" i="1"/>
  <c r="F300" i="1" s="1"/>
  <c r="E288" i="1"/>
  <c r="E289" i="1" s="1"/>
  <c r="D289" i="1"/>
  <c r="D301" i="1" s="1"/>
  <c r="C422" i="1"/>
  <c r="C392" i="1"/>
  <c r="K498" i="1"/>
  <c r="K591" i="1" s="1"/>
  <c r="K598" i="1" s="1"/>
  <c r="K519" i="1"/>
  <c r="J519" i="1"/>
  <c r="K507" i="1"/>
  <c r="L507" i="1"/>
  <c r="L519" i="1"/>
  <c r="M507" i="1"/>
  <c r="L500" i="1" l="1"/>
  <c r="L514" i="1" s="1"/>
  <c r="K509" i="1"/>
  <c r="L656" i="1"/>
  <c r="L655" i="1"/>
  <c r="N592" i="1"/>
  <c r="J653" i="1"/>
  <c r="O598" i="1"/>
  <c r="K659" i="1"/>
  <c r="N598" i="1"/>
  <c r="J659" i="1"/>
  <c r="K592" i="1"/>
  <c r="L498" i="1"/>
  <c r="L591" i="1" s="1"/>
  <c r="L592" i="1" s="1"/>
  <c r="J517" i="1"/>
  <c r="J516" i="1"/>
  <c r="K501" i="1"/>
  <c r="L501" i="1" s="1"/>
  <c r="M501" i="1" s="1"/>
  <c r="J512" i="1"/>
  <c r="I400" i="1"/>
  <c r="J398" i="1"/>
  <c r="J396" i="1"/>
  <c r="F394" i="1"/>
  <c r="I394" i="1"/>
  <c r="D398" i="1"/>
  <c r="C398" i="1"/>
  <c r="H400" i="1"/>
  <c r="I398" i="1"/>
  <c r="E394" i="1"/>
  <c r="C394" i="1"/>
  <c r="J394" i="1"/>
  <c r="H394" i="1"/>
  <c r="G394" i="1"/>
  <c r="G400" i="1"/>
  <c r="H398" i="1"/>
  <c r="D394" i="1"/>
  <c r="F398" i="1"/>
  <c r="F400" i="1"/>
  <c r="G398" i="1"/>
  <c r="E400" i="1"/>
  <c r="D400" i="1"/>
  <c r="E398" i="1"/>
  <c r="C400" i="1"/>
  <c r="K400" i="1" s="1"/>
  <c r="J400" i="1"/>
  <c r="H396" i="1"/>
  <c r="C396" i="1"/>
  <c r="I396" i="1"/>
  <c r="G396" i="1"/>
  <c r="D396" i="1"/>
  <c r="E396" i="1"/>
  <c r="F396" i="1"/>
  <c r="P572" i="1"/>
  <c r="P594" i="1" s="1"/>
  <c r="P635" i="1"/>
  <c r="P636" i="1"/>
  <c r="M572" i="1"/>
  <c r="M594" i="1" s="1"/>
  <c r="P573" i="1"/>
  <c r="P595" i="1" s="1"/>
  <c r="M573" i="1"/>
  <c r="M595" i="1" s="1"/>
  <c r="M636" i="1"/>
  <c r="M635" i="1"/>
  <c r="K514" i="1"/>
  <c r="J526" i="1"/>
  <c r="J521" i="1"/>
  <c r="J522" i="1"/>
  <c r="J520" i="1"/>
  <c r="J523" i="1" s="1"/>
  <c r="J524" i="1"/>
  <c r="J529" i="1"/>
  <c r="J528" i="1"/>
  <c r="J527" i="1"/>
  <c r="K521" i="1"/>
  <c r="K526" i="1"/>
  <c r="C404" i="1"/>
  <c r="H422" i="1"/>
  <c r="I422" i="1"/>
  <c r="G422" i="1"/>
  <c r="J422" i="1"/>
  <c r="F289" i="1"/>
  <c r="G300" i="1"/>
  <c r="C308" i="1" s="1"/>
  <c r="C319" i="1" s="1"/>
  <c r="L526" i="1" l="1"/>
  <c r="L509" i="1"/>
  <c r="L521" i="1"/>
  <c r="K510" i="1"/>
  <c r="M500" i="1"/>
  <c r="M510" i="1" s="1"/>
  <c r="L510" i="1"/>
  <c r="K515" i="1"/>
  <c r="M655" i="1"/>
  <c r="M656" i="1"/>
  <c r="O592" i="1"/>
  <c r="K653" i="1"/>
  <c r="P592" i="1"/>
  <c r="L653" i="1"/>
  <c r="L598" i="1"/>
  <c r="J513" i="1"/>
  <c r="J518" i="1" s="1"/>
  <c r="K508" i="1"/>
  <c r="K394" i="1"/>
  <c r="M498" i="1"/>
  <c r="M591" i="1" s="1"/>
  <c r="K527" i="1"/>
  <c r="K511" i="1"/>
  <c r="K516" i="1"/>
  <c r="K528" i="1"/>
  <c r="K520" i="1"/>
  <c r="K524" i="1" s="1"/>
  <c r="K517" i="1"/>
  <c r="K522" i="1"/>
  <c r="K529" i="1"/>
  <c r="K396" i="1"/>
  <c r="K398" i="1"/>
  <c r="L515" i="1"/>
  <c r="K523" i="1"/>
  <c r="F301" i="1"/>
  <c r="G301" i="1" s="1"/>
  <c r="D308" i="1" s="1"/>
  <c r="D319" i="1" s="1"/>
  <c r="F412" i="1"/>
  <c r="G410" i="1"/>
  <c r="G408" i="1"/>
  <c r="H406" i="1"/>
  <c r="C410" i="1"/>
  <c r="I410" i="1"/>
  <c r="H408" i="1"/>
  <c r="E412" i="1"/>
  <c r="F410" i="1"/>
  <c r="F408" i="1"/>
  <c r="G406" i="1"/>
  <c r="I408" i="1"/>
  <c r="I406" i="1"/>
  <c r="D412" i="1"/>
  <c r="E410" i="1"/>
  <c r="E408" i="1"/>
  <c r="F406" i="1"/>
  <c r="C408" i="1"/>
  <c r="H412" i="1"/>
  <c r="J406" i="1"/>
  <c r="G412" i="1"/>
  <c r="H410" i="1"/>
  <c r="C412" i="1"/>
  <c r="D410" i="1"/>
  <c r="D408" i="1"/>
  <c r="E406" i="1"/>
  <c r="D406" i="1"/>
  <c r="J412" i="1"/>
  <c r="I412" i="1"/>
  <c r="J410" i="1"/>
  <c r="J408" i="1"/>
  <c r="C406" i="1"/>
  <c r="Q573" i="1"/>
  <c r="Q595" i="1" s="1"/>
  <c r="Q636" i="1"/>
  <c r="Q635" i="1"/>
  <c r="Q572" i="1"/>
  <c r="Q594" i="1" s="1"/>
  <c r="L508" i="1"/>
  <c r="L511" i="1" s="1"/>
  <c r="J525" i="1"/>
  <c r="K512" i="1"/>
  <c r="L528" i="1"/>
  <c r="C416" i="1"/>
  <c r="M516" i="1"/>
  <c r="L522" i="1"/>
  <c r="L517" i="1"/>
  <c r="M529" i="1"/>
  <c r="M528" i="1"/>
  <c r="M517" i="1"/>
  <c r="L516" i="1"/>
  <c r="L529" i="1"/>
  <c r="L527" i="1"/>
  <c r="L520" i="1"/>
  <c r="L524" i="1" s="1"/>
  <c r="M520" i="1" l="1"/>
  <c r="M524" i="1" s="1"/>
  <c r="M522" i="1"/>
  <c r="M508" i="1"/>
  <c r="M512" i="1" s="1"/>
  <c r="M527" i="1"/>
  <c r="M526" i="1"/>
  <c r="M509" i="1"/>
  <c r="M514" i="1"/>
  <c r="M521" i="1"/>
  <c r="M515" i="1"/>
  <c r="P598" i="1"/>
  <c r="L659" i="1"/>
  <c r="M592" i="1"/>
  <c r="M598" i="1"/>
  <c r="J531" i="1"/>
  <c r="K412" i="1"/>
  <c r="K406" i="1"/>
  <c r="K513" i="1"/>
  <c r="K518" i="1" s="1"/>
  <c r="K410" i="1"/>
  <c r="K525" i="1"/>
  <c r="K401" i="1"/>
  <c r="L512" i="1"/>
  <c r="L513" i="1" s="1"/>
  <c r="L518" i="1" s="1"/>
  <c r="M455" i="1"/>
  <c r="M599" i="1" s="1"/>
  <c r="Q599" i="1" s="1"/>
  <c r="J455" i="1"/>
  <c r="J599" i="1" s="1"/>
  <c r="N599" i="1" s="1"/>
  <c r="E478" i="1"/>
  <c r="E660" i="1" s="1"/>
  <c r="I660" i="1" s="1"/>
  <c r="L455" i="1"/>
  <c r="L599" i="1" s="1"/>
  <c r="P599" i="1" s="1"/>
  <c r="I455" i="1"/>
  <c r="I579" i="1" s="1"/>
  <c r="D478" i="1"/>
  <c r="K455" i="1"/>
  <c r="K599" i="1" s="1"/>
  <c r="O599" i="1" s="1"/>
  <c r="H455" i="1"/>
  <c r="H577" i="1" s="1"/>
  <c r="F478" i="1"/>
  <c r="J530" i="1"/>
  <c r="I421" i="1"/>
  <c r="E420" i="1"/>
  <c r="J421" i="1"/>
  <c r="H421" i="1"/>
  <c r="D420" i="1"/>
  <c r="G421" i="1"/>
  <c r="C420" i="1"/>
  <c r="J420" i="1"/>
  <c r="I420" i="1"/>
  <c r="H420" i="1"/>
  <c r="G420" i="1"/>
  <c r="F420" i="1"/>
  <c r="G419" i="1"/>
  <c r="J419" i="1"/>
  <c r="I419" i="1"/>
  <c r="H419" i="1"/>
  <c r="K408" i="1"/>
  <c r="L523" i="1"/>
  <c r="L525" i="1" s="1"/>
  <c r="M511" i="1"/>
  <c r="M523" i="1" l="1"/>
  <c r="M525" i="1" s="1"/>
  <c r="M530" i="1" s="1"/>
  <c r="J532" i="1"/>
  <c r="J539" i="1" s="1"/>
  <c r="J579" i="1" s="1"/>
  <c r="Q598" i="1"/>
  <c r="M659" i="1"/>
  <c r="Q592" i="1"/>
  <c r="M653" i="1"/>
  <c r="D660" i="1"/>
  <c r="H660" i="1" s="1"/>
  <c r="H661" i="1" s="1"/>
  <c r="D640" i="1"/>
  <c r="F640" i="1"/>
  <c r="F660" i="1"/>
  <c r="N455" i="1"/>
  <c r="O455" i="1"/>
  <c r="Q455" i="1"/>
  <c r="P455" i="1"/>
  <c r="J533" i="1"/>
  <c r="J540" i="1" s="1"/>
  <c r="I599" i="1"/>
  <c r="I661" i="1"/>
  <c r="I664" i="1" s="1"/>
  <c r="H599" i="1"/>
  <c r="E642" i="1"/>
  <c r="K531" i="1"/>
  <c r="K532" i="1" s="1"/>
  <c r="O532" i="1" s="1"/>
  <c r="O539" i="1" s="1"/>
  <c r="H478" i="1"/>
  <c r="H640" i="1" s="1"/>
  <c r="K413" i="1"/>
  <c r="I478" i="1" s="1"/>
  <c r="K530" i="1"/>
  <c r="F641" i="1"/>
  <c r="H579" i="1"/>
  <c r="D642" i="1"/>
  <c r="G478" i="1"/>
  <c r="H578" i="1"/>
  <c r="F642" i="1"/>
  <c r="F663" i="1" s="1"/>
  <c r="D641" i="1"/>
  <c r="E641" i="1"/>
  <c r="E640" i="1"/>
  <c r="I578" i="1"/>
  <c r="I577" i="1"/>
  <c r="I580" i="1" s="1"/>
  <c r="G423" i="1"/>
  <c r="L530" i="1"/>
  <c r="L531" i="1"/>
  <c r="M513" i="1"/>
  <c r="M518" i="1" s="1"/>
  <c r="I423" i="1"/>
  <c r="J423" i="1"/>
  <c r="H423" i="1"/>
  <c r="D577" i="1" l="1"/>
  <c r="D580" i="1" s="1"/>
  <c r="D643" i="1"/>
  <c r="D664" i="1" s="1"/>
  <c r="I600" i="1"/>
  <c r="I603" i="1" s="1"/>
  <c r="E599" i="1"/>
  <c r="E600" i="1" s="1"/>
  <c r="E603" i="1" s="1"/>
  <c r="H600" i="1"/>
  <c r="D599" i="1"/>
  <c r="D600" i="1" s="1"/>
  <c r="F662" i="1"/>
  <c r="D661" i="1"/>
  <c r="E577" i="1"/>
  <c r="E580" i="1" s="1"/>
  <c r="E662" i="1"/>
  <c r="E578" i="1"/>
  <c r="E663" i="1"/>
  <c r="D662" i="1"/>
  <c r="D578" i="1"/>
  <c r="D663" i="1"/>
  <c r="H580" i="1"/>
  <c r="F661" i="1"/>
  <c r="N532" i="1"/>
  <c r="N539" i="1" s="1"/>
  <c r="N578" i="1" s="1"/>
  <c r="G642" i="1"/>
  <c r="G663" i="1" s="1"/>
  <c r="G660" i="1"/>
  <c r="E643" i="1"/>
  <c r="E664" i="1" s="1"/>
  <c r="E661" i="1"/>
  <c r="H664" i="1"/>
  <c r="N533" i="1"/>
  <c r="N540" i="1" s="1"/>
  <c r="K539" i="1"/>
  <c r="K577" i="1" s="1"/>
  <c r="K533" i="1"/>
  <c r="O533" i="1" s="1"/>
  <c r="O540" i="1" s="1"/>
  <c r="H641" i="1"/>
  <c r="H642" i="1"/>
  <c r="H643" i="1" s="1"/>
  <c r="G640" i="1"/>
  <c r="G641" i="1"/>
  <c r="J577" i="1"/>
  <c r="J578" i="1"/>
  <c r="K478" i="1"/>
  <c r="J576" i="1"/>
  <c r="N576" i="1" s="1"/>
  <c r="J639" i="1"/>
  <c r="N639" i="1" s="1"/>
  <c r="M478" i="1"/>
  <c r="J478" i="1"/>
  <c r="L478" i="1"/>
  <c r="I640" i="1"/>
  <c r="I641" i="1"/>
  <c r="I642" i="1"/>
  <c r="O577" i="1"/>
  <c r="O578" i="1"/>
  <c r="O579" i="1"/>
  <c r="M531" i="1"/>
  <c r="L532" i="1"/>
  <c r="L533" i="1"/>
  <c r="J580" i="1" l="1"/>
  <c r="N580" i="1" s="1"/>
  <c r="D603" i="1"/>
  <c r="D604" i="1"/>
  <c r="H603" i="1"/>
  <c r="L602" i="1"/>
  <c r="L603" i="1" s="1"/>
  <c r="P603" i="1" s="1"/>
  <c r="L601" i="1"/>
  <c r="G662" i="1"/>
  <c r="G661" i="1"/>
  <c r="J602" i="1"/>
  <c r="J601" i="1"/>
  <c r="M602" i="1"/>
  <c r="M603" i="1" s="1"/>
  <c r="Q603" i="1" s="1"/>
  <c r="M601" i="1"/>
  <c r="K660" i="1"/>
  <c r="K663" i="1" s="1"/>
  <c r="N579" i="1"/>
  <c r="N577" i="1"/>
  <c r="J641" i="1"/>
  <c r="J660" i="1"/>
  <c r="Q478" i="1"/>
  <c r="M660" i="1"/>
  <c r="P478" i="1"/>
  <c r="L660" i="1"/>
  <c r="K540" i="1"/>
  <c r="K639" i="1" s="1"/>
  <c r="O639" i="1" s="1"/>
  <c r="K578" i="1"/>
  <c r="K579" i="1"/>
  <c r="K640" i="1"/>
  <c r="I643" i="1"/>
  <c r="K642" i="1"/>
  <c r="K641" i="1"/>
  <c r="J640" i="1"/>
  <c r="N478" i="1"/>
  <c r="J642" i="1"/>
  <c r="J643" i="1" s="1"/>
  <c r="O478" i="1"/>
  <c r="L540" i="1"/>
  <c r="P533" i="1"/>
  <c r="P540" i="1" s="1"/>
  <c r="P532" i="1"/>
  <c r="P539" i="1" s="1"/>
  <c r="L539" i="1"/>
  <c r="M532" i="1"/>
  <c r="H527" i="1" s="1"/>
  <c r="M533" i="1"/>
  <c r="J603" i="1" l="1"/>
  <c r="N603" i="1" s="1"/>
  <c r="K661" i="1"/>
  <c r="N601" i="1"/>
  <c r="N602" i="1"/>
  <c r="K662" i="1"/>
  <c r="O662" i="1" s="1"/>
  <c r="P602" i="1"/>
  <c r="P601" i="1"/>
  <c r="K602" i="1"/>
  <c r="K603" i="1" s="1"/>
  <c r="O603" i="1" s="1"/>
  <c r="K601" i="1"/>
  <c r="Q601" i="1"/>
  <c r="Q602" i="1"/>
  <c r="K664" i="1"/>
  <c r="O664" i="1" s="1"/>
  <c r="O663" i="1"/>
  <c r="M661" i="1"/>
  <c r="M662" i="1"/>
  <c r="Q662" i="1" s="1"/>
  <c r="M663" i="1"/>
  <c r="L663" i="1"/>
  <c r="L662" i="1"/>
  <c r="P662" i="1" s="1"/>
  <c r="L661" i="1"/>
  <c r="J662" i="1"/>
  <c r="J661" i="1"/>
  <c r="J663" i="1"/>
  <c r="K576" i="1"/>
  <c r="O576" i="1" s="1"/>
  <c r="K643" i="1"/>
  <c r="O643" i="1" s="1"/>
  <c r="L639" i="1"/>
  <c r="P639" i="1" s="1"/>
  <c r="L576" i="1"/>
  <c r="P576" i="1" s="1"/>
  <c r="O640" i="1"/>
  <c r="O641" i="1"/>
  <c r="O642" i="1"/>
  <c r="N641" i="1"/>
  <c r="N642" i="1"/>
  <c r="N640" i="1"/>
  <c r="L640" i="1"/>
  <c r="L577" i="1"/>
  <c r="L579" i="1"/>
  <c r="L578" i="1"/>
  <c r="L642" i="1"/>
  <c r="L641" i="1"/>
  <c r="P640" i="1"/>
  <c r="P577" i="1"/>
  <c r="P642" i="1"/>
  <c r="P578" i="1"/>
  <c r="P641" i="1"/>
  <c r="P579" i="1"/>
  <c r="M539" i="1"/>
  <c r="Q532" i="1"/>
  <c r="Q539" i="1" s="1"/>
  <c r="H528" i="1"/>
  <c r="N643" i="1"/>
  <c r="M540" i="1"/>
  <c r="Q533" i="1"/>
  <c r="Q540" i="1" s="1"/>
  <c r="D665" i="1" l="1"/>
  <c r="D607" i="1"/>
  <c r="O602" i="1"/>
  <c r="O601" i="1"/>
  <c r="D605" i="1" s="1"/>
  <c r="M664" i="1"/>
  <c r="Q664" i="1" s="1"/>
  <c r="Q663" i="1"/>
  <c r="N663" i="1"/>
  <c r="J664" i="1"/>
  <c r="N662" i="1"/>
  <c r="L664" i="1"/>
  <c r="P664" i="1" s="1"/>
  <c r="P663" i="1"/>
  <c r="K580" i="1"/>
  <c r="O580" i="1" s="1"/>
  <c r="Q640" i="1"/>
  <c r="Q577" i="1"/>
  <c r="Q579" i="1"/>
  <c r="Q578" i="1"/>
  <c r="Q641" i="1"/>
  <c r="Q642" i="1"/>
  <c r="M639" i="1"/>
  <c r="Q639" i="1" s="1"/>
  <c r="M576" i="1"/>
  <c r="Q576" i="1" s="1"/>
  <c r="M640" i="1"/>
  <c r="M577" i="1"/>
  <c r="M642" i="1"/>
  <c r="M578" i="1"/>
  <c r="M579" i="1"/>
  <c r="M641" i="1"/>
  <c r="L643" i="1"/>
  <c r="L580" i="1"/>
  <c r="P580" i="1" s="1"/>
  <c r="D606" i="1" l="1"/>
  <c r="D583" i="1"/>
  <c r="D666" i="1"/>
  <c r="N664" i="1"/>
  <c r="D668" i="1" s="1"/>
  <c r="D644" i="1"/>
  <c r="K119" i="1" s="1"/>
  <c r="O119" i="1" s="1"/>
  <c r="D581" i="1"/>
  <c r="J119" i="1" s="1"/>
  <c r="M643" i="1"/>
  <c r="Q643" i="1" s="1"/>
  <c r="D582" i="1"/>
  <c r="J120" i="1" s="1"/>
  <c r="N120" i="1" s="1"/>
  <c r="D645" i="1"/>
  <c r="P643" i="1"/>
  <c r="M580" i="1"/>
  <c r="Q580" i="1" s="1"/>
  <c r="D646" i="1"/>
  <c r="K120" i="1" l="1"/>
  <c r="O120" i="1" s="1"/>
  <c r="L78" i="1" s="1"/>
  <c r="L68" i="1" s="1"/>
  <c r="J121" i="1"/>
  <c r="N121" i="1" s="1"/>
  <c r="K79" i="1" s="1"/>
  <c r="K69" i="1" s="1"/>
  <c r="N119" i="1"/>
  <c r="D667" i="1"/>
  <c r="L77" i="1"/>
  <c r="L67" i="1" s="1"/>
  <c r="K78" i="1"/>
  <c r="K68" i="1" s="1"/>
  <c r="J11" i="1" s="1"/>
  <c r="D647" i="1"/>
  <c r="K122" i="1" s="1"/>
  <c r="D584" i="1"/>
  <c r="J122" i="1" s="1"/>
  <c r="N123" i="1" s="1"/>
  <c r="O49" i="1" l="1"/>
  <c r="K121" i="1"/>
  <c r="O121" i="1" s="1"/>
  <c r="L79" i="1" s="1"/>
  <c r="L69" i="1" s="1"/>
  <c r="K77" i="1"/>
  <c r="K67" i="1" s="1"/>
  <c r="Q46" i="1"/>
  <c r="Q49" i="1" s="1"/>
  <c r="M49" i="1"/>
  <c r="K46" i="1"/>
  <c r="K11" i="1"/>
  <c r="K10" i="1"/>
  <c r="P67" i="1"/>
  <c r="P68" i="1"/>
  <c r="O68" i="1"/>
  <c r="K100" i="1"/>
  <c r="L108" i="1"/>
  <c r="L100" i="1"/>
  <c r="L99" i="1"/>
  <c r="L107" i="1"/>
  <c r="K108" i="1"/>
  <c r="O123" i="1"/>
  <c r="L81" i="1" s="1"/>
  <c r="L80" i="1"/>
  <c r="K81" i="1"/>
  <c r="P48" i="1" l="1"/>
  <c r="P49" i="1"/>
  <c r="K107" i="1"/>
  <c r="O67" i="1"/>
  <c r="J10" i="1"/>
  <c r="K99" i="1"/>
  <c r="R46" i="1"/>
  <c r="R49" i="1" s="1"/>
  <c r="N49" i="1"/>
  <c r="L46" i="1"/>
  <c r="R45" i="1"/>
  <c r="R48" i="1" s="1"/>
  <c r="N48" i="1"/>
  <c r="L45" i="1"/>
  <c r="K12" i="1"/>
  <c r="J12" i="1"/>
  <c r="O69" i="1"/>
  <c r="P69" i="1"/>
  <c r="K109" i="1"/>
  <c r="K101" i="1"/>
  <c r="L109" i="1"/>
  <c r="L101" i="1"/>
  <c r="K71" i="1"/>
  <c r="L70" i="1"/>
  <c r="L71" i="1"/>
  <c r="K14" i="1" s="1"/>
  <c r="K80" i="1"/>
  <c r="K70" i="1" s="1"/>
  <c r="K102" i="1" s="1"/>
  <c r="L52" i="1" l="1"/>
  <c r="H52" i="1"/>
  <c r="J52" i="1"/>
  <c r="K23" i="1"/>
  <c r="K21" i="1" s="1"/>
  <c r="H50" i="1"/>
  <c r="L48" i="1"/>
  <c r="J49" i="1"/>
  <c r="J48" i="1"/>
  <c r="L50" i="1"/>
  <c r="L49" i="1"/>
  <c r="J50" i="1"/>
  <c r="I48" i="1"/>
  <c r="K49" i="1"/>
  <c r="K48" i="1"/>
  <c r="G50" i="1"/>
  <c r="I50" i="1"/>
  <c r="I49" i="1"/>
  <c r="K50" i="1"/>
  <c r="K25" i="1"/>
  <c r="F52" i="1"/>
  <c r="P52" i="1"/>
  <c r="J23" i="1"/>
  <c r="J22" i="1" s="1"/>
  <c r="U44" i="1"/>
  <c r="U43" i="1"/>
  <c r="O48" i="1"/>
  <c r="K22" i="1"/>
  <c r="R57" i="1"/>
  <c r="N59" i="1"/>
  <c r="P57" i="1"/>
  <c r="Q45" i="1"/>
  <c r="Q48" i="1" s="1"/>
  <c r="K45" i="1"/>
  <c r="M48" i="1"/>
  <c r="Q50" i="1"/>
  <c r="M50" i="1"/>
  <c r="R52" i="1"/>
  <c r="N52" i="1"/>
  <c r="R50" i="1"/>
  <c r="N50" i="1"/>
  <c r="O50" i="1"/>
  <c r="E50" i="1"/>
  <c r="P50" i="1"/>
  <c r="F50" i="1"/>
  <c r="K13" i="1"/>
  <c r="J14" i="1"/>
  <c r="J13" i="1"/>
  <c r="O70" i="1"/>
  <c r="P71" i="1"/>
  <c r="L103" i="1"/>
  <c r="P70" i="1"/>
  <c r="L102" i="1"/>
  <c r="O71" i="1"/>
  <c r="K103" i="1"/>
  <c r="L111" i="1"/>
  <c r="K110" i="1"/>
  <c r="L110" i="1"/>
  <c r="K111" i="1"/>
  <c r="J21" i="1" l="1"/>
  <c r="G49" i="1"/>
  <c r="G52" i="1"/>
  <c r="K52" i="1"/>
  <c r="I52" i="1"/>
  <c r="K59" i="1"/>
  <c r="L59" i="1"/>
  <c r="L57" i="1" s="1"/>
  <c r="L51" i="1"/>
  <c r="L60" i="1" s="1"/>
  <c r="H51" i="1"/>
  <c r="J51" i="1"/>
  <c r="J56" i="1" s="1"/>
  <c r="H58" i="1"/>
  <c r="H48" i="1"/>
  <c r="H49" i="1"/>
  <c r="I51" i="1"/>
  <c r="I58" i="1" s="1"/>
  <c r="K51" i="1"/>
  <c r="G51" i="1"/>
  <c r="G58" i="1" s="1"/>
  <c r="I57" i="1"/>
  <c r="J57" i="1"/>
  <c r="G48" i="1"/>
  <c r="G57" i="1" s="1"/>
  <c r="J24" i="1"/>
  <c r="O51" i="1"/>
  <c r="E51" i="1"/>
  <c r="U48" i="1"/>
  <c r="U46" i="1"/>
  <c r="J25" i="1"/>
  <c r="O52" i="1"/>
  <c r="E52" i="1"/>
  <c r="U45" i="1"/>
  <c r="U47" i="1"/>
  <c r="K24" i="1"/>
  <c r="K19" i="1" s="1"/>
  <c r="P51" i="1"/>
  <c r="F51" i="1"/>
  <c r="F49" i="1"/>
  <c r="F48" i="1"/>
  <c r="F58" i="1"/>
  <c r="E49" i="1"/>
  <c r="E48" i="1"/>
  <c r="Q57" i="1"/>
  <c r="M59" i="1"/>
  <c r="O57" i="1"/>
  <c r="Q51" i="1"/>
  <c r="M51" i="1"/>
  <c r="R51" i="1"/>
  <c r="R58" i="1" s="1"/>
  <c r="N51" i="1"/>
  <c r="Q52" i="1"/>
  <c r="M52" i="1"/>
  <c r="K112" i="1"/>
  <c r="K72" i="1" s="1"/>
  <c r="K104" i="1"/>
  <c r="L112" i="1"/>
  <c r="L72" i="1" s="1"/>
  <c r="L104" i="1"/>
  <c r="J58" i="1" l="1"/>
  <c r="K60" i="1"/>
  <c r="H56" i="1"/>
  <c r="I56" i="1"/>
  <c r="K57" i="1"/>
  <c r="L55" i="1"/>
  <c r="E58" i="1"/>
  <c r="H57" i="1"/>
  <c r="K55" i="1"/>
  <c r="J19" i="1"/>
  <c r="O58" i="1"/>
  <c r="Q56" i="1"/>
  <c r="M60" i="1"/>
  <c r="K58" i="1" s="1"/>
  <c r="Q58" i="1"/>
  <c r="E57" i="1"/>
  <c r="E56" i="1"/>
  <c r="R56" i="1"/>
  <c r="F56" i="1"/>
  <c r="F57" i="1"/>
  <c r="N60" i="1"/>
  <c r="L58" i="1" s="1"/>
  <c r="N55" i="1"/>
  <c r="M55" i="1"/>
  <c r="P58" i="1"/>
  <c r="P56" i="1"/>
  <c r="O56" i="1"/>
  <c r="G56" i="1"/>
  <c r="O103" i="1"/>
  <c r="O102" i="1"/>
  <c r="O99" i="1"/>
  <c r="O101" i="1"/>
  <c r="O100" i="1"/>
  <c r="P103" i="1"/>
  <c r="P100" i="1"/>
  <c r="P99" i="1"/>
  <c r="P102" i="1"/>
  <c r="P101" i="1"/>
  <c r="O111" i="1"/>
  <c r="O110" i="1"/>
  <c r="O109" i="1"/>
  <c r="O108" i="1"/>
  <c r="O107" i="1"/>
  <c r="P107" i="1"/>
  <c r="P109" i="1"/>
  <c r="P108" i="1"/>
  <c r="P111" i="1"/>
  <c r="P110" i="1"/>
  <c r="L56" i="1" l="1"/>
  <c r="K56" i="1"/>
</calcChain>
</file>

<file path=xl/sharedStrings.xml><?xml version="1.0" encoding="utf-8"?>
<sst xmlns="http://schemas.openxmlformats.org/spreadsheetml/2006/main" count="6152" uniqueCount="462">
  <si>
    <t>Tent definition</t>
  </si>
  <si>
    <t>X-dimension</t>
  </si>
  <si>
    <t>(ft)</t>
  </si>
  <si>
    <t>Y-dimension</t>
  </si>
  <si>
    <t>Eave height</t>
  </si>
  <si>
    <t>Band height</t>
  </si>
  <si>
    <t>Roof pitch in Y</t>
  </si>
  <si>
    <t>in/12in</t>
  </si>
  <si>
    <t>Roof pitch in X</t>
  </si>
  <si>
    <t>(Enter 0 if vertical)</t>
  </si>
  <si>
    <t>Ridge length in X</t>
  </si>
  <si>
    <t>Ridge length in Y</t>
  </si>
  <si>
    <t>Pitch angle in Y</t>
  </si>
  <si>
    <t>(deg)</t>
  </si>
  <si>
    <t>Pitch angle in X</t>
  </si>
  <si>
    <t>Check pitch in Y is &gt; 10 deg</t>
  </si>
  <si>
    <t>Check pitch in X is &gt; 10 deg</t>
  </si>
  <si>
    <t>Roof height</t>
  </si>
  <si>
    <t>Mean roof height</t>
  </si>
  <si>
    <t>Wind direction (X or Y)</t>
  </si>
  <si>
    <t>Wind speed (mph) from Step 2</t>
  </si>
  <si>
    <t>Case 1 or 2 for Internal pressure coefficient (GCpi) in Step 3</t>
  </si>
  <si>
    <t>Wind flow (1 = clear, 2, 3 = obstructed)</t>
  </si>
  <si>
    <t>Clear (=1), partially obstructed (=2) or completely obstructed (=3)</t>
  </si>
  <si>
    <t>This is used at 2 locations: exposure category for Kz (Step 4) and CN (Step 6)</t>
  </si>
  <si>
    <t>Clear wind flow denotes unobstructed wind flow with no blockage (e.g., plain, grass land, beach)</t>
  </si>
  <si>
    <t>Partially obstructed wind flow denotes relatively unobstructed wind flow with blockage less than or equal to 50%.</t>
  </si>
  <si>
    <t>Completely obstructed wind flow denotes objects below roof inhibiting wind flow with &gt;50% blockage (e.g., urban environment, high dense vegetation, high cliff)</t>
  </si>
  <si>
    <t>ATTENTION: For Kz, the code 1/2/3 is replaced with D/C/B, respectively</t>
  </si>
  <si>
    <t>Risk Category (I, II, III, IV)</t>
  </si>
  <si>
    <t>I</t>
  </si>
  <si>
    <t>Risk Category I structures generally encompass buildings and structures that normally are unoccupied and that would result in negligible risk to the public should they fail.</t>
  </si>
  <si>
    <t>Risk Category II includes the vast majority of structures, including most residential, commercial, and industrial buildings.</t>
  </si>
  <si>
    <t>Risk Category III includes buildings and structures that house a large number of persons in one place, such as theaters and lecture halls.</t>
  </si>
  <si>
    <t xml:space="preserve">Risk Category IV has traditionally included structures the failure of which would inhibit the availability of essential community services necessary to cope with an emergency situation. </t>
  </si>
  <si>
    <t>Total horizontal force (+ in X)</t>
  </si>
  <si>
    <t>lbs</t>
  </si>
  <si>
    <t>Total horizontal force (+ in Y)</t>
  </si>
  <si>
    <t>Total vertical force (+ in Z)</t>
  </si>
  <si>
    <t>Overturn moment</t>
  </si>
  <si>
    <t>lbs.ft</t>
  </si>
  <si>
    <t>OPEN</t>
  </si>
  <si>
    <t>PART-ENC</t>
  </si>
  <si>
    <t>Load case (A or B, both must be tested) for CN or Cp in Step 6</t>
  </si>
  <si>
    <t>B</t>
  </si>
  <si>
    <t>Case</t>
  </si>
  <si>
    <t>Kz</t>
  </si>
  <si>
    <t>qz</t>
  </si>
  <si>
    <t>Define cases</t>
  </si>
  <si>
    <t>Case 1 or 2 for Internal pressure coefficient (Gcpi) in Step 3</t>
  </si>
  <si>
    <t>Load case for Cp (A or B, both must be tested) in Step 6</t>
  </si>
  <si>
    <t>This is used at 2 locations: exposure category for Kz (Step 4)</t>
  </si>
  <si>
    <t>Step 1: Determine risk category of building or other structure, see Table 1.5-1</t>
  </si>
  <si>
    <t>Risk Category (Section C1.5.1)</t>
  </si>
  <si>
    <t>I, II, III, IV</t>
  </si>
  <si>
    <t>Assume Risk Category I because we assume that tents will be evacuated in case of high winds or upcoming storms.</t>
  </si>
  <si>
    <t>The Risk Category is used to identify Basic Wind Speed based on location</t>
  </si>
  <si>
    <t>Skip this step since wind speed will probably be set to much lower value by member (e.g., 70 mph)</t>
  </si>
  <si>
    <t>It is assumed that the Basic Wind Speed is the actual wind speed.</t>
  </si>
  <si>
    <t>Step 2: Determine the basic wind speed, V, for the applicable risk category, see Figure 26.5-1A, B, or C</t>
  </si>
  <si>
    <t>From Step 1:</t>
  </si>
  <si>
    <t>Risk Category</t>
  </si>
  <si>
    <t>Basic wind speed (26.5) (mph)</t>
  </si>
  <si>
    <t>V (mph)</t>
  </si>
  <si>
    <t>The graphs show that the wind speed should be at least 105 mph but it is expected that the members will choose a much smaller wind speed.</t>
  </si>
  <si>
    <t>The basic wind speed, V, is used in step 4 to calculate the velocity pressure qz and qh</t>
  </si>
  <si>
    <t>Step 3: Determine wind load parameters:</t>
  </si>
  <si>
    <t>Wind directionality factor, Kd , see Section 26.6 and Table 26.6-1</t>
  </si>
  <si>
    <t>Exposure category, see Section 26.7</t>
  </si>
  <si>
    <t>Topographic factor, Kzt, see Section 26.8 and Figure 26.8-1</t>
  </si>
  <si>
    <t>Gust-effect factor, G, see Section 26.9</t>
  </si>
  <si>
    <t>Enclosure classification, see Section 26.10</t>
  </si>
  <si>
    <t>Internal pressure coefficient, (GCpi), see Section 26.11 and Table 26.11-1</t>
  </si>
  <si>
    <t>Wind directionality factor (26.6)</t>
  </si>
  <si>
    <t>Kd</t>
  </si>
  <si>
    <t>Table 26.6.1</t>
  </si>
  <si>
    <t>D</t>
  </si>
  <si>
    <t>Topographic factor (26.8.2)</t>
  </si>
  <si>
    <t>Kzt</t>
  </si>
  <si>
    <t>Check potential variations of Kzt</t>
  </si>
  <si>
    <t>Term 2: G (Sect. 26.9.1 for rigid, 26.9.5 for flexible)</t>
  </si>
  <si>
    <t>G</t>
  </si>
  <si>
    <t>For the purpose of determining internal pressure</t>
  </si>
  <si>
    <t>coefficients, all buildings shall be classified as enclosed,</t>
  </si>
  <si>
    <t>partially enclosed, or open as defined in Section 26.2.</t>
  </si>
  <si>
    <t>Two cases shall be considered</t>
  </si>
  <si>
    <t>For all surfaces (Walls and Roof)</t>
  </si>
  <si>
    <t>Case 1</t>
  </si>
  <si>
    <t>Case 2</t>
  </si>
  <si>
    <t>Open</t>
  </si>
  <si>
    <t>GCpi</t>
  </si>
  <si>
    <t>Plus and minus signs signify pressures acting toward</t>
  </si>
  <si>
    <t>Partially enclosed</t>
  </si>
  <si>
    <t>&amp; away from the internal surfaces, respectively.</t>
  </si>
  <si>
    <t>Enclosed</t>
  </si>
  <si>
    <t>PARTIALLY ENCLOSED</t>
  </si>
  <si>
    <t>TENT</t>
  </si>
  <si>
    <t>CASES</t>
  </si>
  <si>
    <t>2 - WIND SPEED</t>
  </si>
  <si>
    <t>1 - RISK</t>
  </si>
  <si>
    <t>3 - MISCELLANEOUS</t>
  </si>
  <si>
    <t>4 - Kz</t>
  </si>
  <si>
    <t>Step 4: Determine velocity pressure exposure coefficient, Kz or Kh, see Table 27.3-1</t>
  </si>
  <si>
    <t>Exposure category</t>
  </si>
  <si>
    <t>C</t>
  </si>
  <si>
    <t>Table 26.9.1</t>
  </si>
  <si>
    <t>alpha</t>
  </si>
  <si>
    <t>zg (ft)</t>
  </si>
  <si>
    <t>z = 0 ft</t>
  </si>
  <si>
    <t>z (ft)</t>
  </si>
  <si>
    <t>Velocity pressure exposure coef (27.3.1)</t>
  </si>
  <si>
    <t>z = 15 ft</t>
  </si>
  <si>
    <t>z = H</t>
  </si>
  <si>
    <t>z = RMH</t>
  </si>
  <si>
    <t>h (ft)</t>
  </si>
  <si>
    <t>Velocity pressure exposure coef at MRH (27.3.1)</t>
  </si>
  <si>
    <t>Exposure category from Step 3</t>
  </si>
  <si>
    <t>z = RMH = h</t>
  </si>
  <si>
    <t>z</t>
  </si>
  <si>
    <t>Kz, Kh</t>
  </si>
  <si>
    <t>Kh</t>
  </si>
  <si>
    <t>5 - qz</t>
  </si>
  <si>
    <t>Step 5: Determine velocity pressure qz or qh, see Eq. 27.3-1</t>
  </si>
  <si>
    <t>qz = 0.00256*Kz*Kzt*Kd*V^2</t>
  </si>
  <si>
    <t>qz, qh</t>
  </si>
  <si>
    <t>qh</t>
  </si>
  <si>
    <t xml:space="preserve">6.1 CN FOR OPEN </t>
  </si>
  <si>
    <t>Fig. 27.4-5 for pitched roof, open building</t>
  </si>
  <si>
    <t>Fig. 27.4-7 for along-ridge/valley wind load case for pitched roof, open building</t>
  </si>
  <si>
    <t xml:space="preserve">Since the wind direction is </t>
  </si>
  <si>
    <t xml:space="preserve">the non-zero ridge is </t>
  </si>
  <si>
    <t>to the wind direction</t>
  </si>
  <si>
    <t>The windward and leeward roof surfaces are</t>
  </si>
  <si>
    <t>and the corresponding roof pitch angle is</t>
  </si>
  <si>
    <t>The side rood surfaces are</t>
  </si>
  <si>
    <t>Tent dimension normal to wind direction</t>
  </si>
  <si>
    <t>Tent dimension parallel to wind direction</t>
  </si>
  <si>
    <t xml:space="preserve">Load case </t>
  </si>
  <si>
    <t>(A or B)</t>
  </si>
  <si>
    <t>Clear (=1) or obstructed (=2 or 3) wind flow</t>
  </si>
  <si>
    <t>(1 or 2/3)</t>
  </si>
  <si>
    <t>Clear wind flow denotes relatively unobstructed wind flow with blockage less than or equal to 50%. Obstructed wind flow denotes objects below roof inhibiting wind flow with &gt;50% blockage</t>
  </si>
  <si>
    <t>Plus and minus signs signify pressures acting toward and away from the surfaces, respectively.</t>
  </si>
  <si>
    <t>For GCpi, plus and minus signs signify pressures acting toward and away from the internal surfaces, respectively.</t>
  </si>
  <si>
    <t>B: Horizontal dimension of building measured normal to wind direction.</t>
  </si>
  <si>
    <t>L: Horizontal dimension of building measured parallel to wind direction.</t>
  </si>
  <si>
    <t>h: Mean roof height, except that eave height shall be used for θ ≤ 10 degrees</t>
  </si>
  <si>
    <t>Windward and Leeward surfaces</t>
  </si>
  <si>
    <t>Load case A</t>
  </si>
  <si>
    <t>Load case B</t>
  </si>
  <si>
    <t>Clear wind flow</t>
  </si>
  <si>
    <t>Obstructed wind flow</t>
  </si>
  <si>
    <t>Theta \  CN</t>
  </si>
  <si>
    <t>CNWind</t>
  </si>
  <si>
    <t>CNLee</t>
  </si>
  <si>
    <t>CN</t>
  </si>
  <si>
    <t>Side surfaces</t>
  </si>
  <si>
    <t>Horizontal distance from windward edge</t>
  </si>
  <si>
    <t>h/L_inter</t>
  </si>
  <si>
    <t>0-h/2</t>
  </si>
  <si>
    <t>h/2-h</t>
  </si>
  <si>
    <t>h-2h</t>
  </si>
  <si>
    <t>&gt;2h</t>
  </si>
  <si>
    <t>Load case A - Clear wind flow</t>
  </si>
  <si>
    <t>Load case A - Obstructed wind flow</t>
  </si>
  <si>
    <t>Load case B - Clear wind flow</t>
  </si>
  <si>
    <t>Load case B - Obstructed wind flow</t>
  </si>
  <si>
    <t>Step 6.1: Determine external pressure coefficient, CN for open buildings</t>
  </si>
  <si>
    <t>Fig. 27.4-1 for walls and gable or hip roofs</t>
  </si>
  <si>
    <t>to the non-zero ridge</t>
  </si>
  <si>
    <t>Tent dimension normal to wind direction (B)</t>
  </si>
  <si>
    <t>Tent dimension parallel to wind direction (L)</t>
  </si>
  <si>
    <t>Load case (A or B)</t>
  </si>
  <si>
    <t>Windward roof</t>
  </si>
  <si>
    <t>Wind direction normal to ridge &amp; Windward:</t>
  </si>
  <si>
    <t>Ratio h/L_inter</t>
  </si>
  <si>
    <t>h/L_inter | theta</t>
  </si>
  <si>
    <t>0-0.25</t>
  </si>
  <si>
    <t>0.25-0.5</t>
  </si>
  <si>
    <t>0.5-1.0</t>
  </si>
  <si>
    <t>&gt;1.0</t>
  </si>
  <si>
    <t>Cp</t>
  </si>
  <si>
    <t>Leeward roof</t>
  </si>
  <si>
    <t>Wind direction normal to ridge &amp; Leeward:</t>
  </si>
  <si>
    <t>Roof side surfaces</t>
  </si>
  <si>
    <t>Wind direction parallel to ridge (Sides)</t>
  </si>
  <si>
    <t>0-0.5</t>
  </si>
  <si>
    <t>&gt;=1.0</t>
  </si>
  <si>
    <t>h</t>
  </si>
  <si>
    <t>From windward edge to</t>
  </si>
  <si>
    <t>L</t>
  </si>
  <si>
    <t>Windward wall</t>
  </si>
  <si>
    <t>Leeward wall</t>
  </si>
  <si>
    <t>L/B</t>
  </si>
  <si>
    <t>0-1</t>
  </si>
  <si>
    <t>1-2</t>
  </si>
  <si>
    <t>2-4</t>
  </si>
  <si>
    <t>&gt;4</t>
  </si>
  <si>
    <t>interp</t>
  </si>
  <si>
    <t>Side walls</t>
  </si>
  <si>
    <t>6.2 - Cp FOR PARTIALLY ENCLOSED &amp; ENCLOSED</t>
  </si>
  <si>
    <t>Step 6.2: Determine external pressure coefficient, Cp, for partially enclosed &amp; enclosed buildings</t>
  </si>
  <si>
    <t>7.1 - p FOR OPEN</t>
  </si>
  <si>
    <t>Step 7: Calculate wind pressure, p, on each building surface</t>
  </si>
  <si>
    <t>Eq. 27.4-1 for rigid buildings</t>
  </si>
  <si>
    <t>Note:</t>
  </si>
  <si>
    <t>Eq. 27.4-2 for flexible buildings</t>
  </si>
  <si>
    <t>qi = qh for windward walls, side walls, leeward walls, and</t>
  </si>
  <si>
    <t>p = q*G*Cp – qi*(GCpi)</t>
  </si>
  <si>
    <t>roofs of enclosed buildings and for negative internal</t>
  </si>
  <si>
    <t>pressure evaluation in partially enclosed buildings</t>
  </si>
  <si>
    <t>Winward wall</t>
  </si>
  <si>
    <t>qi = qz for positive internal pressure evaluation in partially</t>
  </si>
  <si>
    <t>enclosed buildings where height z is defined as the level</t>
  </si>
  <si>
    <t>Side Wall 1</t>
  </si>
  <si>
    <t>of the highest opening in the building that could affect</t>
  </si>
  <si>
    <t>Side Wall 2</t>
  </si>
  <si>
    <t>the positive internal pressure.</t>
  </si>
  <si>
    <t>Winward roof</t>
  </si>
  <si>
    <t>However, since H &lt; 15 ft, qz = qh. So no distinction.</t>
  </si>
  <si>
    <t>Roof side 1</t>
  </si>
  <si>
    <t>Roof side 2</t>
  </si>
  <si>
    <t>Open / Partially Enclosed / Enclosed</t>
  </si>
  <si>
    <t>WinWall</t>
  </si>
  <si>
    <t>LeeWall</t>
  </si>
  <si>
    <t>SideWall1</t>
  </si>
  <si>
    <t>SideWall2</t>
  </si>
  <si>
    <t>WinRoof</t>
  </si>
  <si>
    <t>LeeRoof</t>
  </si>
  <si>
    <t>Roof Side 1</t>
  </si>
  <si>
    <t>Roof Side 2</t>
  </si>
  <si>
    <t>p (psf)</t>
  </si>
  <si>
    <t>Eq. 27.4-3 for open buildings</t>
  </si>
  <si>
    <t>p = qh*G*CN</t>
  </si>
  <si>
    <t xml:space="preserve">GCpi is not used in Open </t>
  </si>
  <si>
    <t>7.2 - p FOR PARTIALLY ENCLOSED</t>
  </si>
  <si>
    <t>Step 8: Calculate surface areas, A, of each building surface</t>
  </si>
  <si>
    <t>Dimension parallel to wind direction</t>
  </si>
  <si>
    <t>Dimension perpendicular to wind direction</t>
  </si>
  <si>
    <t>Ridge length parallel to wind direction</t>
  </si>
  <si>
    <t>Ra</t>
  </si>
  <si>
    <t>Ridge length perpendicular to wind direction</t>
  </si>
  <si>
    <t>Rb</t>
  </si>
  <si>
    <t>Pitch angle of roof parallel to wind direction</t>
  </si>
  <si>
    <t>Pitch angle of roof perpendicular to wind direction</t>
  </si>
  <si>
    <t>rh</t>
  </si>
  <si>
    <t>Distance from windward edge to roof apex</t>
  </si>
  <si>
    <t>r</t>
  </si>
  <si>
    <t>Distance from windward edge to roof apex + ridge length</t>
  </si>
  <si>
    <t>s</t>
  </si>
  <si>
    <t>Distance from leading edge of first boundary (e.g., h/2) of area of interest (e.g., h/2-h)</t>
  </si>
  <si>
    <t>a1</t>
  </si>
  <si>
    <t>b1</t>
  </si>
  <si>
    <t>Area of first trangle</t>
  </si>
  <si>
    <t>A11</t>
  </si>
  <si>
    <t>Area of first rectangle</t>
  </si>
  <si>
    <t>A12</t>
  </si>
  <si>
    <t>Area of top triangular part</t>
  </si>
  <si>
    <t>A13</t>
  </si>
  <si>
    <t>Area of bottom rectangular part</t>
  </si>
  <si>
    <t>A14</t>
  </si>
  <si>
    <t>A1</t>
  </si>
  <si>
    <t>Distance from leading edge to centroid of first triangle</t>
  </si>
  <si>
    <t>d11</t>
  </si>
  <si>
    <t>Distance from leading edge to centroid of first rectangle</t>
  </si>
  <si>
    <t>d12</t>
  </si>
  <si>
    <t>Distance from leading edge to centroid of top triangular part</t>
  </si>
  <si>
    <t>d13</t>
  </si>
  <si>
    <t>Distance from leading edge to centroid of bottom rectangular part</t>
  </si>
  <si>
    <t>d14</t>
  </si>
  <si>
    <t>d1</t>
  </si>
  <si>
    <t>Distance from leading edge of second boundary (e.g., h/2) of area of interest (e.g., h/2-h)</t>
  </si>
  <si>
    <t>a2</t>
  </si>
  <si>
    <t>b2</t>
  </si>
  <si>
    <t>A21</t>
  </si>
  <si>
    <t>A22</t>
  </si>
  <si>
    <t>A23</t>
  </si>
  <si>
    <t>A24</t>
  </si>
  <si>
    <t>A2</t>
  </si>
  <si>
    <t>d21</t>
  </si>
  <si>
    <t>Horizontal roof area</t>
  </si>
  <si>
    <t>d22</t>
  </si>
  <si>
    <t>Roof area</t>
  </si>
  <si>
    <t>d23</t>
  </si>
  <si>
    <t>d24</t>
  </si>
  <si>
    <t>d2</t>
  </si>
  <si>
    <t>Horizontal area</t>
  </si>
  <si>
    <t>Area</t>
  </si>
  <si>
    <t>(ft2)</t>
  </si>
  <si>
    <t>Distance b/t center of force and windward edge</t>
  </si>
  <si>
    <t>8 - Areas</t>
  </si>
  <si>
    <t>Step 9: Calculate total force applied on each building surface</t>
  </si>
  <si>
    <t>X-component of normal vector (+inward)</t>
  </si>
  <si>
    <t>Y-component of normal vector (+inward)</t>
  </si>
  <si>
    <t>Z-component of normal vector (+inward)</t>
  </si>
  <si>
    <t>Overturn moment arm for X component</t>
  </si>
  <si>
    <t>ft</t>
  </si>
  <si>
    <t>Overturn moment arm for Y component</t>
  </si>
  <si>
    <t>Overturn moment arm for Z component</t>
  </si>
  <si>
    <t>Horizontal force (+ in X)</t>
  </si>
  <si>
    <t>Horizontal force (+ in Y)</t>
  </si>
  <si>
    <t>Vertical force (+ in Z)</t>
  </si>
  <si>
    <t>9.1 - FORCES FOR OPEN</t>
  </si>
  <si>
    <t>9.2 - FORCES FOR PARTIALLY ENCLOSED</t>
  </si>
  <si>
    <t>Must ALWAYS be POSITIVE for overturn</t>
  </si>
  <si>
    <t>X</t>
  </si>
  <si>
    <t>A</t>
  </si>
  <si>
    <t>Y</t>
  </si>
  <si>
    <t>ALL RESULTS</t>
  </si>
  <si>
    <t>INPUT DATA</t>
  </si>
  <si>
    <t>OUTPUT</t>
  </si>
  <si>
    <t>Length</t>
  </si>
  <si>
    <t>Width</t>
  </si>
  <si>
    <t>Roof pitch in length direction</t>
  </si>
  <si>
    <t>Roof pitch in width direction</t>
  </si>
  <si>
    <t>Wind speed</t>
  </si>
  <si>
    <t>(mph)</t>
  </si>
  <si>
    <t>(in/12in)</t>
  </si>
  <si>
    <t>Total horizontal force in length</t>
  </si>
  <si>
    <t>Total horizontal force in width</t>
  </si>
  <si>
    <t>Total vertical force</t>
  </si>
  <si>
    <t>Number of intermediate posts in width</t>
  </si>
  <si>
    <t>Number of intermediate posts in length</t>
  </si>
  <si>
    <t>Overturn moment about length</t>
  </si>
  <si>
    <t>Overturn moment about width</t>
  </si>
  <si>
    <t>Number of ballasts per corner post</t>
  </si>
  <si>
    <t>-</t>
  </si>
  <si>
    <t>Total number of ballasts</t>
  </si>
  <si>
    <t>Assume 1 ballast per intermediate post</t>
  </si>
  <si>
    <t>Individual ballast weight based on overturn about length</t>
  </si>
  <si>
    <t>Individual ballast weight based on overturn about width</t>
  </si>
  <si>
    <t>Individual ballast weight based on vertical force</t>
  </si>
  <si>
    <t>Weight of each ballast</t>
  </si>
  <si>
    <t>Roof type (1 = G, 2 = H, 3 = P)</t>
  </si>
  <si>
    <t>Ridge length if Hip roof</t>
  </si>
  <si>
    <t>Ridge length if any roof</t>
  </si>
  <si>
    <t>IF GABLE ROOF</t>
  </si>
  <si>
    <t>Areas</t>
  </si>
  <si>
    <t>ft2</t>
  </si>
  <si>
    <t>lbs/ft2</t>
  </si>
  <si>
    <t>Pressure for PARTIALLY-ENCLOSED</t>
  </si>
  <si>
    <t>Length of rectangle in y-direction</t>
  </si>
  <si>
    <t>My</t>
  </si>
  <si>
    <t>Mx</t>
  </si>
  <si>
    <t>Fx</t>
  </si>
  <si>
    <t>Fy</t>
  </si>
  <si>
    <t>Method 2: Wind exposure</t>
  </si>
  <si>
    <t>Method 3: Sail lift</t>
  </si>
  <si>
    <t>Method 4: Wind exposure with initiated overturn</t>
  </si>
  <si>
    <t>Ballast weight based on drag in length and friction (use only windward ballasts)</t>
  </si>
  <si>
    <t>Ballast weight based on drag in width and friction (use only windward ballasts)</t>
  </si>
  <si>
    <t>Friction coefficient</t>
  </si>
  <si>
    <t>Pyramid</t>
  </si>
  <si>
    <t>Hip</t>
  </si>
  <si>
    <t>Gable</t>
  </si>
  <si>
    <t>Roof</t>
  </si>
  <si>
    <t>Walls</t>
  </si>
  <si>
    <t>Valance height</t>
  </si>
  <si>
    <t>Valance</t>
  </si>
  <si>
    <t>PART-E</t>
  </si>
  <si>
    <t>Ballast weight based on drag in width and friction (use all ballasts)</t>
  </si>
  <si>
    <t>Ballast weight based on drag in length and friction (use all ballasts)</t>
  </si>
  <si>
    <t>Unacceptable slight move of ballasts (use only windward ballasts)</t>
  </si>
  <si>
    <t>Fixed configuration (use all ballasts)</t>
  </si>
  <si>
    <t>Critical load used to calculate ballasts</t>
  </si>
  <si>
    <t>Method used to calculate loads</t>
  </si>
  <si>
    <t>Method 1: Code</t>
  </si>
  <si>
    <t>CALCULATION OF BALLAST WEIGHTS</t>
  </si>
  <si>
    <t>ATTENTION, INTERPOLATION BETWEEN POSITIVE AND NEGATIVE TERMS IS NOT ALLOWED!</t>
  </si>
  <si>
    <t>ATTENTION, CONSIDER THE WORST CASE SCENARIO FOR CLEAR AND OBSTRUCTED WIND FLOW BECAUSE IT IS NOT CLEAR!!</t>
  </si>
  <si>
    <t>Weight of each balast</t>
  </si>
  <si>
    <t>ATTENTION, Fz DOES NOT HAVE A CUMMULATIVE EFFECT WITH OVERTURN MOMENTS SINCE OVERTURN MOMENTS ARE CALCULATED FROM FORCES</t>
  </si>
  <si>
    <t>O = Open = Roof only (no walls)</t>
  </si>
  <si>
    <t>E = Enclosed or Partially-enclosed = Roof and some walls with or without openings</t>
  </si>
  <si>
    <t>O</t>
  </si>
  <si>
    <t>E</t>
  </si>
  <si>
    <t>Individual ballast weight</t>
  </si>
  <si>
    <t>SIMPLE CALCULATION OF BALLAST WEIGHTS</t>
  </si>
  <si>
    <t>ADVANCED CALCULATION OF BALLAST WEIGHTS</t>
  </si>
  <si>
    <t>Assume Fixed-to-pole configuration</t>
  </si>
  <si>
    <t>Fixed-to-pole</t>
  </si>
  <si>
    <t>Fixed-to-plate</t>
  </si>
  <si>
    <t>Type of ballast (ie, concrete, steel, plastic) is not as important as dimensions</t>
  </si>
  <si>
    <t>Type of ground surface (smooth/rough, dry/wet, concrete, asphalt, gravel, grass) is not as important as dimensions</t>
  </si>
  <si>
    <t>Type of modifier (plywood, rubber, neoprene) is not as important as dimensions</t>
  </si>
  <si>
    <t>For a given set of dimensions, give the weights for highest and lowest friction coefficients to provide range</t>
  </si>
  <si>
    <t>d3</t>
  </si>
  <si>
    <t>d4</t>
  </si>
  <si>
    <t>h4</t>
  </si>
  <si>
    <t>d5</t>
  </si>
  <si>
    <t>ATTENTION, WHAT IF WIND IS IN DIAGONAL DIRECTION?</t>
  </si>
  <si>
    <t>Wplate</t>
  </si>
  <si>
    <t>Ballast weight to resist Fx</t>
  </si>
  <si>
    <t>Ballast weight to resist Fy</t>
  </si>
  <si>
    <t>Ballast weight to resist Fz</t>
  </si>
  <si>
    <t>Ballast weight to resist Mx</t>
  </si>
  <si>
    <t>Ballast weight to resist My</t>
  </si>
  <si>
    <t>Recommended weight (including weight of plate if any)</t>
  </si>
  <si>
    <t>Assumptions:</t>
  </si>
  <si>
    <t>Plate, if any, is attached to the upright at the footing with a pin connection. The connection is strong enough to resist of the weight of the plate and the ballast on top of the plate.</t>
  </si>
  <si>
    <t>Horizontal distance perpendicular to a1 to the edge</t>
  </si>
  <si>
    <t>ATTENTION, ADD A CONDITION IN THE ONLINE FORM TO USE THE DATA OF GABLE ROOF WHEN HIP IS SELECTED WITH RIDGE LENGTH EQUAL TO LENGTH. THE RESULTS ARE DIFFERENT B/C VERTICAL PART OF THE ROOF IS CONSIDERED DIFFERENTLY WHEN HIP (FAKE GABLE) AND GABLE.</t>
  </si>
  <si>
    <t>Angle of guy</t>
  </si>
  <si>
    <t>tan(alpha)</t>
  </si>
  <si>
    <t>lambda (for Nc)</t>
  </si>
  <si>
    <t>Weight of plate (if any)</t>
  </si>
  <si>
    <t>Friction coefficient between ballast and plate (if any)</t>
  </si>
  <si>
    <t>Friction coefficient between plate and ground (if any)</t>
  </si>
  <si>
    <t>mu1</t>
  </si>
  <si>
    <t>mu2</t>
  </si>
  <si>
    <t>mu3</t>
  </si>
  <si>
    <t>Friction coefficient between ballast and ground (if applicable)</t>
  </si>
  <si>
    <t>ATTENTION, IN ALL CONFIGURATIONS, WHEN CONSIDERING SLIDING DUE TO FX OR FY (WITH FZ), THE LOCAL FORCES APPLIED AT THE TOP OF UPRIGHT (Fh AND Fv) ASSUME THAT Fh RESISTS ALL FX OR FY AND THE FOOTING DOES NOT RESIST ANYTHING. IS THIS A GOOD ASSUMPTION?</t>
  </si>
  <si>
    <t>Fh in x</t>
  </si>
  <si>
    <t>Fh in y</t>
  </si>
  <si>
    <t>ATTENTION, FOR CONF. A AND B, THE BALLASTS OF THE SIDES PARALLEL TO THE WIND ARE ASSUMED TO RESISTS SLIDING THE SAME AMOUNT AS THE WINDWARD AND LEEWARD BALLASTS.</t>
  </si>
  <si>
    <t>B assuming A</t>
  </si>
  <si>
    <t>B assuming C</t>
  </si>
  <si>
    <t>Intermediate</t>
  </si>
  <si>
    <t>Ballast effective width (ft)</t>
  </si>
  <si>
    <t>Distance between center of ballast and upright (ft)</t>
  </si>
  <si>
    <t>Distance between far end of plate and upright (ft)</t>
  </si>
  <si>
    <t>Vertical distance between plate and guy attachment point (ft)</t>
  </si>
  <si>
    <t>Horizontal distance between guy attachment point and upright (ft)</t>
  </si>
  <si>
    <t>Highlighted section is for valence from prorated wall forces of partially enclosed</t>
  </si>
  <si>
    <t>main35.6: IN PROGRESS - Include effect of valence by using the forces of the full walls (enclosed configuration) prorated by valence height.</t>
  </si>
  <si>
    <t>Method 2 (wind exposure) is important since it takes care of cases of method 1 that are strange (like negative ballast weights)</t>
  </si>
  <si>
    <t>Method 2 includes valence</t>
  </si>
  <si>
    <t>main36.0: Remove enclosed since a tent can never be fully enclosed</t>
  </si>
  <si>
    <t>Valence</t>
  </si>
  <si>
    <t>Pressure for OPEN using Part.-encl. value for gable wall</t>
  </si>
  <si>
    <t>main37.0: On recommence Gable</t>
  </si>
  <si>
    <t>Part-Encl</t>
  </si>
  <si>
    <t>Ground modifier (1 = Rubber pad, 2 = Neoprene pad, 3 = Plywood, 4 = Metal sheet)</t>
  </si>
  <si>
    <t>Ballast modifier (1 = Rubber pad, 2 = Neoprene pad, 3 = Plywood, 4 = Metal sheet)</t>
  </si>
  <si>
    <t>Ground surface (1 = Smooth concrete, 2 = Rough concrete, 3 = Asphalt, 4 = Gravel, 5 = Dirt, 6 = Grass)</t>
  </si>
  <si>
    <t>Ballast type (1 = Plastic barrel, 2 = Steel drum, 3 = Concrete block)</t>
  </si>
  <si>
    <t>Fixed-to-Plate</t>
  </si>
  <si>
    <t>Fixed-to-Pole</t>
  </si>
  <si>
    <t>Friction coeff</t>
  </si>
  <si>
    <t>Used Kd = 1 as opposed to 0.85 because code says to use 0.85 when loads are accumulated as in sections 2.3 and 2.4 of the code.</t>
  </si>
  <si>
    <t>Valence height</t>
  </si>
  <si>
    <t>main38.0: Fixed valence, use 0.26 friction coeff for simple calculation of ballasts</t>
  </si>
  <si>
    <t>main39.0: Fixed inconsistency issue with wind flow for open tents by changing the CN values for the load cases A and B for 3 levels of wind flow</t>
  </si>
  <si>
    <t>STARTING IN VERSION main39.0 (08/14/21)</t>
  </si>
  <si>
    <t>CHANGED THE WHOLE TABLE OF CN BY CONSIDERING BOTHER CLEAR AND OBSTRUCTED AS GENERAL CASES</t>
  </si>
  <si>
    <t>AND ADDED A COEFFICIENT OF 1.0, 0.8, AND 0.6 FOR CLEAR, PARTIALLY OBSTRUCTED, SHELTERED LOCATION</t>
  </si>
  <si>
    <t>Type of tent (1 = Frame, 2 = Hybrid, 3 = Pole)</t>
  </si>
  <si>
    <t>Recommended weight to resist sliding (including weight of plate if any)</t>
  </si>
  <si>
    <t>Recommended weight to resist lift and overturn (including weight of plate if any)</t>
  </si>
  <si>
    <t>Horizontal distance between guy attachment point and pole (ft)</t>
  </si>
  <si>
    <t>cos(alpha)</t>
  </si>
  <si>
    <t>sin(alpha)</t>
  </si>
  <si>
    <t>Fh</t>
  </si>
  <si>
    <t>Fv</t>
  </si>
  <si>
    <t>Cond. 1</t>
  </si>
  <si>
    <t>Cond. 2</t>
  </si>
  <si>
    <t>Cond. 3</t>
  </si>
  <si>
    <t>Cond. 4</t>
  </si>
  <si>
    <t>main40.0: Switched the number of ballasts that resist Fx and Fy from all ballasts to only the windward ballast for pole tents and a combination of both for frame tents and hybrid tents.</t>
  </si>
  <si>
    <t>main40.1: Replaced "Wind Flow" with "Wind Exposure" and considered 3 levels of exposure.</t>
  </si>
  <si>
    <t>Wind exposure (1 = Fully exposd, 2 = Partially exposed, 3 = Sheltered)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</si>
</sst>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16" x14ac:knownFonts="1">
    <font>
      <sz val="11"/>
      <color theme="1"/>
      <name val="Calibri"/>
      <family val="2"/>
      <scheme val="minor"/>
    </font>
    <font>
      <b/>
      <sz val="11"/>
      <color theme="1"/>
      <name val="Calibri"/>
      <family val="2"/>
      <scheme val="minor"/>
    </font>
    <font>
      <sz val="11"/>
      <color rgb="FFFF0000"/>
      <name val="Calibri"/>
      <family val="2"/>
      <scheme val="minor"/>
    </font>
    <font>
      <sz val="11"/>
      <color rgb="FFC00000"/>
      <name val="Calibri"/>
      <family val="2"/>
      <scheme val="minor"/>
    </font>
    <font>
      <b/>
      <sz val="11"/>
      <color theme="0"/>
      <name val="Calibri"/>
      <family val="2"/>
      <scheme val="minor"/>
    </font>
    <font>
      <b/>
      <sz val="11"/>
      <color theme="1" tint="0.499984740745262"/>
      <name val="Calibri"/>
      <family val="2"/>
      <scheme val="minor"/>
    </font>
    <font>
      <sz val="11"/>
      <color theme="1" tint="0.499984740745262"/>
      <name val="Calibri"/>
      <family val="2"/>
      <scheme val="minor"/>
    </font>
    <font>
      <b/>
      <sz val="11"/>
      <name val="Calibri"/>
      <family val="2"/>
      <scheme val="minor"/>
    </font>
    <font>
      <sz val="11"/>
      <name val="Calibri"/>
      <family val="2"/>
      <scheme val="minor"/>
    </font>
    <font>
      <b/>
      <sz val="11"/>
      <color theme="2" tint="-0.249977111117893"/>
      <name val="Calibri"/>
      <family val="2"/>
      <scheme val="minor"/>
    </font>
    <font>
      <sz val="11"/>
      <color theme="2" tint="-0.249977111117893"/>
      <name val="Calibri"/>
      <family val="2"/>
      <scheme val="minor"/>
    </font>
    <font>
      <sz val="11"/>
      <color theme="0" tint="-0.34998626667073579"/>
      <name val="Calibri"/>
      <family val="2"/>
      <scheme val="minor"/>
    </font>
    <font>
      <b/>
      <sz val="11"/>
      <color rgb="FFFF0000"/>
      <name val="Calibri"/>
      <family val="2"/>
      <scheme val="minor"/>
    </font>
    <font>
      <sz val="11"/>
      <color theme="5" tint="-0.249977111117893"/>
      <name val="Calibri"/>
      <family val="2"/>
      <scheme val="minor"/>
    </font>
    <font>
      <sz val="11"/>
      <color theme="0"/>
      <name val="Calibri"/>
      <family val="2"/>
      <scheme val="minor"/>
    </font>
    <font>
      <b/>
      <sz val="11"/>
      <color rgb="FF7030A0"/>
      <name val="Calibri"/>
      <family val="2"/>
      <scheme val="minor"/>
    </font>
  </fonts>
  <fills count="1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theme="1" tint="0.499984740745262"/>
        <bgColor indexed="64"/>
      </patternFill>
    </fill>
    <fill>
      <patternFill patternType="solid">
        <fgColor rgb="FF0070C0"/>
        <bgColor indexed="64"/>
      </patternFill>
    </fill>
    <fill>
      <patternFill patternType="solid">
        <fgColor theme="1"/>
        <bgColor indexed="64"/>
      </patternFill>
    </fill>
    <fill>
      <patternFill patternType="solid">
        <fgColor rgb="FFFFC000"/>
        <bgColor indexed="64"/>
      </patternFill>
    </fill>
    <fill>
      <patternFill patternType="solid">
        <fgColor theme="8"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tint="-0.499984740745262"/>
        <bgColor indexed="64"/>
      </patternFill>
    </fill>
  </fills>
  <borders count="47">
    <border>
      <left/>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theme="1" tint="0.499984740745262"/>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555">
    <xf numFmtId="0" fontId="0" fillId="0" borderId="0" xfId="0"/>
    <xf numFmtId="0" fontId="1" fillId="0" borderId="0" xfId="0" applyFont="1"/>
    <xf numFmtId="0" fontId="0" fillId="0" borderId="0" xfId="0" applyBorder="1"/>
    <xf numFmtId="0" fontId="0" fillId="0" borderId="0" xfId="0" applyFont="1" applyBorder="1" applyAlignment="1">
      <alignment horizontal="right"/>
    </xf>
    <xf numFmtId="0" fontId="0" fillId="0" borderId="0" xfId="0" applyFont="1" applyBorder="1" applyAlignment="1">
      <alignment horizontal="center"/>
    </xf>
    <xf numFmtId="1" fontId="0" fillId="2" borderId="0" xfId="0" applyNumberFormat="1" applyFont="1" applyFill="1" applyBorder="1" applyAlignment="1">
      <alignment horizontal="center"/>
    </xf>
    <xf numFmtId="0" fontId="0" fillId="0" borderId="0" xfId="0" applyFont="1" applyFill="1" applyBorder="1" applyAlignment="1">
      <alignment horizontal="right"/>
    </xf>
    <xf numFmtId="0" fontId="0" fillId="0" borderId="0" xfId="0" applyFont="1" applyFill="1" applyBorder="1" applyAlignment="1">
      <alignment horizontal="center"/>
    </xf>
    <xf numFmtId="0" fontId="0" fillId="2" borderId="0" xfId="0" applyFill="1" applyAlignment="1">
      <alignment horizontal="center"/>
    </xf>
    <xf numFmtId="0" fontId="0" fillId="0" borderId="0" xfId="0" applyFont="1" applyBorder="1" applyAlignment="1">
      <alignment horizontal="left"/>
    </xf>
    <xf numFmtId="164" fontId="0" fillId="3" borderId="0" xfId="0" applyNumberFormat="1" applyFont="1" applyFill="1" applyBorder="1" applyAlignment="1">
      <alignment horizontal="center"/>
    </xf>
    <xf numFmtId="0" fontId="0" fillId="3" borderId="0" xfId="0" applyFill="1" applyAlignment="1">
      <alignment horizontal="center"/>
    </xf>
    <xf numFmtId="0" fontId="0" fillId="0" borderId="0" xfId="0" applyAlignment="1">
      <alignment horizontal="right"/>
    </xf>
    <xf numFmtId="0" fontId="0" fillId="2" borderId="0" xfId="0" quotePrefix="1" applyFill="1" applyBorder="1" applyAlignment="1">
      <alignment horizontal="center"/>
    </xf>
    <xf numFmtId="0" fontId="0" fillId="0" borderId="0" xfId="0" applyBorder="1" applyAlignment="1">
      <alignment horizontal="right"/>
    </xf>
    <xf numFmtId="0" fontId="0" fillId="2" borderId="0" xfId="0" applyFill="1" applyBorder="1" applyAlignment="1">
      <alignment horizontal="center"/>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164" fontId="0" fillId="3" borderId="2" xfId="0" applyNumberFormat="1" applyFill="1" applyBorder="1" applyAlignment="1">
      <alignment horizontal="center"/>
    </xf>
    <xf numFmtId="164" fontId="0" fillId="3" borderId="3" xfId="0" applyNumberFormat="1" applyFill="1" applyBorder="1" applyAlignment="1">
      <alignment horizontal="center"/>
    </xf>
    <xf numFmtId="0" fontId="0" fillId="0" borderId="6" xfId="0" applyBorder="1"/>
    <xf numFmtId="0" fontId="0" fillId="0" borderId="7" xfId="0" applyBorder="1"/>
    <xf numFmtId="0" fontId="0" fillId="0" borderId="2" xfId="0" applyBorder="1" applyAlignment="1">
      <alignment horizontal="right"/>
    </xf>
    <xf numFmtId="0" fontId="0" fillId="0" borderId="1" xfId="0" applyBorder="1"/>
    <xf numFmtId="0" fontId="0" fillId="0" borderId="3"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0" fontId="0" fillId="0" borderId="9" xfId="0" applyBorder="1" applyAlignment="1">
      <alignment horizontal="center"/>
    </xf>
    <xf numFmtId="0" fontId="0" fillId="0" borderId="7" xfId="0" applyBorder="1" applyAlignment="1">
      <alignment horizontal="center"/>
    </xf>
    <xf numFmtId="164" fontId="0" fillId="3" borderId="10" xfId="0" applyNumberFormat="1" applyFill="1" applyBorder="1" applyAlignment="1">
      <alignment horizontal="center"/>
    </xf>
    <xf numFmtId="0" fontId="0" fillId="4" borderId="5" xfId="0" applyFill="1" applyBorder="1" applyAlignment="1">
      <alignment horizontal="center"/>
    </xf>
    <xf numFmtId="164" fontId="0" fillId="3" borderId="6" xfId="0" applyNumberFormat="1" applyFill="1" applyBorder="1" applyAlignment="1">
      <alignment horizontal="center"/>
    </xf>
    <xf numFmtId="164" fontId="0" fillId="3" borderId="1" xfId="0" applyNumberFormat="1" applyFill="1" applyBorder="1" applyAlignment="1">
      <alignment horizontal="center"/>
    </xf>
    <xf numFmtId="164" fontId="0" fillId="3" borderId="8" xfId="0" applyNumberFormat="1" applyFill="1" applyBorder="1" applyAlignment="1">
      <alignment horizontal="center"/>
    </xf>
    <xf numFmtId="164" fontId="0" fillId="3" borderId="4" xfId="0" applyNumberFormat="1" applyFill="1" applyBorder="1" applyAlignment="1">
      <alignment horizontal="center"/>
    </xf>
    <xf numFmtId="0" fontId="0" fillId="4" borderId="2" xfId="0" applyFill="1" applyBorder="1" applyAlignment="1">
      <alignment horizontal="center"/>
    </xf>
    <xf numFmtId="0" fontId="0" fillId="0" borderId="0" xfId="0" applyAlignment="1">
      <alignment horizontal="left"/>
    </xf>
    <xf numFmtId="164" fontId="0" fillId="3" borderId="0" xfId="0" applyNumberFormat="1" applyFill="1" applyAlignment="1">
      <alignment horizontal="center"/>
    </xf>
    <xf numFmtId="0" fontId="0" fillId="2" borderId="0" xfId="0" quotePrefix="1" applyFill="1" applyAlignment="1">
      <alignment horizontal="center"/>
    </xf>
    <xf numFmtId="0" fontId="0" fillId="0" borderId="0" xfId="0" applyAlignment="1">
      <alignment horizontal="right" wrapText="1"/>
    </xf>
    <xf numFmtId="0" fontId="0" fillId="0" borderId="0" xfId="0" applyAlignment="1">
      <alignment wrapText="1"/>
    </xf>
    <xf numFmtId="0" fontId="0" fillId="0" borderId="0" xfId="0" applyAlignment="1">
      <alignment horizontal="left" wrapText="1"/>
    </xf>
    <xf numFmtId="0" fontId="3" fillId="0" borderId="0" xfId="0" applyFont="1" applyAlignment="1">
      <alignment wrapText="1"/>
    </xf>
    <xf numFmtId="0" fontId="1" fillId="0" borderId="0" xfId="0" applyFont="1" applyAlignment="1">
      <alignment horizontal="center"/>
    </xf>
    <xf numFmtId="1" fontId="1" fillId="0" borderId="0" xfId="0" applyNumberFormat="1" applyFont="1" applyAlignment="1">
      <alignment horizontal="center"/>
    </xf>
    <xf numFmtId="0" fontId="1" fillId="0" borderId="0" xfId="0" applyFont="1" applyAlignment="1">
      <alignment horizontal="left"/>
    </xf>
    <xf numFmtId="0" fontId="0" fillId="4" borderId="0" xfId="0" applyFill="1" applyAlignment="1">
      <alignment horizontal="center"/>
    </xf>
    <xf numFmtId="0" fontId="0" fillId="0" borderId="2" xfId="0" applyBorder="1" applyAlignment="1">
      <alignment horizontal="center"/>
    </xf>
    <xf numFmtId="0" fontId="0" fillId="0" borderId="5" xfId="0" applyBorder="1" applyAlignment="1">
      <alignment horizontal="right"/>
    </xf>
    <xf numFmtId="0" fontId="0" fillId="0" borderId="4" xfId="0" applyBorder="1" applyAlignment="1">
      <alignment horizontal="center"/>
    </xf>
    <xf numFmtId="0" fontId="3" fillId="0" borderId="0" xfId="0" applyFont="1" applyAlignment="1">
      <alignment horizontal="left"/>
    </xf>
    <xf numFmtId="0" fontId="0" fillId="3" borderId="5" xfId="0" applyFill="1" applyBorder="1"/>
    <xf numFmtId="0" fontId="0" fillId="0" borderId="5" xfId="0" applyBorder="1" applyAlignment="1">
      <alignment horizontal="center"/>
    </xf>
    <xf numFmtId="0" fontId="1" fillId="4" borderId="11" xfId="0" applyFont="1" applyFill="1" applyBorder="1" applyAlignment="1">
      <alignment horizontal="center"/>
    </xf>
    <xf numFmtId="0" fontId="0" fillId="5" borderId="0" xfId="0" applyFill="1"/>
    <xf numFmtId="0" fontId="0" fillId="6" borderId="0" xfId="0" applyFill="1"/>
    <xf numFmtId="0" fontId="1" fillId="6" borderId="0" xfId="0" applyFont="1" applyFill="1"/>
    <xf numFmtId="0" fontId="1" fillId="5" borderId="0" xfId="0" applyFont="1" applyFill="1"/>
    <xf numFmtId="2" fontId="0" fillId="3" borderId="0" xfId="0" applyNumberFormat="1" applyFill="1" applyAlignment="1">
      <alignment horizontal="center"/>
    </xf>
    <xf numFmtId="2" fontId="0" fillId="0" borderId="5" xfId="0" applyNumberFormat="1" applyBorder="1" applyAlignment="1">
      <alignment horizontal="center"/>
    </xf>
    <xf numFmtId="165" fontId="0" fillId="0" borderId="0" xfId="0" applyNumberFormat="1" applyAlignment="1">
      <alignment horizontal="center"/>
    </xf>
    <xf numFmtId="2" fontId="0" fillId="0" borderId="0" xfId="0" applyNumberFormat="1" applyAlignment="1">
      <alignment horizontal="center"/>
    </xf>
    <xf numFmtId="0" fontId="0" fillId="7" borderId="0" xfId="0" applyFill="1"/>
    <xf numFmtId="0" fontId="1" fillId="7" borderId="0" xfId="0" applyFont="1" applyFill="1"/>
    <xf numFmtId="0" fontId="0" fillId="8" borderId="0" xfId="0" applyFill="1"/>
    <xf numFmtId="0" fontId="1" fillId="8" borderId="0" xfId="0" applyFont="1" applyFill="1"/>
    <xf numFmtId="0" fontId="0" fillId="3" borderId="5" xfId="0" applyFill="1" applyBorder="1" applyAlignment="1">
      <alignment horizontal="center"/>
    </xf>
    <xf numFmtId="164" fontId="3" fillId="0" borderId="0" xfId="0" applyNumberFormat="1"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4" borderId="6" xfId="0" applyFill="1" applyBorder="1" applyAlignment="1">
      <alignment horizontal="center"/>
    </xf>
    <xf numFmtId="0" fontId="0" fillId="4" borderId="15" xfId="0" applyFill="1" applyBorder="1" applyAlignment="1">
      <alignment horizontal="center"/>
    </xf>
    <xf numFmtId="0" fontId="0" fillId="4" borderId="7"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4" borderId="1" xfId="0" applyFill="1" applyBorder="1" applyAlignment="1">
      <alignment horizontal="center"/>
    </xf>
    <xf numFmtId="0" fontId="0" fillId="4" borderId="14" xfId="0" applyFill="1" applyBorder="1" applyAlignment="1">
      <alignment horizontal="center"/>
    </xf>
    <xf numFmtId="0" fontId="0" fillId="3" borderId="1" xfId="0" applyFill="1" applyBorder="1" applyAlignment="1">
      <alignment horizontal="center"/>
    </xf>
    <xf numFmtId="0" fontId="0" fillId="0" borderId="8" xfId="0" applyBorder="1" applyAlignment="1">
      <alignment horizontal="center"/>
    </xf>
    <xf numFmtId="0" fontId="0" fillId="4" borderId="8" xfId="0" applyFill="1" applyBorder="1" applyAlignment="1">
      <alignment horizontal="center"/>
    </xf>
    <xf numFmtId="0" fontId="0" fillId="4" borderId="16" xfId="0" applyFill="1" applyBorder="1" applyAlignment="1">
      <alignment horizontal="center"/>
    </xf>
    <xf numFmtId="0" fontId="0" fillId="4" borderId="9"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0" borderId="10" xfId="0" applyBorder="1" applyAlignment="1">
      <alignment horizontal="center"/>
    </xf>
    <xf numFmtId="2" fontId="0" fillId="3" borderId="8" xfId="0" applyNumberFormat="1" applyFill="1" applyBorder="1" applyAlignment="1">
      <alignment horizontal="center"/>
    </xf>
    <xf numFmtId="164" fontId="0" fillId="0" borderId="0" xfId="0" applyNumberFormat="1" applyAlignment="1">
      <alignment horizontal="center"/>
    </xf>
    <xf numFmtId="0" fontId="0" fillId="0" borderId="4" xfId="0" applyBorder="1" applyAlignment="1">
      <alignment horizontal="right"/>
    </xf>
    <xf numFmtId="0" fontId="0" fillId="3" borderId="15" xfId="0" applyFill="1" applyBorder="1" applyAlignment="1">
      <alignment horizontal="center"/>
    </xf>
    <xf numFmtId="0" fontId="0" fillId="3" borderId="14" xfId="0" applyFill="1" applyBorder="1" applyAlignment="1">
      <alignment horizontal="center"/>
    </xf>
    <xf numFmtId="0" fontId="0" fillId="3" borderId="16" xfId="0"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4" fontId="0" fillId="3" borderId="15" xfId="0" applyNumberFormat="1" applyFill="1" applyBorder="1" applyAlignment="1">
      <alignment horizontal="center"/>
    </xf>
    <xf numFmtId="164" fontId="0" fillId="3" borderId="14" xfId="0" applyNumberFormat="1" applyFill="1" applyBorder="1" applyAlignment="1">
      <alignment horizontal="center"/>
    </xf>
    <xf numFmtId="164" fontId="0" fillId="3" borderId="16" xfId="0" applyNumberFormat="1" applyFill="1" applyBorder="1" applyAlignment="1">
      <alignment horizontal="center"/>
    </xf>
    <xf numFmtId="2" fontId="0" fillId="3" borderId="16" xfId="0" applyNumberFormat="1" applyFill="1" applyBorder="1" applyAlignment="1">
      <alignment horizontal="center"/>
    </xf>
    <xf numFmtId="164" fontId="0" fillId="3" borderId="0" xfId="0" applyNumberFormat="1" applyFill="1" applyBorder="1" applyAlignment="1">
      <alignment horizontal="center"/>
    </xf>
    <xf numFmtId="2" fontId="0" fillId="3" borderId="5" xfId="0" applyNumberFormat="1" applyFill="1" applyBorder="1" applyAlignment="1">
      <alignment horizontal="center"/>
    </xf>
    <xf numFmtId="164" fontId="0" fillId="3" borderId="5" xfId="0" applyNumberFormat="1" applyFill="1" applyBorder="1" applyAlignment="1">
      <alignment horizontal="center"/>
    </xf>
    <xf numFmtId="0" fontId="0" fillId="3" borderId="13" xfId="0" applyFill="1" applyBorder="1" applyAlignment="1">
      <alignment horizontal="center"/>
    </xf>
    <xf numFmtId="1" fontId="0" fillId="3" borderId="5" xfId="0" applyNumberFormat="1" applyFill="1" applyBorder="1" applyAlignment="1">
      <alignment horizontal="center"/>
    </xf>
    <xf numFmtId="0" fontId="0" fillId="4" borderId="13" xfId="0" applyFill="1" applyBorder="1" applyAlignment="1">
      <alignment horizontal="center"/>
    </xf>
    <xf numFmtId="0" fontId="0" fillId="0" borderId="1" xfId="0" applyBorder="1" applyAlignment="1">
      <alignment horizontal="right"/>
    </xf>
    <xf numFmtId="0" fontId="1" fillId="0" borderId="9" xfId="0" applyFont="1" applyBorder="1" applyAlignment="1">
      <alignment horizontal="center"/>
    </xf>
    <xf numFmtId="2" fontId="0" fillId="3" borderId="2" xfId="0" applyNumberFormat="1" applyFill="1" applyBorder="1" applyAlignment="1">
      <alignment horizontal="center"/>
    </xf>
    <xf numFmtId="0" fontId="0" fillId="0" borderId="6" xfId="0" applyBorder="1" applyAlignment="1">
      <alignment horizontal="right"/>
    </xf>
    <xf numFmtId="0" fontId="0" fillId="3" borderId="2" xfId="0" applyFill="1" applyBorder="1" applyAlignment="1">
      <alignment horizontal="center"/>
    </xf>
    <xf numFmtId="0" fontId="0" fillId="0" borderId="8" xfId="0" applyBorder="1" applyAlignment="1">
      <alignment horizontal="right"/>
    </xf>
    <xf numFmtId="0" fontId="0" fillId="3" borderId="10" xfId="0" applyFill="1" applyBorder="1" applyAlignment="1">
      <alignment horizontal="center"/>
    </xf>
    <xf numFmtId="0" fontId="1" fillId="0" borderId="14" xfId="0" applyFont="1" applyBorder="1" applyAlignment="1">
      <alignment horizontal="center"/>
    </xf>
    <xf numFmtId="0" fontId="0" fillId="0" borderId="7" xfId="0" quotePrefix="1" applyBorder="1" applyAlignment="1">
      <alignment horizontal="center"/>
    </xf>
    <xf numFmtId="0" fontId="0" fillId="0" borderId="14" xfId="0" applyBorder="1" applyAlignment="1">
      <alignment horizontal="right"/>
    </xf>
    <xf numFmtId="0" fontId="0" fillId="0" borderId="3" xfId="0" applyBorder="1" applyAlignment="1">
      <alignment horizontal="center"/>
    </xf>
    <xf numFmtId="0" fontId="0" fillId="0" borderId="16" xfId="0" applyBorder="1" applyAlignment="1">
      <alignment horizontal="center"/>
    </xf>
    <xf numFmtId="1" fontId="0" fillId="3" borderId="0" xfId="0" applyNumberFormat="1" applyFill="1" applyAlignment="1">
      <alignment horizontal="center"/>
    </xf>
    <xf numFmtId="0" fontId="1" fillId="2" borderId="0" xfId="0" applyFont="1" applyFill="1"/>
    <xf numFmtId="0" fontId="2" fillId="0" borderId="0" xfId="0" applyFont="1"/>
    <xf numFmtId="0" fontId="2" fillId="0" borderId="0" xfId="0" applyFont="1" applyAlignment="1">
      <alignment horizontal="left"/>
    </xf>
    <xf numFmtId="0" fontId="0" fillId="3" borderId="0" xfId="0" applyFill="1" applyAlignment="1">
      <alignment horizontal="left"/>
    </xf>
    <xf numFmtId="0" fontId="0" fillId="3" borderId="1" xfId="0" quotePrefix="1" applyFill="1" applyBorder="1" applyAlignment="1">
      <alignment horizontal="center"/>
    </xf>
    <xf numFmtId="0" fontId="0" fillId="3" borderId="0" xfId="0" quotePrefix="1" applyFill="1" applyAlignment="1">
      <alignment horizontal="center"/>
    </xf>
    <xf numFmtId="0" fontId="0" fillId="3" borderId="14" xfId="0" quotePrefix="1" applyFill="1" applyBorder="1" applyAlignment="1">
      <alignment horizontal="center"/>
    </xf>
    <xf numFmtId="2" fontId="0" fillId="3" borderId="4" xfId="0" applyNumberFormat="1" applyFill="1" applyBorder="1" applyAlignment="1">
      <alignment horizontal="center"/>
    </xf>
    <xf numFmtId="2" fontId="0" fillId="3" borderId="12" xfId="0" applyNumberFormat="1" applyFill="1" applyBorder="1" applyAlignment="1">
      <alignment horizontal="center"/>
    </xf>
    <xf numFmtId="2" fontId="0" fillId="3" borderId="13" xfId="0" applyNumberFormat="1" applyFill="1" applyBorder="1" applyAlignment="1">
      <alignment horizontal="center"/>
    </xf>
    <xf numFmtId="164" fontId="0" fillId="0" borderId="1" xfId="0" applyNumberFormat="1" applyBorder="1" applyAlignment="1">
      <alignment horizontal="center"/>
    </xf>
    <xf numFmtId="1" fontId="0" fillId="3" borderId="1" xfId="0" applyNumberFormat="1" applyFill="1" applyBorder="1" applyAlignment="1">
      <alignment horizontal="center"/>
    </xf>
    <xf numFmtId="164" fontId="0" fillId="3" borderId="7" xfId="0" applyNumberFormat="1" applyFill="1" applyBorder="1" applyAlignment="1">
      <alignment horizontal="center"/>
    </xf>
    <xf numFmtId="164" fontId="0" fillId="3" borderId="9" xfId="0" applyNumberFormat="1" applyFill="1" applyBorder="1" applyAlignment="1">
      <alignment horizontal="center"/>
    </xf>
    <xf numFmtId="1" fontId="0" fillId="3" borderId="8" xfId="0" applyNumberFormat="1" applyFill="1" applyBorder="1" applyAlignment="1">
      <alignment horizontal="center"/>
    </xf>
    <xf numFmtId="1" fontId="0" fillId="0" borderId="1" xfId="0" applyNumberFormat="1" applyBorder="1" applyAlignment="1">
      <alignment horizontal="center"/>
    </xf>
    <xf numFmtId="1" fontId="0" fillId="0" borderId="0" xfId="0" applyNumberFormat="1" applyAlignment="1">
      <alignment horizontal="center"/>
    </xf>
    <xf numFmtId="1" fontId="0" fillId="0" borderId="9" xfId="0" applyNumberFormat="1" applyBorder="1" applyAlignment="1">
      <alignment horizontal="center"/>
    </xf>
    <xf numFmtId="1" fontId="0" fillId="0" borderId="0" xfId="0" applyNumberFormat="1" applyAlignment="1">
      <alignment horizontal="right"/>
    </xf>
    <xf numFmtId="1" fontId="0" fillId="0" borderId="17" xfId="0" applyNumberFormat="1" applyBorder="1" applyAlignment="1">
      <alignment horizontal="center"/>
    </xf>
    <xf numFmtId="2" fontId="0" fillId="3" borderId="17" xfId="0" applyNumberFormat="1" applyFill="1" applyBorder="1" applyAlignment="1">
      <alignment horizontal="center"/>
    </xf>
    <xf numFmtId="2" fontId="0" fillId="3" borderId="18" xfId="0" applyNumberFormat="1" applyFill="1" applyBorder="1" applyAlignment="1">
      <alignment horizontal="center"/>
    </xf>
    <xf numFmtId="2" fontId="0" fillId="3" borderId="19" xfId="0" applyNumberFormat="1" applyFill="1" applyBorder="1" applyAlignment="1">
      <alignment horizontal="center"/>
    </xf>
    <xf numFmtId="1" fontId="0" fillId="0" borderId="20" xfId="0" applyNumberFormat="1" applyBorder="1" applyAlignment="1">
      <alignment horizontal="center"/>
    </xf>
    <xf numFmtId="2" fontId="0" fillId="3" borderId="20" xfId="0" applyNumberFormat="1" applyFill="1" applyBorder="1" applyAlignment="1">
      <alignment horizontal="center"/>
    </xf>
    <xf numFmtId="2" fontId="0" fillId="3" borderId="21" xfId="0" applyNumberFormat="1" applyFill="1" applyBorder="1" applyAlignment="1">
      <alignment horizontal="center"/>
    </xf>
    <xf numFmtId="1" fontId="0" fillId="0" borderId="22" xfId="0" applyNumberFormat="1" applyBorder="1" applyAlignment="1">
      <alignment horizontal="center"/>
    </xf>
    <xf numFmtId="2" fontId="0" fillId="3" borderId="22" xfId="0" applyNumberFormat="1" applyFill="1" applyBorder="1" applyAlignment="1">
      <alignment horizontal="center"/>
    </xf>
    <xf numFmtId="2" fontId="0" fillId="3" borderId="7" xfId="0" applyNumberFormat="1" applyFill="1" applyBorder="1" applyAlignment="1">
      <alignment horizontal="center"/>
    </xf>
    <xf numFmtId="2" fontId="0" fillId="3" borderId="23" xfId="0" applyNumberFormat="1" applyFill="1" applyBorder="1" applyAlignment="1">
      <alignment horizontal="center"/>
    </xf>
    <xf numFmtId="1" fontId="0" fillId="0" borderId="24" xfId="0" applyNumberFormat="1" applyBorder="1" applyAlignment="1">
      <alignment horizontal="center"/>
    </xf>
    <xf numFmtId="2" fontId="0" fillId="3" borderId="24" xfId="0" applyNumberFormat="1" applyFill="1" applyBorder="1" applyAlignment="1">
      <alignment horizontal="center"/>
    </xf>
    <xf numFmtId="2" fontId="0" fillId="3" borderId="9" xfId="0" applyNumberFormat="1" applyFill="1" applyBorder="1" applyAlignment="1">
      <alignment horizontal="center"/>
    </xf>
    <xf numFmtId="2" fontId="0" fillId="3" borderId="25" xfId="0" applyNumberFormat="1" applyFill="1" applyBorder="1" applyAlignment="1">
      <alignment horizontal="center"/>
    </xf>
    <xf numFmtId="1" fontId="0" fillId="0" borderId="26" xfId="0" applyNumberFormat="1" applyBorder="1" applyAlignment="1">
      <alignment horizontal="center"/>
    </xf>
    <xf numFmtId="2" fontId="0" fillId="3" borderId="26" xfId="0" applyNumberFormat="1" applyFill="1" applyBorder="1" applyAlignment="1">
      <alignment horizontal="center"/>
    </xf>
    <xf numFmtId="2" fontId="0" fillId="3" borderId="27" xfId="0" applyNumberFormat="1" applyFill="1" applyBorder="1" applyAlignment="1">
      <alignment horizontal="center"/>
    </xf>
    <xf numFmtId="2" fontId="0" fillId="3" borderId="28" xfId="0" applyNumberFormat="1" applyFill="1" applyBorder="1" applyAlignment="1">
      <alignment horizontal="center"/>
    </xf>
    <xf numFmtId="0" fontId="0" fillId="0" borderId="15" xfId="0" applyBorder="1" applyAlignment="1">
      <alignment horizontal="right"/>
    </xf>
    <xf numFmtId="2" fontId="0" fillId="3" borderId="15" xfId="0" applyNumberFormat="1" applyFill="1" applyBorder="1" applyAlignment="1">
      <alignment horizontal="center"/>
    </xf>
    <xf numFmtId="1" fontId="0" fillId="3" borderId="16" xfId="0" applyNumberFormat="1" applyFill="1" applyBorder="1" applyAlignment="1">
      <alignment horizontal="center"/>
    </xf>
    <xf numFmtId="1" fontId="0" fillId="0" borderId="6" xfId="0" applyNumberFormat="1" applyBorder="1" applyAlignment="1">
      <alignment horizontal="center"/>
    </xf>
    <xf numFmtId="1" fontId="0" fillId="0" borderId="6" xfId="0" applyNumberFormat="1" applyBorder="1" applyAlignment="1">
      <alignment horizontal="right"/>
    </xf>
    <xf numFmtId="2" fontId="0" fillId="3" borderId="29" xfId="0" applyNumberFormat="1" applyFill="1" applyBorder="1" applyAlignment="1">
      <alignment horizontal="center"/>
    </xf>
    <xf numFmtId="2" fontId="0" fillId="3" borderId="30" xfId="0" applyNumberFormat="1" applyFill="1" applyBorder="1" applyAlignment="1">
      <alignment horizontal="center"/>
    </xf>
    <xf numFmtId="2" fontId="0" fillId="3" borderId="31" xfId="0" applyNumberFormat="1" applyFill="1" applyBorder="1" applyAlignment="1">
      <alignment horizontal="center"/>
    </xf>
    <xf numFmtId="0" fontId="0" fillId="0" borderId="17" xfId="0" applyBorder="1"/>
    <xf numFmtId="0" fontId="0" fillId="0" borderId="18" xfId="0" applyBorder="1" applyAlignment="1">
      <alignment horizontal="center"/>
    </xf>
    <xf numFmtId="0" fontId="0" fillId="0" borderId="18" xfId="0" applyBorder="1"/>
    <xf numFmtId="1" fontId="0" fillId="0" borderId="32" xfId="0" applyNumberFormat="1" applyBorder="1" applyAlignment="1">
      <alignment horizontal="center"/>
    </xf>
    <xf numFmtId="2" fontId="0" fillId="3" borderId="1" xfId="0" applyNumberFormat="1" applyFill="1" applyBorder="1" applyAlignment="1">
      <alignment horizontal="center"/>
    </xf>
    <xf numFmtId="2" fontId="0" fillId="3" borderId="33" xfId="0" applyNumberFormat="1" applyFill="1" applyBorder="1" applyAlignment="1">
      <alignment horizontal="center"/>
    </xf>
    <xf numFmtId="0" fontId="0" fillId="0" borderId="26" xfId="0" applyBorder="1"/>
    <xf numFmtId="0" fontId="0" fillId="0" borderId="27" xfId="0" applyBorder="1" applyAlignment="1">
      <alignment horizontal="center"/>
    </xf>
    <xf numFmtId="0" fontId="0" fillId="0" borderId="27" xfId="0" applyBorder="1"/>
    <xf numFmtId="0" fontId="0" fillId="0" borderId="34" xfId="0" applyBorder="1" applyAlignment="1">
      <alignment horizontal="right"/>
    </xf>
    <xf numFmtId="2" fontId="0" fillId="3" borderId="35" xfId="0" applyNumberFormat="1" applyFill="1" applyBorder="1" applyAlignment="1">
      <alignment horizontal="center"/>
    </xf>
    <xf numFmtId="0" fontId="0" fillId="3" borderId="6" xfId="0" quotePrefix="1" applyFill="1" applyBorder="1" applyAlignment="1">
      <alignment horizontal="center"/>
    </xf>
    <xf numFmtId="0" fontId="0" fillId="3" borderId="7" xfId="0" quotePrefix="1" applyFill="1" applyBorder="1" applyAlignment="1">
      <alignment horizontal="center"/>
    </xf>
    <xf numFmtId="0" fontId="0" fillId="3" borderId="15" xfId="0" quotePrefix="1" applyFill="1" applyBorder="1" applyAlignment="1">
      <alignment horizontal="center"/>
    </xf>
    <xf numFmtId="164" fontId="0" fillId="3" borderId="6" xfId="0" quotePrefix="1" applyNumberFormat="1" applyFill="1" applyBorder="1" applyAlignment="1">
      <alignment horizontal="center"/>
    </xf>
    <xf numFmtId="164" fontId="0" fillId="3" borderId="15" xfId="0" quotePrefix="1" applyNumberFormat="1" applyFill="1" applyBorder="1" applyAlignment="1">
      <alignment horizontal="center"/>
    </xf>
    <xf numFmtId="0" fontId="0" fillId="3" borderId="8" xfId="0" applyFill="1" applyBorder="1"/>
    <xf numFmtId="0" fontId="0" fillId="3" borderId="9" xfId="0" applyFill="1" applyBorder="1"/>
    <xf numFmtId="0" fontId="0" fillId="3" borderId="16" xfId="0" applyFill="1" applyBorder="1"/>
    <xf numFmtId="0" fontId="0" fillId="3" borderId="3" xfId="0" applyFill="1" applyBorder="1" applyAlignment="1">
      <alignment horizontal="center"/>
    </xf>
    <xf numFmtId="1" fontId="0" fillId="3" borderId="2" xfId="0" applyNumberFormat="1" applyFill="1" applyBorder="1" applyAlignment="1">
      <alignment horizontal="center"/>
    </xf>
    <xf numFmtId="2" fontId="0" fillId="3" borderId="6" xfId="0" applyNumberFormat="1" applyFill="1" applyBorder="1" applyAlignment="1">
      <alignment horizontal="center"/>
    </xf>
    <xf numFmtId="2" fontId="0" fillId="3" borderId="14" xfId="0" applyNumberFormat="1" applyFill="1" applyBorder="1" applyAlignment="1">
      <alignment horizontal="center"/>
    </xf>
    <xf numFmtId="166" fontId="0" fillId="3" borderId="1" xfId="0" applyNumberFormat="1" applyFill="1" applyBorder="1" applyAlignment="1">
      <alignment horizontal="center"/>
    </xf>
    <xf numFmtId="166" fontId="0" fillId="3" borderId="8" xfId="0" applyNumberFormat="1" applyFill="1" applyBorder="1" applyAlignment="1">
      <alignment horizontal="center"/>
    </xf>
    <xf numFmtId="164" fontId="0" fillId="3" borderId="12" xfId="0" applyNumberFormat="1" applyFill="1" applyBorder="1" applyAlignment="1">
      <alignment horizontal="center"/>
    </xf>
    <xf numFmtId="164" fontId="0" fillId="3" borderId="13" xfId="0" applyNumberFormat="1" applyFill="1" applyBorder="1" applyAlignment="1">
      <alignment horizontal="center"/>
    </xf>
    <xf numFmtId="1" fontId="0" fillId="0" borderId="0" xfId="0" applyNumberFormat="1" applyAlignment="1">
      <alignment horizontal="left"/>
    </xf>
    <xf numFmtId="2" fontId="0" fillId="3" borderId="0" xfId="0" applyNumberFormat="1"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 borderId="1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164" fontId="0" fillId="0" borderId="0" xfId="0" applyNumberFormat="1"/>
    <xf numFmtId="0" fontId="1" fillId="7" borderId="17" xfId="0" applyFont="1" applyFill="1" applyBorder="1" applyAlignment="1">
      <alignment horizontal="center"/>
    </xf>
    <xf numFmtId="0" fontId="0" fillId="5" borderId="0" xfId="0" applyFill="1" applyBorder="1" applyAlignment="1">
      <alignment horizontal="center"/>
    </xf>
    <xf numFmtId="0" fontId="0" fillId="5" borderId="0" xfId="0" applyFill="1" applyAlignment="1">
      <alignment horizontal="center"/>
    </xf>
    <xf numFmtId="0" fontId="0" fillId="5" borderId="0" xfId="0" applyFont="1" applyFill="1" applyBorder="1" applyAlignment="1">
      <alignment horizontal="center"/>
    </xf>
    <xf numFmtId="1" fontId="0" fillId="5" borderId="0" xfId="0" applyNumberFormat="1" applyFont="1" applyFill="1" applyBorder="1" applyAlignment="1">
      <alignment horizontal="center"/>
    </xf>
    <xf numFmtId="0" fontId="0" fillId="10" borderId="0" xfId="0" applyFill="1"/>
    <xf numFmtId="0" fontId="0" fillId="0" borderId="0" xfId="0" applyFill="1" applyBorder="1" applyAlignment="1">
      <alignment horizontal="center"/>
    </xf>
    <xf numFmtId="0" fontId="0" fillId="0" borderId="12" xfId="0" applyBorder="1"/>
    <xf numFmtId="0" fontId="5" fillId="0" borderId="17" xfId="0" applyFont="1" applyFill="1" applyBorder="1" applyAlignment="1">
      <alignment horizontal="center"/>
    </xf>
    <xf numFmtId="0" fontId="5" fillId="0" borderId="0" xfId="0" applyFont="1"/>
    <xf numFmtId="0" fontId="6" fillId="0" borderId="0" xfId="0" applyFont="1"/>
    <xf numFmtId="0" fontId="0" fillId="0" borderId="36" xfId="0" applyBorder="1"/>
    <xf numFmtId="0" fontId="8" fillId="0" borderId="0" xfId="0" applyFont="1"/>
    <xf numFmtId="0" fontId="0" fillId="0" borderId="6" xfId="0" applyBorder="1" applyAlignment="1">
      <alignment horizontal="center"/>
    </xf>
    <xf numFmtId="0" fontId="0" fillId="0" borderId="7" xfId="0" applyBorder="1" applyAlignment="1">
      <alignment horizontal="right"/>
    </xf>
    <xf numFmtId="0" fontId="0" fillId="0" borderId="9" xfId="0" applyBorder="1" applyAlignment="1">
      <alignment horizontal="right"/>
    </xf>
    <xf numFmtId="164" fontId="9" fillId="0" borderId="22" xfId="0" applyNumberFormat="1" applyFont="1" applyFill="1" applyBorder="1" applyAlignment="1">
      <alignment horizontal="center"/>
    </xf>
    <xf numFmtId="164" fontId="9" fillId="0" borderId="20" xfId="0" applyNumberFormat="1" applyFont="1" applyFill="1" applyBorder="1" applyAlignment="1">
      <alignment horizontal="center"/>
    </xf>
    <xf numFmtId="164" fontId="10" fillId="0" borderId="26" xfId="0" applyNumberFormat="1" applyFont="1" applyBorder="1" applyAlignment="1">
      <alignment horizontal="center"/>
    </xf>
    <xf numFmtId="0" fontId="0" fillId="0" borderId="0" xfId="0" applyFill="1" applyBorder="1" applyAlignment="1">
      <alignment horizontal="right"/>
    </xf>
    <xf numFmtId="1" fontId="7" fillId="0" borderId="0" xfId="0" applyNumberFormat="1" applyFont="1" applyFill="1" applyBorder="1" applyAlignment="1">
      <alignment horizontal="center"/>
    </xf>
    <xf numFmtId="0" fontId="0" fillId="0" borderId="6" xfId="0" applyFill="1" applyBorder="1" applyAlignment="1">
      <alignment horizontal="center"/>
    </xf>
    <xf numFmtId="0" fontId="0" fillId="0" borderId="8" xfId="0" applyFill="1" applyBorder="1" applyAlignment="1">
      <alignment horizontal="center"/>
    </xf>
    <xf numFmtId="0" fontId="11" fillId="0" borderId="0" xfId="0" applyFont="1" applyAlignment="1">
      <alignment horizontal="right"/>
    </xf>
    <xf numFmtId="0" fontId="11" fillId="0" borderId="0" xfId="0" applyFont="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15" xfId="0" applyBorder="1" applyAlignment="1">
      <alignment horizontal="center"/>
    </xf>
    <xf numFmtId="164" fontId="0" fillId="2" borderId="0" xfId="0" applyNumberFormat="1" applyFont="1" applyFill="1" applyBorder="1" applyAlignment="1">
      <alignment horizontal="center"/>
    </xf>
    <xf numFmtId="164" fontId="0" fillId="2" borderId="0" xfId="0" applyNumberFormat="1" applyFill="1" applyAlignment="1">
      <alignment horizontal="center"/>
    </xf>
    <xf numFmtId="0" fontId="0" fillId="2" borderId="0" xfId="0" applyFont="1" applyFill="1" applyBorder="1" applyAlignment="1">
      <alignment horizontal="center"/>
    </xf>
    <xf numFmtId="0" fontId="12" fillId="0" borderId="0" xfId="0" applyFont="1"/>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12" borderId="0" xfId="0" applyFill="1"/>
    <xf numFmtId="2" fontId="0" fillId="0" borderId="7" xfId="0" applyNumberFormat="1" applyBorder="1" applyAlignment="1">
      <alignment horizontal="center"/>
    </xf>
    <xf numFmtId="2" fontId="0" fillId="0" borderId="15" xfId="0" applyNumberFormat="1" applyBorder="1" applyAlignment="1">
      <alignment horizontal="center"/>
    </xf>
    <xf numFmtId="2" fontId="0" fillId="0" borderId="14" xfId="0" applyNumberFormat="1" applyBorder="1" applyAlignment="1">
      <alignment horizontal="center"/>
    </xf>
    <xf numFmtId="2" fontId="0" fillId="0" borderId="8" xfId="0" applyNumberFormat="1" applyBorder="1" applyAlignment="1">
      <alignment horizontal="center"/>
    </xf>
    <xf numFmtId="2" fontId="0" fillId="0" borderId="16" xfId="0" applyNumberFormat="1" applyBorder="1" applyAlignment="1">
      <alignment horizontal="center"/>
    </xf>
    <xf numFmtId="164" fontId="0" fillId="0" borderId="15" xfId="0" applyNumberFormat="1" applyBorder="1" applyAlignment="1">
      <alignment horizontal="center"/>
    </xf>
    <xf numFmtId="164" fontId="0" fillId="0" borderId="14" xfId="0" applyNumberFormat="1"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164" fontId="0" fillId="0" borderId="16" xfId="0" applyNumberFormat="1" applyBorder="1" applyAlignment="1">
      <alignment horizontal="center"/>
    </xf>
    <xf numFmtId="0" fontId="0" fillId="0" borderId="1" xfId="0" applyFill="1" applyBorder="1" applyAlignment="1">
      <alignment horizontal="right"/>
    </xf>
    <xf numFmtId="0" fontId="0" fillId="0" borderId="3" xfId="0" applyFill="1" applyBorder="1" applyAlignment="1">
      <alignment horizontal="center"/>
    </xf>
    <xf numFmtId="2" fontId="0" fillId="0" borderId="2" xfId="0" applyNumberFormat="1" applyBorder="1" applyAlignment="1">
      <alignment horizontal="center"/>
    </xf>
    <xf numFmtId="2" fontId="0" fillId="0" borderId="12" xfId="0" applyNumberFormat="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164" fontId="0" fillId="0" borderId="4" xfId="0" applyNumberFormat="1" applyBorder="1" applyAlignment="1">
      <alignment horizontal="center"/>
    </xf>
    <xf numFmtId="164" fontId="0" fillId="0" borderId="13" xfId="0" applyNumberFormat="1" applyBorder="1" applyAlignment="1">
      <alignment horizontal="center"/>
    </xf>
    <xf numFmtId="164" fontId="0" fillId="0" borderId="3" xfId="0" applyNumberFormat="1" applyBorder="1" applyAlignment="1">
      <alignment horizontal="center"/>
    </xf>
    <xf numFmtId="2" fontId="0" fillId="0" borderId="3" xfId="0" applyNumberFormat="1" applyBorder="1" applyAlignment="1">
      <alignment horizontal="center"/>
    </xf>
    <xf numFmtId="164" fontId="0" fillId="0" borderId="2" xfId="0" applyNumberFormat="1" applyBorder="1" applyAlignment="1">
      <alignment horizontal="center"/>
    </xf>
    <xf numFmtId="0" fontId="0" fillId="0" borderId="4" xfId="0" applyFill="1" applyBorder="1" applyAlignment="1">
      <alignment horizontal="right"/>
    </xf>
    <xf numFmtId="0" fontId="0" fillId="0" borderId="5"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3" borderId="0" xfId="0" applyFill="1" applyBorder="1"/>
    <xf numFmtId="0" fontId="0" fillId="0" borderId="0" xfId="0" applyFill="1" applyBorder="1"/>
    <xf numFmtId="164" fontId="0" fillId="0" borderId="0" xfId="0" applyNumberFormat="1" applyFill="1"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2" fontId="0" fillId="0" borderId="0" xfId="0" applyNumberFormat="1" applyBorder="1" applyAlignment="1">
      <alignment horizontal="center"/>
    </xf>
    <xf numFmtId="164" fontId="0" fillId="0" borderId="7" xfId="0" applyNumberFormat="1" applyBorder="1" applyAlignment="1">
      <alignment horizontal="center"/>
    </xf>
    <xf numFmtId="2" fontId="0" fillId="0" borderId="10" xfId="0" applyNumberFormat="1" applyBorder="1" applyAlignment="1">
      <alignment horizontal="center"/>
    </xf>
    <xf numFmtId="2" fontId="0" fillId="0" borderId="9" xfId="0" applyNumberFormat="1" applyBorder="1" applyAlignment="1">
      <alignment horizontal="center"/>
    </xf>
    <xf numFmtId="2" fontId="0" fillId="0" borderId="6" xfId="0" applyNumberFormat="1" applyBorder="1" applyAlignment="1">
      <alignment horizontal="center"/>
    </xf>
    <xf numFmtId="2" fontId="0" fillId="0" borderId="1" xfId="0" applyNumberFormat="1" applyBorder="1" applyAlignment="1">
      <alignment horizontal="center"/>
    </xf>
    <xf numFmtId="164" fontId="0" fillId="0" borderId="0" xfId="0" applyNumberFormat="1" applyBorder="1"/>
    <xf numFmtId="164" fontId="0" fillId="0" borderId="9" xfId="0" applyNumberFormat="1" applyBorder="1" applyAlignment="1">
      <alignment horizontal="center"/>
    </xf>
    <xf numFmtId="164" fontId="0" fillId="0" borderId="14" xfId="0" applyNumberFormat="1" applyBorder="1"/>
    <xf numFmtId="1" fontId="0" fillId="0" borderId="0" xfId="0" applyNumberFormat="1" applyBorder="1"/>
    <xf numFmtId="0" fontId="0" fillId="0" borderId="0" xfId="0" applyBorder="1" applyAlignment="1">
      <alignment horizontal="center"/>
    </xf>
    <xf numFmtId="164" fontId="0" fillId="0" borderId="12" xfId="0" applyNumberFormat="1" applyBorder="1" applyAlignment="1">
      <alignment horizontal="center"/>
    </xf>
    <xf numFmtId="164" fontId="0" fillId="0" borderId="13" xfId="0" applyNumberFormat="1" applyBorder="1"/>
    <xf numFmtId="164" fontId="0" fillId="0" borderId="9" xfId="0" applyNumberFormat="1" applyFill="1" applyBorder="1" applyAlignment="1">
      <alignment horizontal="center"/>
    </xf>
    <xf numFmtId="164" fontId="0" fillId="0" borderId="6" xfId="0" applyNumberFormat="1" applyBorder="1" applyAlignment="1">
      <alignment horizontal="center"/>
    </xf>
    <xf numFmtId="164" fontId="0" fillId="0" borderId="8" xfId="0" applyNumberFormat="1" applyFill="1" applyBorder="1" applyAlignment="1">
      <alignment horizontal="center"/>
    </xf>
    <xf numFmtId="164" fontId="0" fillId="0" borderId="16" xfId="0" applyNumberFormat="1" applyFill="1" applyBorder="1" applyAlignment="1">
      <alignment horizontal="center"/>
    </xf>
    <xf numFmtId="164" fontId="0" fillId="0" borderId="4" xfId="0" applyNumberFormat="1" applyFill="1" applyBorder="1" applyAlignment="1">
      <alignment horizontal="center"/>
    </xf>
    <xf numFmtId="164" fontId="0" fillId="0" borderId="12" xfId="0" applyNumberFormat="1" applyFill="1" applyBorder="1" applyAlignment="1">
      <alignment horizontal="center"/>
    </xf>
    <xf numFmtId="164" fontId="0" fillId="0" borderId="13" xfId="0" applyNumberFormat="1" applyFill="1" applyBorder="1" applyAlignment="1">
      <alignment horizontal="center"/>
    </xf>
    <xf numFmtId="2" fontId="0" fillId="0" borderId="0" xfId="0" applyNumberFormat="1" applyFill="1" applyBorder="1" applyAlignment="1">
      <alignment horizontal="center"/>
    </xf>
    <xf numFmtId="2" fontId="0" fillId="0" borderId="14" xfId="0" applyNumberFormat="1" applyFill="1" applyBorder="1" applyAlignment="1">
      <alignment horizontal="center"/>
    </xf>
    <xf numFmtId="2" fontId="0" fillId="0" borderId="1" xfId="0" applyNumberFormat="1" applyFill="1" applyBorder="1" applyAlignment="1">
      <alignment horizontal="center"/>
    </xf>
    <xf numFmtId="164" fontId="0" fillId="0" borderId="1" xfId="0" applyNumberFormat="1" applyFill="1" applyBorder="1" applyAlignment="1">
      <alignment horizontal="center"/>
    </xf>
    <xf numFmtId="164" fontId="0" fillId="0" borderId="14" xfId="0" applyNumberFormat="1" applyFill="1" applyBorder="1" applyAlignment="1">
      <alignment horizontal="center"/>
    </xf>
    <xf numFmtId="2" fontId="0" fillId="0" borderId="6" xfId="0" applyNumberFormat="1" applyFill="1" applyBorder="1" applyAlignment="1">
      <alignment horizontal="center"/>
    </xf>
    <xf numFmtId="2" fontId="0" fillId="0" borderId="7" xfId="0" applyNumberFormat="1" applyFill="1" applyBorder="1" applyAlignment="1">
      <alignment horizontal="center"/>
    </xf>
    <xf numFmtId="2" fontId="0" fillId="0" borderId="15" xfId="0" applyNumberFormat="1" applyFill="1" applyBorder="1" applyAlignment="1">
      <alignment horizontal="center"/>
    </xf>
    <xf numFmtId="2" fontId="0" fillId="0" borderId="8" xfId="0" applyNumberFormat="1" applyFill="1" applyBorder="1" applyAlignment="1">
      <alignment horizontal="center"/>
    </xf>
    <xf numFmtId="2" fontId="0" fillId="0" borderId="9" xfId="0" applyNumberFormat="1" applyFill="1" applyBorder="1" applyAlignment="1">
      <alignment horizontal="center"/>
    </xf>
    <xf numFmtId="2" fontId="0" fillId="0" borderId="16" xfId="0" applyNumberFormat="1"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164" fontId="0" fillId="0" borderId="5" xfId="0" applyNumberFormat="1" applyBorder="1"/>
    <xf numFmtId="2" fontId="0" fillId="0" borderId="4" xfId="0" applyNumberFormat="1" applyBorder="1" applyAlignment="1">
      <alignment horizontal="center"/>
    </xf>
    <xf numFmtId="2" fontId="0" fillId="0" borderId="13" xfId="0" applyNumberFormat="1"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0"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13" borderId="4" xfId="0" applyFont="1" applyFill="1" applyBorder="1" applyAlignment="1">
      <alignment horizontal="left"/>
    </xf>
    <xf numFmtId="0" fontId="1" fillId="13" borderId="12" xfId="0" applyFont="1" applyFill="1" applyBorder="1" applyAlignment="1">
      <alignment horizontal="center"/>
    </xf>
    <xf numFmtId="0" fontId="0" fillId="13" borderId="13" xfId="0" applyFill="1" applyBorder="1"/>
    <xf numFmtId="0" fontId="0" fillId="13" borderId="12" xfId="0" applyFill="1" applyBorder="1"/>
    <xf numFmtId="0" fontId="1" fillId="13" borderId="4" xfId="0" applyFont="1" applyFill="1" applyBorder="1"/>
    <xf numFmtId="0" fontId="0" fillId="13" borderId="4" xfId="0" applyFill="1" applyBorder="1"/>
    <xf numFmtId="0" fontId="0" fillId="0" borderId="9" xfId="0" applyBorder="1" applyAlignment="1"/>
    <xf numFmtId="1" fontId="0" fillId="0" borderId="7" xfId="0" applyNumberFormat="1" applyBorder="1" applyAlignment="1">
      <alignment horizontal="center"/>
    </xf>
    <xf numFmtId="1" fontId="0" fillId="0" borderId="2" xfId="0" applyNumberFormat="1" applyBorder="1" applyAlignment="1">
      <alignment horizontal="center"/>
    </xf>
    <xf numFmtId="1" fontId="0" fillId="0" borderId="15" xfId="0" applyNumberFormat="1" applyBorder="1" applyAlignment="1">
      <alignment horizontal="center"/>
    </xf>
    <xf numFmtId="1" fontId="0" fillId="0" borderId="0" xfId="0" applyNumberFormat="1" applyBorder="1" applyAlignment="1">
      <alignment horizontal="center"/>
    </xf>
    <xf numFmtId="1" fontId="0" fillId="0" borderId="3" xfId="0" applyNumberFormat="1" applyBorder="1" applyAlignment="1">
      <alignment horizontal="center"/>
    </xf>
    <xf numFmtId="1" fontId="0" fillId="0" borderId="14" xfId="0" applyNumberFormat="1" applyBorder="1" applyAlignment="1">
      <alignment horizontal="center"/>
    </xf>
    <xf numFmtId="1" fontId="0" fillId="0" borderId="8" xfId="0" applyNumberFormat="1" applyBorder="1" applyAlignment="1">
      <alignment horizontal="center"/>
    </xf>
    <xf numFmtId="1" fontId="0" fillId="0" borderId="16" xfId="0" applyNumberFormat="1" applyBorder="1" applyAlignment="1">
      <alignment horizontal="center"/>
    </xf>
    <xf numFmtId="1" fontId="4" fillId="9" borderId="22" xfId="0" applyNumberFormat="1" applyFont="1" applyFill="1" applyBorder="1" applyAlignment="1">
      <alignment horizontal="center"/>
    </xf>
    <xf numFmtId="1" fontId="4" fillId="9" borderId="20" xfId="0" applyNumberFormat="1" applyFont="1" applyFill="1" applyBorder="1" applyAlignment="1">
      <alignment horizontal="center"/>
    </xf>
    <xf numFmtId="1" fontId="4" fillId="9" borderId="17" xfId="0" applyNumberFormat="1" applyFont="1" applyFill="1" applyBorder="1" applyAlignment="1">
      <alignment horizontal="center"/>
    </xf>
    <xf numFmtId="1" fontId="4" fillId="9" borderId="29" xfId="0" applyNumberFormat="1" applyFont="1" applyFill="1" applyBorder="1" applyAlignment="1">
      <alignment horizontal="center"/>
    </xf>
    <xf numFmtId="0" fontId="0" fillId="0" borderId="12" xfId="0" applyBorder="1" applyAlignment="1">
      <alignment horizontal="right"/>
    </xf>
    <xf numFmtId="0" fontId="0" fillId="0" borderId="12" xfId="0" applyFill="1" applyBorder="1" applyAlignment="1">
      <alignment horizontal="right"/>
    </xf>
    <xf numFmtId="164" fontId="4" fillId="11" borderId="5" xfId="0" applyNumberFormat="1" applyFont="1" applyFill="1" applyBorder="1" applyAlignment="1">
      <alignment horizontal="center"/>
    </xf>
    <xf numFmtId="0" fontId="0" fillId="0" borderId="4" xfId="0" applyFont="1" applyBorder="1"/>
    <xf numFmtId="0" fontId="0" fillId="0" borderId="12" xfId="0" applyFont="1" applyBorder="1" applyAlignment="1">
      <alignment horizontal="right"/>
    </xf>
    <xf numFmtId="0" fontId="0" fillId="0" borderId="12" xfId="0" applyFont="1" applyFill="1" applyBorder="1" applyAlignment="1">
      <alignment horizontal="center"/>
    </xf>
    <xf numFmtId="0" fontId="0" fillId="0" borderId="12" xfId="0" applyFont="1" applyBorder="1"/>
    <xf numFmtId="0" fontId="0" fillId="0" borderId="4" xfId="0" applyFont="1" applyBorder="1" applyAlignment="1">
      <alignment horizontal="center"/>
    </xf>
    <xf numFmtId="0" fontId="0" fillId="0" borderId="6" xfId="0" applyFont="1" applyBorder="1"/>
    <xf numFmtId="0" fontId="0" fillId="0" borderId="7" xfId="0" applyFont="1" applyBorder="1" applyAlignment="1">
      <alignment horizontal="right"/>
    </xf>
    <xf numFmtId="0" fontId="0" fillId="0" borderId="7" xfId="0" applyFont="1" applyFill="1" applyBorder="1" applyAlignment="1">
      <alignment horizontal="center"/>
    </xf>
    <xf numFmtId="0" fontId="0" fillId="0" borderId="7" xfId="0" applyFont="1" applyBorder="1"/>
    <xf numFmtId="0" fontId="0" fillId="0" borderId="6" xfId="0" applyFont="1" applyBorder="1" applyAlignment="1">
      <alignment horizontal="center"/>
    </xf>
    <xf numFmtId="1" fontId="0" fillId="0" borderId="2" xfId="0" applyNumberFormat="1" applyFont="1" applyFill="1" applyBorder="1" applyAlignment="1">
      <alignment horizontal="center"/>
    </xf>
    <xf numFmtId="0" fontId="0" fillId="0" borderId="8" xfId="0" applyFont="1" applyBorder="1"/>
    <xf numFmtId="0" fontId="0" fillId="0" borderId="9" xfId="0" applyFont="1" applyBorder="1" applyAlignment="1">
      <alignment horizontal="right"/>
    </xf>
    <xf numFmtId="0" fontId="0" fillId="0" borderId="9" xfId="0" applyFont="1" applyFill="1" applyBorder="1" applyAlignment="1">
      <alignment horizontal="center"/>
    </xf>
    <xf numFmtId="0" fontId="0" fillId="0" borderId="9" xfId="0" applyFont="1" applyBorder="1"/>
    <xf numFmtId="0" fontId="0" fillId="0" borderId="8" xfId="0" applyFont="1" applyBorder="1" applyAlignment="1">
      <alignment horizontal="center"/>
    </xf>
    <xf numFmtId="1" fontId="0" fillId="0" borderId="6" xfId="0" applyNumberFormat="1" applyFont="1" applyFill="1" applyBorder="1" applyAlignment="1">
      <alignment horizontal="center"/>
    </xf>
    <xf numFmtId="1" fontId="0" fillId="0" borderId="8" xfId="0" applyNumberFormat="1" applyFont="1" applyFill="1" applyBorder="1" applyAlignment="1">
      <alignment horizontal="center"/>
    </xf>
    <xf numFmtId="1" fontId="4" fillId="14" borderId="20" xfId="0" applyNumberFormat="1" applyFont="1" applyFill="1" applyBorder="1" applyAlignment="1">
      <alignment horizontal="center"/>
    </xf>
    <xf numFmtId="1" fontId="4" fillId="14" borderId="17" xfId="0" applyNumberFormat="1" applyFont="1" applyFill="1" applyBorder="1" applyAlignment="1">
      <alignment horizontal="center"/>
    </xf>
    <xf numFmtId="0" fontId="0" fillId="2" borderId="0" xfId="0" applyFont="1" applyFill="1" applyAlignment="1">
      <alignment horizontal="center"/>
    </xf>
    <xf numFmtId="0" fontId="0" fillId="0" borderId="0" xfId="0" applyFont="1" applyAlignment="1">
      <alignment horizontal="right"/>
    </xf>
    <xf numFmtId="0" fontId="0" fillId="0" borderId="27" xfId="0" applyBorder="1" applyAlignment="1"/>
    <xf numFmtId="0" fontId="12" fillId="0" borderId="27" xfId="0" applyFont="1" applyBorder="1" applyAlignment="1"/>
    <xf numFmtId="0" fontId="0" fillId="0" borderId="9" xfId="0" applyBorder="1" applyAlignment="1">
      <alignment horizontal="left"/>
    </xf>
    <xf numFmtId="1" fontId="0" fillId="4" borderId="6" xfId="0" applyNumberFormat="1" applyFill="1" applyBorder="1" applyAlignment="1">
      <alignment horizontal="center"/>
    </xf>
    <xf numFmtId="1" fontId="0" fillId="4" borderId="1" xfId="0" applyNumberFormat="1" applyFill="1" applyBorder="1" applyAlignment="1">
      <alignment horizontal="center"/>
    </xf>
    <xf numFmtId="1" fontId="0" fillId="4" borderId="8" xfId="0" applyNumberFormat="1" applyFill="1" applyBorder="1" applyAlignment="1">
      <alignment horizontal="center"/>
    </xf>
    <xf numFmtId="0" fontId="0" fillId="4" borderId="4" xfId="0" applyFill="1" applyBorder="1" applyAlignment="1">
      <alignment horizontal="center"/>
    </xf>
    <xf numFmtId="0" fontId="1" fillId="13" borderId="7" xfId="0" applyFont="1" applyFill="1" applyBorder="1" applyAlignment="1">
      <alignment horizontal="center"/>
    </xf>
    <xf numFmtId="0" fontId="0" fillId="0" borderId="4" xfId="0" applyFill="1"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0" fontId="0" fillId="0" borderId="4" xfId="0" applyBorder="1"/>
    <xf numFmtId="1" fontId="4" fillId="14" borderId="26" xfId="0" applyNumberFormat="1" applyFont="1" applyFill="1" applyBorder="1" applyAlignment="1">
      <alignment horizontal="center"/>
    </xf>
    <xf numFmtId="1" fontId="4" fillId="14" borderId="37" xfId="0" applyNumberFormat="1" applyFont="1" applyFill="1" applyBorder="1" applyAlignment="1">
      <alignment horizontal="center"/>
    </xf>
    <xf numFmtId="1" fontId="4" fillId="14" borderId="38" xfId="0" applyNumberFormat="1" applyFont="1" applyFill="1" applyBorder="1" applyAlignment="1">
      <alignment horizontal="center"/>
    </xf>
    <xf numFmtId="0" fontId="0" fillId="0" borderId="0" xfId="0" applyFont="1" applyFill="1" applyBorder="1" applyAlignment="1">
      <alignment horizontal="left"/>
    </xf>
    <xf numFmtId="0" fontId="0" fillId="0" borderId="16" xfId="0" applyBorder="1" applyAlignment="1">
      <alignment horizontal="right"/>
    </xf>
    <xf numFmtId="0" fontId="0" fillId="0" borderId="13" xfId="0" applyBorder="1" applyAlignment="1">
      <alignment horizontal="right"/>
    </xf>
    <xf numFmtId="1" fontId="0" fillId="0" borderId="13" xfId="0" applyNumberFormat="1" applyBorder="1" applyAlignment="1">
      <alignment horizontal="center"/>
    </xf>
    <xf numFmtId="0" fontId="0" fillId="0" borderId="7" xfId="0" applyFill="1" applyBorder="1" applyAlignment="1">
      <alignment horizontal="right"/>
    </xf>
    <xf numFmtId="0" fontId="0" fillId="0" borderId="9" xfId="0" applyFill="1" applyBorder="1" applyAlignment="1">
      <alignment horizontal="right"/>
    </xf>
    <xf numFmtId="1" fontId="0" fillId="0" borderId="4" xfId="0" applyNumberFormat="1" applyBorder="1" applyAlignment="1">
      <alignment horizontal="center"/>
    </xf>
    <xf numFmtId="1" fontId="0" fillId="0" borderId="12" xfId="0" applyNumberFormat="1" applyBorder="1" applyAlignment="1">
      <alignment horizontal="center"/>
    </xf>
    <xf numFmtId="0" fontId="13" fillId="0" borderId="0" xfId="0" applyFont="1" applyAlignment="1">
      <alignment horizontal="left"/>
    </xf>
    <xf numFmtId="0" fontId="0" fillId="0" borderId="1" xfId="0" applyBorder="1" applyAlignment="1">
      <alignment horizontal="center"/>
    </xf>
    <xf numFmtId="0" fontId="0" fillId="0" borderId="14" xfId="0" applyBorder="1" applyAlignment="1">
      <alignment horizontal="center"/>
    </xf>
    <xf numFmtId="0" fontId="0" fillId="5" borderId="0" xfId="0" applyFill="1" applyBorder="1" applyAlignment="1">
      <alignment horizontal="center"/>
    </xf>
    <xf numFmtId="0" fontId="0" fillId="0" borderId="6" xfId="0" applyBorder="1" applyAlignment="1">
      <alignment horizontal="center"/>
    </xf>
    <xf numFmtId="0" fontId="0" fillId="0" borderId="15" xfId="0" applyBorder="1" applyAlignment="1">
      <alignment horizontal="center"/>
    </xf>
    <xf numFmtId="0" fontId="0" fillId="0" borderId="7" xfId="0" applyBorder="1" applyAlignment="1">
      <alignment horizontal="center"/>
    </xf>
    <xf numFmtId="0" fontId="0" fillId="5" borderId="8" xfId="0" applyFill="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1" xfId="0" applyFill="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Fill="1"/>
    <xf numFmtId="0" fontId="0" fillId="0" borderId="14" xfId="0" applyFill="1" applyBorder="1" applyAlignment="1">
      <alignment horizontal="center"/>
    </xf>
    <xf numFmtId="0" fontId="0" fillId="0" borderId="0" xfId="0" applyFill="1" applyAlignment="1">
      <alignment horizontal="right"/>
    </xf>
    <xf numFmtId="0" fontId="0" fillId="0" borderId="0" xfId="0" applyBorder="1" applyAlignment="1">
      <alignment horizontal="center"/>
    </xf>
    <xf numFmtId="0" fontId="0" fillId="0" borderId="14" xfId="0" applyBorder="1" applyAlignment="1">
      <alignment horizontal="center"/>
    </xf>
    <xf numFmtId="0" fontId="0" fillId="0" borderId="1"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0" xfId="0" applyAlignment="1">
      <alignment horizontal="center"/>
    </xf>
    <xf numFmtId="0" fontId="0" fillId="2" borderId="16" xfId="0" applyFill="1" applyBorder="1" applyAlignment="1">
      <alignment horizontal="center"/>
    </xf>
    <xf numFmtId="0" fontId="0" fillId="2" borderId="15" xfId="0" applyFill="1" applyBorder="1" applyAlignment="1">
      <alignment horizontal="center"/>
    </xf>
    <xf numFmtId="0" fontId="0" fillId="2" borderId="14" xfId="0" applyFill="1" applyBorder="1" applyAlignment="1">
      <alignment horizontal="center"/>
    </xf>
    <xf numFmtId="1" fontId="14" fillId="15" borderId="5" xfId="0" applyNumberFormat="1" applyFont="1" applyFill="1" applyBorder="1" applyAlignment="1">
      <alignment horizontal="center"/>
    </xf>
    <xf numFmtId="1" fontId="14" fillId="15" borderId="13" xfId="0" applyNumberFormat="1" applyFont="1" applyFill="1" applyBorder="1" applyAlignment="1">
      <alignment horizontal="center"/>
    </xf>
    <xf numFmtId="1" fontId="14" fillId="15" borderId="12" xfId="0" applyNumberFormat="1" applyFont="1" applyFill="1" applyBorder="1" applyAlignment="1">
      <alignment horizontal="center"/>
    </xf>
    <xf numFmtId="1" fontId="14" fillId="15" borderId="4" xfId="0" applyNumberFormat="1" applyFont="1" applyFill="1" applyBorder="1" applyAlignment="1">
      <alignment horizontal="center"/>
    </xf>
    <xf numFmtId="0" fontId="12" fillId="0" borderId="0" xfId="0" applyFont="1" applyAlignment="1">
      <alignment horizontal="left"/>
    </xf>
    <xf numFmtId="1" fontId="14" fillId="15" borderId="6" xfId="0" applyNumberFormat="1" applyFont="1" applyFill="1" applyBorder="1" applyAlignment="1">
      <alignment horizontal="center"/>
    </xf>
    <xf numFmtId="1" fontId="14" fillId="15" borderId="2" xfId="0" applyNumberFormat="1" applyFont="1" applyFill="1" applyBorder="1" applyAlignment="1">
      <alignment horizontal="center"/>
    </xf>
    <xf numFmtId="1" fontId="14" fillId="15" borderId="8" xfId="0" applyNumberFormat="1" applyFont="1" applyFill="1" applyBorder="1" applyAlignment="1">
      <alignment horizontal="center"/>
    </xf>
    <xf numFmtId="1" fontId="14" fillId="15" borderId="10" xfId="0" applyNumberFormat="1"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0" xfId="0" applyFill="1" applyAlignment="1">
      <alignment horizontal="center"/>
    </xf>
    <xf numFmtId="0" fontId="0" fillId="0" borderId="16" xfId="0" applyFill="1" applyBorder="1" applyAlignment="1">
      <alignment horizontal="center"/>
    </xf>
    <xf numFmtId="0" fontId="0" fillId="0" borderId="9" xfId="0" applyFill="1" applyBorder="1" applyAlignment="1">
      <alignment horizontal="center"/>
    </xf>
    <xf numFmtId="164" fontId="0" fillId="0" borderId="6" xfId="0" applyNumberFormat="1" applyFill="1" applyBorder="1" applyAlignment="1">
      <alignment horizontal="center"/>
    </xf>
    <xf numFmtId="164" fontId="0" fillId="0" borderId="15" xfId="0" applyNumberFormat="1" applyFill="1" applyBorder="1" applyAlignment="1">
      <alignment horizontal="center"/>
    </xf>
    <xf numFmtId="1" fontId="0" fillId="0" borderId="6" xfId="0" applyNumberFormat="1" applyFill="1" applyBorder="1" applyAlignment="1">
      <alignment horizontal="center"/>
    </xf>
    <xf numFmtId="1" fontId="0" fillId="0" borderId="8" xfId="0" applyNumberFormat="1" applyFill="1" applyBorder="1" applyAlignment="1">
      <alignment horizontal="center"/>
    </xf>
    <xf numFmtId="1" fontId="0" fillId="0" borderId="7" xfId="0" applyNumberFormat="1" applyFill="1" applyBorder="1" applyAlignment="1">
      <alignment horizontal="center"/>
    </xf>
    <xf numFmtId="1" fontId="0" fillId="0" borderId="9" xfId="0" applyNumberFormat="1"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1" fontId="14" fillId="15" borderId="16" xfId="0" applyNumberFormat="1" applyFont="1" applyFill="1" applyBorder="1" applyAlignment="1">
      <alignment horizontal="center"/>
    </xf>
    <xf numFmtId="0" fontId="0" fillId="0" borderId="5" xfId="0" applyBorder="1"/>
    <xf numFmtId="1" fontId="0" fillId="0" borderId="4" xfId="0" applyNumberFormat="1" applyFont="1" applyFill="1" applyBorder="1" applyAlignment="1">
      <alignment horizontal="center"/>
    </xf>
    <xf numFmtId="1" fontId="0" fillId="0" borderId="13" xfId="0" applyNumberFormat="1" applyFont="1" applyFill="1" applyBorder="1" applyAlignment="1">
      <alignment horizontal="center"/>
    </xf>
    <xf numFmtId="1" fontId="0" fillId="0" borderId="12" xfId="0" applyNumberFormat="1" applyFont="1" applyFill="1" applyBorder="1" applyAlignment="1">
      <alignment horizontal="center"/>
    </xf>
    <xf numFmtId="1" fontId="8" fillId="0" borderId="6" xfId="0" applyNumberFormat="1" applyFont="1" applyFill="1" applyBorder="1" applyAlignment="1">
      <alignment horizontal="center"/>
    </xf>
    <xf numFmtId="1" fontId="8" fillId="0" borderId="7" xfId="0" applyNumberFormat="1" applyFont="1" applyFill="1" applyBorder="1" applyAlignment="1">
      <alignment horizontal="center"/>
    </xf>
    <xf numFmtId="1" fontId="14" fillId="15" borderId="9" xfId="0" applyNumberFormat="1" applyFont="1" applyFill="1" applyBorder="1" applyAlignment="1">
      <alignment horizontal="center"/>
    </xf>
    <xf numFmtId="1" fontId="8" fillId="0" borderId="15" xfId="0" applyNumberFormat="1" applyFont="1" applyFill="1" applyBorder="1" applyAlignment="1">
      <alignment horizontal="center"/>
    </xf>
    <xf numFmtId="0" fontId="0" fillId="16" borderId="0" xfId="0" applyFont="1" applyFill="1" applyBorder="1" applyAlignment="1">
      <alignment horizontal="center"/>
    </xf>
    <xf numFmtId="0" fontId="0" fillId="16" borderId="0" xfId="0" applyFill="1" applyAlignment="1">
      <alignment horizontal="center"/>
    </xf>
    <xf numFmtId="0" fontId="0" fillId="16" borderId="0" xfId="0" applyFill="1"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4" xfId="0" applyBorder="1" applyAlignment="1">
      <alignment horizontal="center"/>
    </xf>
    <xf numFmtId="164" fontId="0" fillId="17" borderId="6" xfId="0" applyNumberFormat="1" applyFill="1" applyBorder="1" applyAlignment="1">
      <alignment horizontal="center"/>
    </xf>
    <xf numFmtId="164" fontId="0" fillId="17" borderId="7" xfId="0" applyNumberFormat="1" applyFill="1" applyBorder="1" applyAlignment="1">
      <alignment horizontal="center"/>
    </xf>
    <xf numFmtId="164" fontId="0" fillId="17" borderId="15" xfId="0" applyNumberFormat="1" applyFill="1" applyBorder="1" applyAlignment="1">
      <alignment horizontal="center"/>
    </xf>
    <xf numFmtId="164" fontId="0" fillId="17" borderId="1" xfId="0" applyNumberFormat="1" applyFill="1" applyBorder="1" applyAlignment="1">
      <alignment horizontal="center"/>
    </xf>
    <xf numFmtId="164" fontId="0" fillId="17" borderId="0" xfId="0" applyNumberFormat="1" applyFill="1" applyBorder="1" applyAlignment="1">
      <alignment horizontal="center"/>
    </xf>
    <xf numFmtId="164" fontId="0" fillId="17" borderId="14" xfId="0" applyNumberFormat="1" applyFill="1" applyBorder="1" applyAlignment="1">
      <alignment horizontal="center"/>
    </xf>
    <xf numFmtId="1" fontId="0" fillId="17" borderId="0" xfId="0" applyNumberFormat="1" applyFill="1" applyAlignment="1">
      <alignment horizontal="left"/>
    </xf>
    <xf numFmtId="0" fontId="0" fillId="0" borderId="6" xfId="0" applyBorder="1" applyAlignment="1">
      <alignment horizontal="center"/>
    </xf>
    <xf numFmtId="0" fontId="0" fillId="0" borderId="7" xfId="0" applyBorder="1" applyAlignment="1">
      <alignment horizontal="center"/>
    </xf>
    <xf numFmtId="0" fontId="13" fillId="0" borderId="0" xfId="0" applyFont="1"/>
    <xf numFmtId="0" fontId="0" fillId="0" borderId="16" xfId="0" applyBorder="1"/>
    <xf numFmtId="0" fontId="0" fillId="0" borderId="5" xfId="0" quotePrefix="1" applyBorder="1" applyAlignment="1">
      <alignment horizontal="center"/>
    </xf>
    <xf numFmtId="0" fontId="0" fillId="0" borderId="0" xfId="0" applyBorder="1" applyAlignment="1"/>
    <xf numFmtId="164" fontId="0" fillId="0" borderId="7" xfId="0" applyNumberFormat="1" applyFill="1" applyBorder="1" applyAlignment="1">
      <alignment horizontal="center"/>
    </xf>
    <xf numFmtId="164" fontId="0" fillId="0" borderId="5" xfId="0" applyNumberFormat="1" applyBorder="1" applyAlignment="1">
      <alignment horizontal="center"/>
    </xf>
    <xf numFmtId="0" fontId="5" fillId="0" borderId="41" xfId="0" applyFont="1" applyFill="1" applyBorder="1" applyAlignment="1">
      <alignment horizontal="center"/>
    </xf>
    <xf numFmtId="164" fontId="9" fillId="0" borderId="42" xfId="0" applyNumberFormat="1" applyFont="1" applyFill="1" applyBorder="1" applyAlignment="1">
      <alignment horizontal="center"/>
    </xf>
    <xf numFmtId="164" fontId="9" fillId="0" borderId="43" xfId="0" applyNumberFormat="1" applyFont="1" applyFill="1" applyBorder="1" applyAlignment="1">
      <alignment horizontal="center"/>
    </xf>
    <xf numFmtId="164" fontId="10" fillId="0" borderId="44" xfId="0" applyNumberFormat="1" applyFont="1" applyBorder="1" applyAlignment="1">
      <alignment horizontal="center"/>
    </xf>
    <xf numFmtId="0" fontId="5" fillId="0" borderId="0" xfId="0" applyFont="1" applyFill="1" applyBorder="1" applyAlignment="1">
      <alignment horizontal="center"/>
    </xf>
    <xf numFmtId="164" fontId="9" fillId="0" borderId="0" xfId="0" applyNumberFormat="1" applyFont="1" applyFill="1" applyBorder="1" applyAlignment="1">
      <alignment horizontal="center"/>
    </xf>
    <xf numFmtId="164" fontId="10" fillId="0" borderId="0" xfId="0" applyNumberFormat="1" applyFont="1" applyBorder="1" applyAlignment="1">
      <alignment horizontal="center"/>
    </xf>
    <xf numFmtId="0" fontId="1" fillId="7" borderId="33" xfId="0" applyFont="1" applyFill="1" applyBorder="1" applyAlignment="1">
      <alignment horizontal="center"/>
    </xf>
    <xf numFmtId="164" fontId="4" fillId="11" borderId="12" xfId="0" applyNumberFormat="1"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1" fontId="0" fillId="0" borderId="1" xfId="0" applyNumberFormat="1" applyFont="1" applyFill="1" applyBorder="1" applyAlignment="1">
      <alignment horizontal="center"/>
    </xf>
    <xf numFmtId="164" fontId="4" fillId="0" borderId="1" xfId="0" applyNumberFormat="1" applyFont="1" applyFill="1" applyBorder="1" applyAlignment="1">
      <alignment horizontal="center"/>
    </xf>
    <xf numFmtId="0" fontId="0" fillId="0" borderId="1" xfId="0" applyFill="1" applyBorder="1" applyAlignment="1"/>
    <xf numFmtId="1" fontId="4" fillId="0" borderId="0" xfId="0" applyNumberFormat="1" applyFont="1" applyFill="1" applyBorder="1" applyAlignment="1">
      <alignment horizontal="center"/>
    </xf>
    <xf numFmtId="1" fontId="4" fillId="9" borderId="6" xfId="0" applyNumberFormat="1" applyFont="1" applyFill="1" applyBorder="1" applyAlignment="1">
      <alignment horizontal="center"/>
    </xf>
    <xf numFmtId="1" fontId="4" fillId="9" borderId="1" xfId="0" applyNumberFormat="1" applyFont="1" applyFill="1" applyBorder="1" applyAlignment="1">
      <alignment horizontal="center"/>
    </xf>
    <xf numFmtId="1" fontId="4" fillId="9" borderId="33" xfId="0" applyNumberFormat="1" applyFont="1" applyFill="1" applyBorder="1" applyAlignment="1">
      <alignment horizontal="center"/>
    </xf>
    <xf numFmtId="1" fontId="4" fillId="9" borderId="39" xfId="0" applyNumberFormat="1" applyFont="1" applyFill="1" applyBorder="1" applyAlignment="1">
      <alignment horizontal="center"/>
    </xf>
    <xf numFmtId="0" fontId="0" fillId="0" borderId="1" xfId="0" applyFill="1" applyBorder="1"/>
    <xf numFmtId="1" fontId="4" fillId="0" borderId="1" xfId="0" applyNumberFormat="1" applyFont="1" applyFill="1" applyBorder="1" applyAlignment="1">
      <alignment horizontal="center"/>
    </xf>
    <xf numFmtId="0" fontId="1" fillId="7" borderId="6" xfId="0" applyFont="1" applyFill="1" applyBorder="1" applyAlignment="1">
      <alignment horizontal="center"/>
    </xf>
    <xf numFmtId="0" fontId="0" fillId="13" borderId="15" xfId="0" applyFill="1" applyBorder="1"/>
    <xf numFmtId="1" fontId="0" fillId="0" borderId="1" xfId="0" applyNumberFormat="1" applyFill="1" applyBorder="1" applyAlignment="1">
      <alignment horizontal="center"/>
    </xf>
    <xf numFmtId="1" fontId="4" fillId="14" borderId="45" xfId="0" applyNumberFormat="1" applyFont="1" applyFill="1" applyBorder="1" applyAlignment="1">
      <alignment horizontal="center"/>
    </xf>
    <xf numFmtId="0" fontId="1" fillId="7" borderId="46" xfId="0" applyFont="1" applyFill="1" applyBorder="1" applyAlignment="1">
      <alignment horizontal="center"/>
    </xf>
    <xf numFmtId="0" fontId="1" fillId="7" borderId="11" xfId="0" applyFont="1" applyFill="1" applyBorder="1" applyAlignment="1">
      <alignment horizontal="center"/>
    </xf>
    <xf numFmtId="0" fontId="15" fillId="0" borderId="0" xfId="0" applyFont="1" applyAlignment="1">
      <alignment horizontal="left"/>
    </xf>
    <xf numFmtId="0" fontId="0" fillId="4" borderId="0" xfId="0" applyFill="1" applyBorder="1" applyAlignment="1">
      <alignment horizontal="center"/>
    </xf>
    <xf numFmtId="0" fontId="4" fillId="18" borderId="0" xfId="0" applyFont="1" applyFill="1"/>
    <xf numFmtId="0" fontId="8" fillId="16" borderId="0" xfId="0" applyFont="1" applyFill="1" applyAlignment="1">
      <alignment horizontal="center"/>
    </xf>
    <xf numFmtId="1" fontId="0" fillId="0" borderId="15" xfId="0" applyNumberFormat="1" applyFont="1" applyFill="1" applyBorder="1" applyAlignment="1">
      <alignment horizontal="center"/>
    </xf>
    <xf numFmtId="1" fontId="0" fillId="0" borderId="7" xfId="0" applyNumberFormat="1" applyFont="1" applyFill="1" applyBorder="1" applyAlignment="1">
      <alignment horizontal="center"/>
    </xf>
    <xf numFmtId="1" fontId="14" fillId="15" borderId="7" xfId="0" applyNumberFormat="1" applyFont="1" applyFill="1" applyBorder="1" applyAlignment="1">
      <alignment horizontal="center"/>
    </xf>
    <xf numFmtId="1" fontId="14" fillId="0" borderId="7" xfId="0" applyNumberFormat="1" applyFont="1" applyFill="1" applyBorder="1" applyAlignment="1">
      <alignment horizontal="center"/>
    </xf>
    <xf numFmtId="1" fontId="14" fillId="15" borderId="15" xfId="0" applyNumberFormat="1" applyFont="1" applyFill="1" applyBorder="1" applyAlignment="1">
      <alignment horizontal="center"/>
    </xf>
    <xf numFmtId="1" fontId="14" fillId="0" borderId="15" xfId="0" applyNumberFormat="1" applyFont="1" applyFill="1" applyBorder="1" applyAlignment="1">
      <alignment horizontal="center"/>
    </xf>
    <xf numFmtId="0" fontId="0" fillId="0" borderId="16" xfId="0" applyFont="1" applyFill="1" applyBorder="1" applyAlignment="1">
      <alignment horizontal="center"/>
    </xf>
    <xf numFmtId="1" fontId="0" fillId="0" borderId="9" xfId="0" applyNumberFormat="1" applyFont="1" applyFill="1" applyBorder="1" applyAlignment="1">
      <alignment horizontal="center"/>
    </xf>
    <xf numFmtId="1" fontId="0" fillId="0" borderId="16" xfId="0" applyNumberFormat="1" applyFont="1" applyFill="1" applyBorder="1" applyAlignment="1">
      <alignment horizontal="center"/>
    </xf>
    <xf numFmtId="0" fontId="0" fillId="0" borderId="13" xfId="0" applyFont="1"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6" xfId="0" applyBorder="1" applyAlignment="1">
      <alignment horizontal="center"/>
    </xf>
    <xf numFmtId="0" fontId="0" fillId="3" borderId="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Alignment="1">
      <alignment horizontal="center"/>
    </xf>
    <xf numFmtId="0" fontId="0" fillId="3" borderId="39" xfId="0" applyFill="1" applyBorder="1" applyAlignment="1">
      <alignment horizontal="center"/>
    </xf>
    <xf numFmtId="0" fontId="0" fillId="3" borderId="30" xfId="0" applyFill="1" applyBorder="1" applyAlignment="1">
      <alignment horizontal="center"/>
    </xf>
    <xf numFmtId="0" fontId="0" fillId="3" borderId="40"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3" borderId="15" xfId="0" applyFill="1" applyBorder="1" applyAlignment="1">
      <alignment horizontal="center"/>
    </xf>
    <xf numFmtId="0" fontId="0" fillId="0" borderId="1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504825</xdr:colOff>
      <xdr:row>19</xdr:row>
      <xdr:rowOff>107519</xdr:rowOff>
    </xdr:from>
    <xdr:to>
      <xdr:col>19</xdr:col>
      <xdr:colOff>248529</xdr:colOff>
      <xdr:row>28</xdr:row>
      <xdr:rowOff>92487</xdr:rowOff>
    </xdr:to>
    <xdr:pic>
      <xdr:nvPicPr>
        <xdr:cNvPr id="4" name="Picture 3">
          <a:extLst>
            <a:ext uri="{FF2B5EF4-FFF2-40B4-BE49-F238E27FC236}">
              <a16:creationId xmlns:a16="http://schemas.microsoft.com/office/drawing/2014/main" id="{DDD1AEAC-0453-4CE9-8CD1-D730FF8DC762}"/>
            </a:ext>
          </a:extLst>
        </xdr:cNvPr>
        <xdr:cNvPicPr>
          <a:picLocks noChangeAspect="1"/>
        </xdr:cNvPicPr>
      </xdr:nvPicPr>
      <xdr:blipFill>
        <a:blip xmlns:r="http://schemas.openxmlformats.org/officeDocument/2006/relationships" r:embed="rId1"/>
        <a:stretch>
          <a:fillRect/>
        </a:stretch>
      </xdr:blipFill>
      <xdr:spPr>
        <a:xfrm>
          <a:off x="10696575" y="3546044"/>
          <a:ext cx="8472414" cy="1604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78AF-0DD3-4313-9A47-0A1260DEBDB6}">
  <dimension ref="A1:EF684"/>
  <sheetViews>
    <sheetView tabSelected="1" zoomScale="80" zoomScaleNormal="80" workbookViewId="0">
      <selection activeCell="B13" sqref="B13"/>
    </sheetView>
  </sheetViews>
  <sheetFormatPr defaultRowHeight="14.4" x14ac:dyDescent="0.3"/>
  <cols>
    <col min="2" max="2" width="51" customWidth="1"/>
    <col min="4" max="4" width="12.5546875" customWidth="1"/>
    <col min="6" max="6" width="10" bestFit="1" customWidth="1"/>
    <col min="10" max="10" width="10.21875" customWidth="1"/>
    <col min="11" max="16" width="11.5546875" customWidth="1"/>
    <col min="17" max="17" width="10" customWidth="1"/>
    <col min="19" max="19" width="51" customWidth="1"/>
    <col min="21" max="21" width="12.5546875" customWidth="1"/>
    <col min="27" max="34" width="10.33203125" customWidth="1"/>
    <col min="36" max="36" width="51" customWidth="1"/>
    <col min="38" max="38" width="12.5546875" customWidth="1"/>
    <col min="44" max="51" width="10.6640625" customWidth="1"/>
    <col min="53" max="53" width="51" customWidth="1"/>
    <col min="55" max="55" width="12.5546875" customWidth="1"/>
    <col min="61" max="63" width="10.21875" customWidth="1"/>
    <col min="70" max="70" width="51" customWidth="1"/>
    <col min="72" max="72" width="12.5546875" customWidth="1"/>
    <col min="78" max="80" width="10.21875" customWidth="1"/>
    <col min="87" max="87" width="51" customWidth="1"/>
    <col min="89" max="89" width="12.5546875" customWidth="1"/>
    <col min="95" max="97" width="10.21875" customWidth="1"/>
    <col min="104" max="104" width="51" customWidth="1"/>
    <col min="106" max="106" width="12.5546875" customWidth="1"/>
    <col min="110" max="110" width="11.5546875" customWidth="1"/>
    <col min="112" max="114" width="10.21875" customWidth="1"/>
    <col min="121" max="121" width="51" customWidth="1"/>
    <col min="123" max="123" width="12.5546875" customWidth="1"/>
    <col min="127" max="127" width="11.77734375" customWidth="1"/>
    <col min="129" max="129" width="10.21875" customWidth="1"/>
    <col min="130" max="130" width="12.21875" customWidth="1"/>
    <col min="131" max="131" width="10.21875" customWidth="1"/>
  </cols>
  <sheetData>
    <row r="1" spans="1:19" x14ac:dyDescent="0.3">
      <c r="A1" s="517" t="s">
        <v>309</v>
      </c>
      <c r="B1" s="214"/>
      <c r="C1" s="214"/>
      <c r="D1" s="214"/>
    </row>
    <row r="2" spans="1:19" x14ac:dyDescent="0.3">
      <c r="B2" s="370" t="s">
        <v>447</v>
      </c>
      <c r="C2" s="1"/>
      <c r="D2" s="518">
        <v>1</v>
      </c>
      <c r="N2" s="394" t="s">
        <v>398</v>
      </c>
    </row>
    <row r="3" spans="1:19" x14ac:dyDescent="0.3">
      <c r="B3" s="3" t="s">
        <v>311</v>
      </c>
      <c r="C3" s="4" t="s">
        <v>2</v>
      </c>
      <c r="D3" s="453">
        <v>40</v>
      </c>
      <c r="N3" s="394" t="s">
        <v>399</v>
      </c>
    </row>
    <row r="4" spans="1:19" x14ac:dyDescent="0.3">
      <c r="B4" s="3" t="s">
        <v>312</v>
      </c>
      <c r="C4" s="4" t="s">
        <v>2</v>
      </c>
      <c r="D4" s="453">
        <v>20</v>
      </c>
      <c r="N4" s="482" t="s">
        <v>426</v>
      </c>
    </row>
    <row r="5" spans="1:19" x14ac:dyDescent="0.3">
      <c r="B5" s="3" t="s">
        <v>4</v>
      </c>
      <c r="C5" s="4" t="s">
        <v>2</v>
      </c>
      <c r="D5" s="453">
        <v>8</v>
      </c>
      <c r="H5" s="408"/>
      <c r="I5" s="408"/>
      <c r="J5" s="408"/>
      <c r="K5" s="408"/>
      <c r="L5" s="408"/>
      <c r="M5" s="408"/>
      <c r="N5" s="482" t="s">
        <v>427</v>
      </c>
      <c r="O5" s="408"/>
      <c r="P5" s="408"/>
      <c r="Q5" s="408"/>
      <c r="R5" s="408"/>
      <c r="S5" s="408"/>
    </row>
    <row r="6" spans="1:19" x14ac:dyDescent="0.3">
      <c r="B6" s="3" t="s">
        <v>333</v>
      </c>
      <c r="C6" s="4"/>
      <c r="D6" s="453">
        <v>3</v>
      </c>
      <c r="F6" s="386" t="s">
        <v>372</v>
      </c>
      <c r="H6" s="408"/>
      <c r="I6" s="408"/>
      <c r="J6" s="408"/>
      <c r="K6" s="408"/>
      <c r="L6" s="408"/>
      <c r="M6" s="408"/>
      <c r="N6" s="394" t="s">
        <v>425</v>
      </c>
      <c r="O6" s="408"/>
      <c r="P6" s="408"/>
      <c r="Q6" s="408"/>
      <c r="R6" s="408"/>
      <c r="S6" s="408"/>
    </row>
    <row r="7" spans="1:19" x14ac:dyDescent="0.3">
      <c r="B7" s="3" t="s">
        <v>334</v>
      </c>
      <c r="C7" s="4" t="s">
        <v>2</v>
      </c>
      <c r="D7" s="453">
        <v>20</v>
      </c>
      <c r="F7" s="386" t="s">
        <v>373</v>
      </c>
      <c r="G7" s="408"/>
      <c r="H7" s="408"/>
      <c r="I7" s="408"/>
      <c r="J7" s="408"/>
      <c r="K7" s="408"/>
      <c r="L7" s="408"/>
      <c r="M7" s="408"/>
      <c r="N7" s="394" t="s">
        <v>428</v>
      </c>
      <c r="O7" s="408"/>
      <c r="P7" s="408"/>
      <c r="Q7" s="408"/>
      <c r="R7" s="408"/>
      <c r="S7" s="408"/>
    </row>
    <row r="8" spans="1:19" x14ac:dyDescent="0.3">
      <c r="B8" s="3" t="s">
        <v>335</v>
      </c>
      <c r="C8" s="4" t="s">
        <v>2</v>
      </c>
      <c r="D8" s="239">
        <f>IF(D6=1,D3,IF(D6=2,D7,0))</f>
        <v>0</v>
      </c>
      <c r="F8" s="408"/>
      <c r="G8" s="408"/>
      <c r="H8" s="408"/>
      <c r="I8" s="408"/>
      <c r="J8" s="408"/>
      <c r="K8" s="408"/>
      <c r="L8" s="408"/>
      <c r="M8" s="408"/>
      <c r="N8" s="394" t="s">
        <v>431</v>
      </c>
      <c r="O8" s="408"/>
      <c r="P8" s="408"/>
      <c r="Q8" s="408"/>
      <c r="R8" s="408"/>
      <c r="S8" s="408"/>
    </row>
    <row r="9" spans="1:19" x14ac:dyDescent="0.3">
      <c r="B9" s="3" t="s">
        <v>17</v>
      </c>
      <c r="C9" s="4" t="s">
        <v>2</v>
      </c>
      <c r="D9" s="453">
        <v>6</v>
      </c>
      <c r="J9" s="409" t="s">
        <v>374</v>
      </c>
      <c r="K9" s="409" t="s">
        <v>375</v>
      </c>
      <c r="L9" s="408"/>
      <c r="M9" s="408"/>
      <c r="N9" s="394" t="s">
        <v>442</v>
      </c>
      <c r="O9" s="408"/>
      <c r="P9" s="408"/>
      <c r="Q9" s="408"/>
      <c r="R9" s="408"/>
      <c r="S9" s="408"/>
    </row>
    <row r="10" spans="1:19" x14ac:dyDescent="0.3">
      <c r="B10" s="3" t="s">
        <v>314</v>
      </c>
      <c r="C10" s="4" t="s">
        <v>317</v>
      </c>
      <c r="D10" s="237">
        <f>D9*2/D4*12</f>
        <v>7.1999999999999993</v>
      </c>
      <c r="F10" s="21"/>
      <c r="G10" s="22"/>
      <c r="H10" s="158" t="s">
        <v>318</v>
      </c>
      <c r="I10" s="400" t="s">
        <v>36</v>
      </c>
      <c r="J10" s="427">
        <f>IF(Main!K67&gt;=0,"ERROR",ABS(Main!K67))</f>
        <v>94.336742920216892</v>
      </c>
      <c r="K10" s="428">
        <f>IF(Main!L67&gt;=0,"ERROR",ABS(Main!L67))</f>
        <v>225.28</v>
      </c>
      <c r="L10" s="408"/>
      <c r="M10" s="408"/>
      <c r="N10" s="394" t="s">
        <v>443</v>
      </c>
      <c r="O10" s="408"/>
      <c r="P10" s="408"/>
      <c r="Q10" s="408"/>
      <c r="R10" s="408"/>
      <c r="S10" s="408"/>
    </row>
    <row r="11" spans="1:19" x14ac:dyDescent="0.3">
      <c r="B11" s="6" t="s">
        <v>313</v>
      </c>
      <c r="C11" s="7" t="s">
        <v>317</v>
      </c>
      <c r="D11" s="238">
        <f>IF(D6=1,0,IF(D6=2,IF(D3=D7,0,12*2*D9/(D3-D7)),12*2*D9/D3))</f>
        <v>3.6</v>
      </c>
      <c r="F11" s="26"/>
      <c r="G11" s="27"/>
      <c r="H11" s="387" t="s">
        <v>319</v>
      </c>
      <c r="I11" s="403" t="s">
        <v>36</v>
      </c>
      <c r="J11" s="429">
        <f>IF(Main!K68&gt;=0,"ERROR",ABS(Main!K68))</f>
        <v>163.84</v>
      </c>
      <c r="K11" s="430">
        <f>IF(Main!L68&gt;=0,"ERROR",ABS(Main!L68))</f>
        <v>460.98319639424813</v>
      </c>
      <c r="L11" s="408"/>
      <c r="M11" s="408"/>
      <c r="N11" s="394" t="s">
        <v>459</v>
      </c>
      <c r="O11" s="408"/>
      <c r="P11" s="408"/>
      <c r="Q11" s="408"/>
      <c r="R11" s="408"/>
      <c r="S11" s="408"/>
    </row>
    <row r="12" spans="1:19" x14ac:dyDescent="0.3">
      <c r="B12" s="12" t="s">
        <v>315</v>
      </c>
      <c r="C12" s="7" t="s">
        <v>316</v>
      </c>
      <c r="D12" s="454">
        <v>20</v>
      </c>
      <c r="F12" s="382"/>
      <c r="G12" s="216"/>
      <c r="H12" s="388" t="s">
        <v>320</v>
      </c>
      <c r="I12" s="400" t="s">
        <v>36</v>
      </c>
      <c r="J12" s="422">
        <f>IF(Main!K69&lt;=0,"ERROR",ABS(Main!K69))</f>
        <v>698.19121560274391</v>
      </c>
      <c r="K12" s="422">
        <f>IF(Main!L69&lt;=0,"ERROR",ABS(Main!L69))</f>
        <v>875.703241023337</v>
      </c>
      <c r="L12" s="408"/>
      <c r="M12" s="408"/>
      <c r="N12" s="394" t="s">
        <v>460</v>
      </c>
      <c r="O12" s="408"/>
      <c r="P12" s="408"/>
      <c r="Q12" s="408"/>
      <c r="R12" s="408"/>
      <c r="S12" s="408"/>
    </row>
    <row r="13" spans="1:19" x14ac:dyDescent="0.3">
      <c r="B13" s="14" t="s">
        <v>461</v>
      </c>
      <c r="D13" s="455">
        <v>1</v>
      </c>
      <c r="F13" s="24"/>
      <c r="G13" s="2"/>
      <c r="H13" s="14" t="s">
        <v>323</v>
      </c>
      <c r="I13" s="398" t="s">
        <v>40</v>
      </c>
      <c r="J13" s="427">
        <f>IF(Main!K70&lt;=0,"ERROR",ABS(Main!K70))</f>
        <v>6857.1536685448345</v>
      </c>
      <c r="K13" s="428">
        <f>IF(Main!L70&lt;=0,"ERROR",ABS(Main!L70))</f>
        <v>10432.101725801072</v>
      </c>
      <c r="L13" s="408"/>
      <c r="M13" s="408"/>
      <c r="N13" s="408"/>
      <c r="O13" s="408"/>
      <c r="P13" s="408"/>
      <c r="Q13" s="408"/>
      <c r="R13" s="408"/>
      <c r="S13" s="408"/>
    </row>
    <row r="14" spans="1:19" x14ac:dyDescent="0.3">
      <c r="B14" s="12" t="s">
        <v>441</v>
      </c>
      <c r="C14" s="470" t="s">
        <v>2</v>
      </c>
      <c r="D14" s="455">
        <v>1</v>
      </c>
      <c r="F14" s="26"/>
      <c r="G14" s="27"/>
      <c r="H14" s="224" t="s">
        <v>324</v>
      </c>
      <c r="I14" s="231" t="s">
        <v>40</v>
      </c>
      <c r="J14" s="429">
        <f>IF(Main!K71&lt;=0,"ERROR",ABS(Main!K71))</f>
        <v>14953.242960841464</v>
      </c>
      <c r="K14" s="430">
        <f>IF(Main!L71&lt;=0,"ERROR",ABS(Main!L71))</f>
        <v>17228.292234225857</v>
      </c>
      <c r="L14" s="408"/>
      <c r="M14" s="408"/>
      <c r="N14" s="408"/>
      <c r="O14" s="408"/>
      <c r="P14" s="408"/>
      <c r="Q14" s="408"/>
      <c r="R14" s="408"/>
      <c r="S14" s="408"/>
    </row>
    <row r="15" spans="1:19" x14ac:dyDescent="0.3">
      <c r="C15" s="14"/>
      <c r="D15" s="215"/>
      <c r="F15" s="408"/>
      <c r="G15" s="408"/>
      <c r="H15" s="408"/>
      <c r="I15" s="408"/>
      <c r="J15" s="408"/>
      <c r="K15" s="408"/>
      <c r="L15" s="408"/>
      <c r="M15" s="408"/>
      <c r="N15" s="408"/>
      <c r="O15" s="408"/>
      <c r="P15" s="408"/>
      <c r="Q15" s="408"/>
      <c r="R15" s="408"/>
      <c r="S15" s="408"/>
    </row>
    <row r="16" spans="1:19" x14ac:dyDescent="0.3">
      <c r="A16" s="214"/>
      <c r="B16" s="214"/>
      <c r="C16" s="214"/>
      <c r="D16" s="214"/>
      <c r="F16" s="408"/>
      <c r="G16" s="408"/>
      <c r="H16" s="408"/>
      <c r="I16" s="408"/>
      <c r="J16" s="408"/>
      <c r="K16" s="408"/>
      <c r="L16" s="408"/>
      <c r="M16" s="408"/>
      <c r="N16" s="408"/>
      <c r="O16" s="408"/>
      <c r="P16" s="408"/>
      <c r="Q16" s="408"/>
      <c r="R16" s="408"/>
      <c r="S16" s="408"/>
    </row>
    <row r="17" spans="1:19" x14ac:dyDescent="0.3">
      <c r="A17" s="1" t="s">
        <v>377</v>
      </c>
      <c r="C17" s="14"/>
      <c r="D17" s="215"/>
      <c r="L17" s="408"/>
      <c r="M17" s="408"/>
      <c r="N17" s="408"/>
      <c r="O17" s="408"/>
      <c r="P17" s="408"/>
      <c r="Q17" s="408"/>
      <c r="R17" s="408"/>
      <c r="S17" s="408"/>
    </row>
    <row r="18" spans="1:19" x14ac:dyDescent="0.3">
      <c r="A18" s="1"/>
      <c r="B18" t="s">
        <v>328</v>
      </c>
      <c r="C18" s="14"/>
      <c r="D18" s="215"/>
      <c r="H18" s="408"/>
      <c r="I18" s="408"/>
      <c r="J18" s="409" t="s">
        <v>374</v>
      </c>
      <c r="K18" s="409" t="s">
        <v>375</v>
      </c>
      <c r="L18" s="408"/>
      <c r="M18" s="408"/>
      <c r="O18" s="408"/>
      <c r="P18" s="408"/>
      <c r="Q18" s="408"/>
      <c r="R18" s="408"/>
      <c r="S18" s="408"/>
    </row>
    <row r="19" spans="1:19" x14ac:dyDescent="0.3">
      <c r="B19" t="s">
        <v>379</v>
      </c>
      <c r="C19" s="14"/>
      <c r="D19" s="215"/>
      <c r="F19" s="382"/>
      <c r="G19" s="216"/>
      <c r="H19" s="388" t="s">
        <v>376</v>
      </c>
      <c r="I19" s="480" t="s">
        <v>36</v>
      </c>
      <c r="J19" s="428">
        <f>MAX(J21:J25)</f>
        <v>213.30467118111221</v>
      </c>
      <c r="K19" s="428">
        <f>MAX(K21:K25)</f>
        <v>464.06536389272338</v>
      </c>
      <c r="L19" s="408"/>
      <c r="M19" s="408"/>
      <c r="O19" s="408"/>
      <c r="P19" s="408"/>
      <c r="Q19" s="408"/>
      <c r="R19" s="408"/>
      <c r="S19" s="408"/>
    </row>
    <row r="20" spans="1:19" x14ac:dyDescent="0.3">
      <c r="B20" s="12" t="s">
        <v>322</v>
      </c>
      <c r="C20" s="14"/>
      <c r="D20" s="455">
        <v>1</v>
      </c>
      <c r="F20" s="426"/>
      <c r="G20" s="408"/>
      <c r="I20" s="223" t="s">
        <v>439</v>
      </c>
      <c r="J20" s="481">
        <v>0.26</v>
      </c>
      <c r="K20" s="481">
        <f>J20</f>
        <v>0.26</v>
      </c>
      <c r="L20" s="408"/>
      <c r="M20" s="408"/>
      <c r="N20" s="408"/>
      <c r="O20" s="408"/>
      <c r="P20" s="408"/>
      <c r="Q20" s="408"/>
      <c r="R20" s="408"/>
      <c r="S20" s="408"/>
    </row>
    <row r="21" spans="1:19" x14ac:dyDescent="0.3">
      <c r="B21" s="12" t="s">
        <v>321</v>
      </c>
      <c r="C21" s="14"/>
      <c r="D21" s="455">
        <v>1</v>
      </c>
      <c r="F21" s="408"/>
      <c r="G21" s="408"/>
      <c r="I21" s="228" t="s">
        <v>392</v>
      </c>
      <c r="J21" s="337">
        <f>IF($D$2=3,J10/J$20/($D$21+2*0.5*$D$22),J10/J$20/($D$21+2*0.5*$D$22+0.5*($D$21+2*0.5*$D$22)+0.5*2*($D$20+2*0.5*$D$22)))+J23</f>
        <v>159.84062727358673</v>
      </c>
      <c r="K21" s="337">
        <f>IF($D$2=3,K10/K$20/($D$21+2*0.5*$D$22),K10/K$20/($D$21+2*0.5*$D$22+0.5*($D$21+2*0.5*$D$22)+0.5*2*($D$20+2*0.5*$D$22)))+K23</f>
        <v>282.75521282022481</v>
      </c>
      <c r="L21" s="408"/>
      <c r="M21" s="408"/>
      <c r="N21" s="408"/>
      <c r="O21" s="408"/>
      <c r="P21" s="408"/>
      <c r="Q21" s="408"/>
      <c r="R21" s="408"/>
      <c r="S21" s="408"/>
    </row>
    <row r="22" spans="1:19" x14ac:dyDescent="0.3">
      <c r="B22" s="12" t="s">
        <v>325</v>
      </c>
      <c r="C22" s="14"/>
      <c r="D22" s="455">
        <v>1</v>
      </c>
      <c r="I22" s="228" t="s">
        <v>393</v>
      </c>
      <c r="J22" s="337">
        <f>IF($D$2=3,J11/J$20/($D$20+2*0.5*$D$22),J11/J$20/($D$20+2*0.5*$D$22+0.5*($D$20+2*0.5*$D$22)+0.5*2*($D$21+2*0.5*$D$22)))+J23</f>
        <v>213.30467118111221</v>
      </c>
      <c r="K22" s="337">
        <f>IF($D$2=3,K11/K$20/($D$20+2*0.5*$D$22),K11/K$20/($D$20+2*0.5*$D$22+0.5*($D$20+2*0.5*$D$22)+0.5*2*($D$21+2*0.5*$D$22)))+K23</f>
        <v>464.06536389272338</v>
      </c>
      <c r="L22" s="408"/>
      <c r="M22" s="408"/>
      <c r="N22" s="408"/>
      <c r="O22" s="408"/>
      <c r="P22" s="408"/>
      <c r="Q22" s="408"/>
      <c r="R22" s="408"/>
      <c r="S22" s="408"/>
    </row>
    <row r="23" spans="1:19" x14ac:dyDescent="0.3">
      <c r="B23" s="370" t="s">
        <v>327</v>
      </c>
      <c r="C23" s="14"/>
      <c r="D23" s="369">
        <f>2*(D20+D21)+4*D22</f>
        <v>8</v>
      </c>
      <c r="F23" s="408"/>
      <c r="G23" s="408"/>
      <c r="I23" s="228" t="s">
        <v>394</v>
      </c>
      <c r="J23" s="337">
        <f>J12/$D$23</f>
        <v>87.273901950342989</v>
      </c>
      <c r="K23" s="337">
        <f>K12/$D$23</f>
        <v>109.46290512791713</v>
      </c>
      <c r="L23" s="408"/>
      <c r="M23" s="408"/>
      <c r="N23" s="408"/>
      <c r="O23" s="408"/>
      <c r="P23" s="408"/>
      <c r="Q23" s="408"/>
      <c r="R23" s="408"/>
      <c r="S23" s="408"/>
    </row>
    <row r="24" spans="1:19" x14ac:dyDescent="0.3">
      <c r="B24" s="370" t="s">
        <v>404</v>
      </c>
      <c r="C24" s="14"/>
      <c r="D24" s="369">
        <f>IF(D22=1,0.71,IF(D22=2,0.5,0.57))</f>
        <v>0.71</v>
      </c>
      <c r="F24" s="408"/>
      <c r="G24" s="408"/>
      <c r="I24" s="228" t="s">
        <v>395</v>
      </c>
      <c r="J24" s="337">
        <f>J13/$D$4/($D$20+$D$21+2*$D$22)</f>
        <v>85.714420856810435</v>
      </c>
      <c r="K24" s="337">
        <f>K13/$D$4/($D$20+$D$21+2*$D$22)</f>
        <v>130.40127157251339</v>
      </c>
      <c r="L24" s="408"/>
      <c r="M24" s="408"/>
      <c r="N24" s="408"/>
      <c r="O24" s="408"/>
      <c r="P24" s="408"/>
      <c r="Q24" s="408"/>
      <c r="R24" s="408"/>
      <c r="S24" s="408"/>
    </row>
    <row r="25" spans="1:19" x14ac:dyDescent="0.3">
      <c r="F25" s="408"/>
      <c r="G25" s="408"/>
      <c r="I25" s="228" t="s">
        <v>396</v>
      </c>
      <c r="J25" s="337">
        <f>J14/$D$3/($D$20+$D$21+2*$D$22)</f>
        <v>93.457768505259153</v>
      </c>
      <c r="K25" s="337">
        <f>K14/$D$3/($D$20+$D$21+2*$D$22)</f>
        <v>107.67682646391161</v>
      </c>
      <c r="L25" s="408"/>
      <c r="M25" s="408"/>
      <c r="N25" s="408"/>
      <c r="O25" s="408"/>
      <c r="P25" s="408"/>
      <c r="Q25" s="408"/>
      <c r="R25" s="408"/>
      <c r="S25" s="408"/>
    </row>
    <row r="26" spans="1:19" x14ac:dyDescent="0.3">
      <c r="A26" s="214"/>
      <c r="B26" s="214"/>
      <c r="C26" s="214"/>
      <c r="D26" s="214"/>
      <c r="F26" s="408"/>
      <c r="G26" s="408"/>
      <c r="H26" s="408"/>
      <c r="I26" s="408"/>
      <c r="J26" s="408"/>
      <c r="K26" s="408"/>
      <c r="L26" s="408"/>
      <c r="M26" s="408"/>
      <c r="N26" s="408"/>
      <c r="O26" s="408"/>
      <c r="P26" s="408"/>
      <c r="Q26" s="408"/>
      <c r="R26" s="408"/>
      <c r="S26" s="408"/>
    </row>
    <row r="27" spans="1:19" x14ac:dyDescent="0.3">
      <c r="A27" s="1" t="s">
        <v>378</v>
      </c>
      <c r="C27" s="14"/>
      <c r="D27" s="215"/>
      <c r="F27" s="408"/>
      <c r="G27" s="408"/>
      <c r="H27" s="408"/>
      <c r="I27" s="408"/>
      <c r="J27" s="408"/>
      <c r="K27" s="408"/>
      <c r="L27" s="408"/>
      <c r="M27" s="408"/>
      <c r="N27" s="408"/>
      <c r="O27" s="408"/>
      <c r="P27" s="408"/>
      <c r="Q27" s="408"/>
      <c r="R27" s="408"/>
      <c r="S27" s="408"/>
    </row>
    <row r="28" spans="1:19" x14ac:dyDescent="0.3">
      <c r="A28" s="1"/>
      <c r="B28" t="s">
        <v>382</v>
      </c>
      <c r="C28" s="14"/>
      <c r="D28" s="215"/>
      <c r="F28" s="408"/>
      <c r="G28" s="408"/>
      <c r="H28" s="408"/>
      <c r="I28" s="408"/>
      <c r="J28" s="408"/>
      <c r="K28" s="408"/>
      <c r="L28" s="408"/>
      <c r="M28" s="408"/>
      <c r="N28" s="408"/>
      <c r="O28" s="408"/>
      <c r="P28" s="408"/>
      <c r="Q28" s="408"/>
      <c r="R28" s="408"/>
      <c r="S28" s="408"/>
    </row>
    <row r="29" spans="1:19" x14ac:dyDescent="0.3">
      <c r="A29" s="1"/>
      <c r="B29" t="s">
        <v>383</v>
      </c>
      <c r="C29" s="12"/>
      <c r="D29" s="408"/>
      <c r="F29" s="408"/>
      <c r="G29" s="408"/>
      <c r="H29" s="408"/>
      <c r="I29" s="408"/>
      <c r="J29" s="408"/>
      <c r="K29" s="408"/>
      <c r="L29" s="408"/>
      <c r="M29" s="408"/>
      <c r="N29" s="408"/>
      <c r="O29" s="408"/>
      <c r="P29" s="408"/>
      <c r="Q29" s="408"/>
      <c r="R29" s="408"/>
      <c r="S29" s="408"/>
    </row>
    <row r="30" spans="1:19" x14ac:dyDescent="0.3">
      <c r="A30" s="1"/>
      <c r="B30" t="s">
        <v>384</v>
      </c>
      <c r="C30" s="14"/>
      <c r="D30" s="215"/>
      <c r="F30" s="408"/>
      <c r="G30" s="408"/>
      <c r="H30" s="408"/>
      <c r="I30" s="408"/>
      <c r="J30" s="408"/>
      <c r="K30" s="408"/>
      <c r="L30" s="408"/>
      <c r="M30" s="408"/>
      <c r="N30" s="408"/>
      <c r="O30" s="408"/>
      <c r="P30" s="408"/>
      <c r="Q30" s="408"/>
      <c r="R30" s="408"/>
      <c r="S30" s="408"/>
    </row>
    <row r="31" spans="1:19" x14ac:dyDescent="0.3">
      <c r="A31" s="1"/>
      <c r="B31" s="445" t="s">
        <v>385</v>
      </c>
      <c r="C31" s="14"/>
      <c r="D31" s="215"/>
      <c r="F31" s="408"/>
      <c r="G31" s="408"/>
      <c r="H31" s="408"/>
      <c r="I31" s="408"/>
      <c r="J31" s="408"/>
      <c r="K31" s="408"/>
      <c r="L31" s="408"/>
      <c r="M31" s="408"/>
      <c r="N31" s="408"/>
      <c r="O31" s="408"/>
      <c r="P31" s="408"/>
      <c r="Q31" s="408"/>
      <c r="R31" s="408"/>
      <c r="S31" s="408"/>
    </row>
    <row r="32" spans="1:19" x14ac:dyDescent="0.3">
      <c r="B32" s="279"/>
      <c r="C32" s="279"/>
      <c r="D32" s="215"/>
      <c r="E32" s="215"/>
      <c r="F32" s="215"/>
      <c r="G32" s="215"/>
      <c r="H32" s="215"/>
      <c r="I32" s="215"/>
      <c r="J32" s="215"/>
      <c r="K32" s="530" t="s">
        <v>44</v>
      </c>
      <c r="L32" s="531"/>
      <c r="M32" s="531"/>
      <c r="N32" s="532"/>
    </row>
    <row r="33" spans="2:21" x14ac:dyDescent="0.3">
      <c r="D33" s="402"/>
      <c r="E33" s="541" t="s">
        <v>437</v>
      </c>
      <c r="F33" s="534"/>
      <c r="G33" s="533" t="s">
        <v>438</v>
      </c>
      <c r="H33" s="533"/>
      <c r="I33" s="541" t="s">
        <v>306</v>
      </c>
      <c r="J33" s="534"/>
      <c r="K33" s="541" t="s">
        <v>416</v>
      </c>
      <c r="L33" s="533"/>
      <c r="M33" s="533" t="s">
        <v>417</v>
      </c>
      <c r="N33" s="534"/>
      <c r="O33" s="541" t="s">
        <v>104</v>
      </c>
      <c r="P33" s="534"/>
      <c r="Q33" s="533" t="s">
        <v>76</v>
      </c>
      <c r="R33" s="534"/>
    </row>
    <row r="34" spans="2:21" x14ac:dyDescent="0.3">
      <c r="C34" s="12" t="s">
        <v>420</v>
      </c>
      <c r="D34" s="398" t="s">
        <v>270</v>
      </c>
      <c r="E34" s="541"/>
      <c r="F34" s="534"/>
      <c r="G34" s="533"/>
      <c r="H34" s="533"/>
      <c r="I34" s="404">
        <v>3</v>
      </c>
      <c r="J34" s="442">
        <f>I34</f>
        <v>3</v>
      </c>
      <c r="K34" s="404">
        <v>3</v>
      </c>
      <c r="L34" s="442">
        <f>K34</f>
        <v>3</v>
      </c>
      <c r="M34" s="442">
        <f>K34</f>
        <v>3</v>
      </c>
      <c r="N34" s="420">
        <f>M34</f>
        <v>3</v>
      </c>
      <c r="O34" s="405">
        <v>3</v>
      </c>
      <c r="P34" s="420">
        <f>O34</f>
        <v>3</v>
      </c>
      <c r="Q34" s="315"/>
      <c r="R34" s="316"/>
    </row>
    <row r="35" spans="2:21" x14ac:dyDescent="0.3">
      <c r="C35" s="12" t="s">
        <v>421</v>
      </c>
      <c r="D35" s="395" t="s">
        <v>285</v>
      </c>
      <c r="E35" s="542"/>
      <c r="F35" s="554"/>
      <c r="G35" s="543"/>
      <c r="H35" s="543"/>
      <c r="I35" s="406">
        <v>5</v>
      </c>
      <c r="J35" s="15">
        <f>I35</f>
        <v>5</v>
      </c>
      <c r="K35" s="406">
        <v>5</v>
      </c>
      <c r="L35" s="15">
        <f>K35</f>
        <v>5</v>
      </c>
      <c r="M35" s="215"/>
      <c r="N35" s="411"/>
      <c r="O35" s="413"/>
      <c r="P35" s="396"/>
      <c r="Q35" s="397">
        <v>5</v>
      </c>
      <c r="R35" s="421">
        <f>Q35</f>
        <v>5</v>
      </c>
    </row>
    <row r="36" spans="2:21" x14ac:dyDescent="0.3">
      <c r="C36" s="12" t="s">
        <v>419</v>
      </c>
      <c r="D36" s="395" t="s">
        <v>386</v>
      </c>
      <c r="E36" s="542"/>
      <c r="F36" s="554"/>
      <c r="G36" s="543"/>
      <c r="H36" s="543"/>
      <c r="I36" s="395"/>
      <c r="J36" s="413"/>
      <c r="K36" s="381"/>
      <c r="L36" s="215"/>
      <c r="M36" s="397">
        <v>1.2</v>
      </c>
      <c r="N36" s="421">
        <f>M36</f>
        <v>1.2</v>
      </c>
      <c r="O36" s="397">
        <v>1.2</v>
      </c>
      <c r="P36" s="421">
        <f>O36</f>
        <v>1.2</v>
      </c>
      <c r="Q36" s="402"/>
      <c r="R36" s="396"/>
    </row>
    <row r="37" spans="2:21" x14ac:dyDescent="0.3">
      <c r="C37" s="12" t="s">
        <v>450</v>
      </c>
      <c r="D37" s="395" t="s">
        <v>387</v>
      </c>
      <c r="E37" s="542"/>
      <c r="F37" s="554"/>
      <c r="G37" s="543"/>
      <c r="H37" s="543"/>
      <c r="I37" s="395"/>
      <c r="J37" s="413"/>
      <c r="K37" s="381"/>
      <c r="L37" s="215"/>
      <c r="M37" s="397">
        <v>0</v>
      </c>
      <c r="N37" s="421">
        <f t="shared" ref="N37:N38" si="0">M37</f>
        <v>0</v>
      </c>
      <c r="O37" s="397">
        <v>3</v>
      </c>
      <c r="P37" s="421">
        <f>O37</f>
        <v>3</v>
      </c>
      <c r="Q37" s="397">
        <v>2</v>
      </c>
      <c r="R37" s="421">
        <f>Q37</f>
        <v>2</v>
      </c>
      <c r="T37" t="s">
        <v>81</v>
      </c>
      <c r="U37">
        <f>SQRT(O37^2+(D5-O38)^2)</f>
        <v>5.8309518948453007</v>
      </c>
    </row>
    <row r="38" spans="2:21" x14ac:dyDescent="0.3">
      <c r="C38" s="12" t="s">
        <v>422</v>
      </c>
      <c r="D38" s="395" t="s">
        <v>388</v>
      </c>
      <c r="E38" s="542"/>
      <c r="F38" s="554"/>
      <c r="G38" s="543"/>
      <c r="H38" s="543"/>
      <c r="I38" s="395"/>
      <c r="J38" s="413"/>
      <c r="K38" s="381"/>
      <c r="L38" s="215"/>
      <c r="M38" s="397">
        <v>3</v>
      </c>
      <c r="N38" s="421">
        <f t="shared" si="0"/>
        <v>3</v>
      </c>
      <c r="O38" s="397">
        <v>3</v>
      </c>
      <c r="P38" s="421">
        <f>O38</f>
        <v>3</v>
      </c>
      <c r="Q38" s="402"/>
      <c r="R38" s="396"/>
      <c r="T38" t="s">
        <v>451</v>
      </c>
      <c r="U38">
        <f>O37/U37</f>
        <v>0.51449575542752646</v>
      </c>
    </row>
    <row r="39" spans="2:21" x14ac:dyDescent="0.3">
      <c r="C39" s="12" t="s">
        <v>423</v>
      </c>
      <c r="D39" s="395" t="s">
        <v>389</v>
      </c>
      <c r="E39" s="542"/>
      <c r="F39" s="554"/>
      <c r="G39" s="543"/>
      <c r="H39" s="543"/>
      <c r="I39" s="395"/>
      <c r="J39" s="413"/>
      <c r="K39" s="381"/>
      <c r="L39" s="215"/>
      <c r="M39" s="413"/>
      <c r="N39" s="414"/>
      <c r="O39" s="413"/>
      <c r="P39" s="396"/>
      <c r="Q39" s="397">
        <v>2</v>
      </c>
      <c r="R39" s="421">
        <f>Q39</f>
        <v>2</v>
      </c>
      <c r="T39" t="s">
        <v>452</v>
      </c>
      <c r="U39">
        <f>(D5-O38)/U37</f>
        <v>0.8574929257125441</v>
      </c>
    </row>
    <row r="40" spans="2:21" x14ac:dyDescent="0.3">
      <c r="C40" s="12" t="s">
        <v>411</v>
      </c>
      <c r="D40" s="395" t="s">
        <v>408</v>
      </c>
      <c r="E40" s="395"/>
      <c r="F40" s="396"/>
      <c r="G40" s="397">
        <v>0.5</v>
      </c>
      <c r="H40" s="15">
        <f>G40</f>
        <v>0.5</v>
      </c>
      <c r="I40" s="395"/>
      <c r="J40" s="413"/>
      <c r="K40" s="381"/>
      <c r="L40" s="215"/>
      <c r="M40" s="413"/>
      <c r="N40" s="414"/>
      <c r="O40" s="397">
        <v>0.5</v>
      </c>
      <c r="P40" s="421">
        <f>O40</f>
        <v>0.5</v>
      </c>
      <c r="Q40" s="215"/>
      <c r="R40" s="411"/>
      <c r="T40" t="s">
        <v>403</v>
      </c>
      <c r="U40">
        <f>U39/U38</f>
        <v>1.6666666666666667</v>
      </c>
    </row>
    <row r="41" spans="2:21" x14ac:dyDescent="0.3">
      <c r="C41" s="12" t="s">
        <v>406</v>
      </c>
      <c r="D41" s="395" t="s">
        <v>409</v>
      </c>
      <c r="E41" s="381"/>
      <c r="F41" s="411"/>
      <c r="G41" s="402"/>
      <c r="H41" s="402"/>
      <c r="I41" s="381"/>
      <c r="J41" s="215"/>
      <c r="K41" s="381"/>
      <c r="L41" s="215"/>
      <c r="M41" s="397">
        <v>0.5</v>
      </c>
      <c r="N41" s="421">
        <f>M41</f>
        <v>0.5</v>
      </c>
      <c r="O41" s="413"/>
      <c r="P41" s="396"/>
      <c r="Q41" s="215"/>
      <c r="R41" s="411"/>
      <c r="S41" s="418"/>
      <c r="T41" s="418">
        <v>1</v>
      </c>
      <c r="U41">
        <f>SQRT(U38^2+U39^2)</f>
        <v>0.99999999999999989</v>
      </c>
    </row>
    <row r="42" spans="2:21" x14ac:dyDescent="0.3">
      <c r="C42" s="12" t="s">
        <v>407</v>
      </c>
      <c r="D42" s="395" t="s">
        <v>410</v>
      </c>
      <c r="E42" s="406">
        <v>0.5</v>
      </c>
      <c r="F42" s="421">
        <f>E42</f>
        <v>0.5</v>
      </c>
      <c r="G42" s="402"/>
      <c r="H42" s="402"/>
      <c r="I42" s="406">
        <v>0.5</v>
      </c>
      <c r="J42" s="15">
        <f>I42</f>
        <v>0.5</v>
      </c>
      <c r="K42" s="406">
        <v>0.5</v>
      </c>
      <c r="L42" s="15">
        <f>K42</f>
        <v>0.5</v>
      </c>
      <c r="M42" s="215"/>
      <c r="N42" s="411"/>
      <c r="O42" s="413"/>
      <c r="P42" s="396"/>
      <c r="Q42" s="397">
        <v>0.5</v>
      </c>
      <c r="R42" s="421">
        <f>Q42</f>
        <v>0.5</v>
      </c>
      <c r="S42" s="418"/>
      <c r="T42" s="418" t="s">
        <v>44</v>
      </c>
      <c r="U42">
        <f>(2*U38*O38+U39*(O36-2*O34+2*O37))/O36</f>
        <v>3.4299717028501764</v>
      </c>
    </row>
    <row r="43" spans="2:21" x14ac:dyDescent="0.3">
      <c r="C43" s="12" t="s">
        <v>405</v>
      </c>
      <c r="D43" s="407" t="s">
        <v>391</v>
      </c>
      <c r="E43" s="401">
        <v>50</v>
      </c>
      <c r="F43" s="419">
        <f>E43</f>
        <v>50</v>
      </c>
      <c r="G43" s="536"/>
      <c r="H43" s="536"/>
      <c r="I43" s="401">
        <v>50</v>
      </c>
      <c r="J43" s="443">
        <f>I43</f>
        <v>50</v>
      </c>
      <c r="K43" s="401">
        <v>50</v>
      </c>
      <c r="L43" s="443">
        <f>K43</f>
        <v>50</v>
      </c>
      <c r="M43" s="443">
        <f>K43</f>
        <v>50</v>
      </c>
      <c r="N43" s="419">
        <f>M43</f>
        <v>50</v>
      </c>
      <c r="O43" s="413"/>
      <c r="P43" s="414"/>
      <c r="Q43" s="397">
        <v>50</v>
      </c>
      <c r="R43" s="421">
        <f>Q43</f>
        <v>50</v>
      </c>
      <c r="S43" s="418"/>
      <c r="T43" s="418" t="s">
        <v>453</v>
      </c>
      <c r="U43">
        <f>J10/(D21+2*D24*D22)</f>
        <v>38.982125173643347</v>
      </c>
    </row>
    <row r="44" spans="2:21" s="410" customFormat="1" x14ac:dyDescent="0.3">
      <c r="C44" s="412" t="s">
        <v>402</v>
      </c>
      <c r="D44" s="261" t="s">
        <v>403</v>
      </c>
      <c r="E44" s="381"/>
      <c r="F44" s="411"/>
      <c r="G44" s="215"/>
      <c r="H44" s="215"/>
      <c r="I44" s="381"/>
      <c r="J44" s="411"/>
      <c r="K44" s="215"/>
      <c r="L44" s="215"/>
      <c r="M44" s="304">
        <f>($D5-M38)/(M34-M37)</f>
        <v>1.6666666666666667</v>
      </c>
      <c r="N44" s="304">
        <f>($D5-N38)/(N34-N37)</f>
        <v>1.6666666666666667</v>
      </c>
      <c r="O44" s="309">
        <f>($D5-O38)/O37</f>
        <v>1.6666666666666667</v>
      </c>
      <c r="P44" s="310">
        <f>O44</f>
        <v>1.6666666666666667</v>
      </c>
      <c r="Q44" s="436">
        <f>$D5/(Q39)</f>
        <v>4</v>
      </c>
      <c r="R44" s="437">
        <f>Q44</f>
        <v>4</v>
      </c>
      <c r="S44" s="433"/>
      <c r="T44" s="433" t="s">
        <v>454</v>
      </c>
      <c r="U44" s="410">
        <f>J12/D23</f>
        <v>87.273901950342989</v>
      </c>
    </row>
    <row r="45" spans="2:21" s="410" customFormat="1" x14ac:dyDescent="0.3">
      <c r="C45" s="412"/>
      <c r="D45" s="261" t="s">
        <v>413</v>
      </c>
      <c r="E45" s="230"/>
      <c r="F45" s="316"/>
      <c r="G45" s="315"/>
      <c r="H45" s="315"/>
      <c r="I45" s="230"/>
      <c r="J45" s="315"/>
      <c r="K45" s="438">
        <f>J10/$D$23</f>
        <v>11.792092865027112</v>
      </c>
      <c r="L45" s="440">
        <f>K10/$D$23</f>
        <v>28.16</v>
      </c>
      <c r="M45" s="315"/>
      <c r="N45" s="316"/>
      <c r="O45" s="309"/>
      <c r="P45" s="310"/>
      <c r="Q45" s="436">
        <f>J10/($D21+2*$D24*$D22)</f>
        <v>38.982125173643347</v>
      </c>
      <c r="R45" s="437">
        <f>K10/($D21+2*$D24*$D22)</f>
        <v>93.090909090909093</v>
      </c>
      <c r="S45" s="433"/>
      <c r="T45" s="433" t="s">
        <v>455</v>
      </c>
      <c r="U45" s="410">
        <f>U42*U43/U38</f>
        <v>259.88083449095564</v>
      </c>
    </row>
    <row r="46" spans="2:21" s="410" customFormat="1" x14ac:dyDescent="0.3">
      <c r="C46" s="412"/>
      <c r="D46" s="262" t="s">
        <v>414</v>
      </c>
      <c r="E46" s="231"/>
      <c r="F46" s="434"/>
      <c r="G46" s="435"/>
      <c r="H46" s="435"/>
      <c r="I46" s="231"/>
      <c r="J46" s="435"/>
      <c r="K46" s="439">
        <f>J11/$D$23</f>
        <v>20.48</v>
      </c>
      <c r="L46" s="441">
        <f>K11/$D$23</f>
        <v>57.622899549281016</v>
      </c>
      <c r="M46" s="435"/>
      <c r="N46" s="434"/>
      <c r="O46" s="312"/>
      <c r="P46" s="313"/>
      <c r="Q46" s="307">
        <f>J11/($D20+2*$D24*$D22)</f>
        <v>67.702479338842977</v>
      </c>
      <c r="R46" s="308">
        <f>K11/($D20+2*$D24*$D22)</f>
        <v>190.48892412985461</v>
      </c>
      <c r="S46" s="433"/>
      <c r="T46" s="433" t="s">
        <v>456</v>
      </c>
      <c r="U46" s="410">
        <f>U42*U44/U39</f>
        <v>349.09560780137195</v>
      </c>
    </row>
    <row r="47" spans="2:21" x14ac:dyDescent="0.3">
      <c r="E47" s="398" t="s">
        <v>89</v>
      </c>
      <c r="F47" s="399" t="s">
        <v>94</v>
      </c>
      <c r="G47" s="400" t="s">
        <v>89</v>
      </c>
      <c r="H47" s="400" t="s">
        <v>94</v>
      </c>
      <c r="I47" s="398" t="s">
        <v>89</v>
      </c>
      <c r="J47" s="399" t="s">
        <v>94</v>
      </c>
      <c r="K47" s="413" t="s">
        <v>89</v>
      </c>
      <c r="L47" s="413" t="s">
        <v>94</v>
      </c>
      <c r="M47" s="413" t="s">
        <v>89</v>
      </c>
      <c r="N47" s="413" t="s">
        <v>94</v>
      </c>
      <c r="O47" s="415" t="s">
        <v>89</v>
      </c>
      <c r="P47" s="413" t="s">
        <v>94</v>
      </c>
      <c r="Q47" s="417" t="s">
        <v>89</v>
      </c>
      <c r="R47" s="416" t="s">
        <v>94</v>
      </c>
      <c r="T47" s="433" t="s">
        <v>457</v>
      </c>
      <c r="U47">
        <f>U43*(U40+1/O40)</f>
        <v>142.93445897002562</v>
      </c>
    </row>
    <row r="48" spans="2:21" x14ac:dyDescent="0.3">
      <c r="B48" s="21"/>
      <c r="C48" s="22"/>
      <c r="D48" s="390" t="s">
        <v>392</v>
      </c>
      <c r="E48" s="161">
        <f>IF($D$2=3,J10/E$42/($D$21+2*0.5*$D$22),J10/E$42/($D$21+2*0.5*$D$22+0.5*($D$21+2*0.5*$D$22)+0.5*2*($D$20+2*0.5*$D$22)))+E50</f>
        <v>125.00859911842974</v>
      </c>
      <c r="F48" s="334">
        <f>IF($D$2=3,K10/F$42/($D$21+2*0.5*$D$22),K10/F$42/($D$21+2*0.5*$D$22+0.5*($D$21+2*0.5*$D$22)+0.5*2*($D$20+2*0.5*$D$22)))+F50</f>
        <v>199.57490512791713</v>
      </c>
      <c r="G48" s="161">
        <f>IF($D$2=3,0,J10/G$40/($D$21+2*0.5*$D$22+0.5*($D$21+2*0.5*$D$22)+0.5*2*($D$20+2*0.5*$D$22)))+G50</f>
        <v>125.00859911842974</v>
      </c>
      <c r="H48" s="336">
        <f>IF($D$2=3,0,K10/H$40/($D$21+2*0.5*$D$22+0.5*($D$21+2*0.5*$D$22)+0.5*2*($D$20+2*0.5*$D$22)))+H50</f>
        <v>199.57490512791713</v>
      </c>
      <c r="I48" s="334">
        <f>IF($D$2=3,0,MAX((2*J$12/$D$23-I$43)*I$35/2/(I$35-I$34)+I$43,J10/(2*$D$21+$D$20+3*$D$22)/I$42+J$12/$D$23))</f>
        <v>205.68475487585746</v>
      </c>
      <c r="J48" s="334">
        <f>IF($D$2=3,0,MAX((2*K$12/$D$23-J$43)*J$35/2/(J$35-J$34)+J$43,K10/(2*$D$21+$D$20+3*$D$22)/J$42+K$12/$D$23))</f>
        <v>261.15726281979278</v>
      </c>
      <c r="K48" s="161">
        <f>IF($D$2=3,0,MAX((2*J$12/$D$23-K$43)*K$35/2/(K$35-K$34)+K$43,J10/(2*$D$21+$D$20+3*$D$22)/K$42+J$12/$D$23))</f>
        <v>205.68475487585746</v>
      </c>
      <c r="L48" s="334">
        <f>IF($D$2=3,0,MAX((2*K$12/$D$23-L$43)*L$35/2/(L$35-L$34)+L$43,K10/(2*$D$21+$D$20+3*$D$22)/L$42+K$12/$D$23))</f>
        <v>261.15726281979278</v>
      </c>
      <c r="M48" s="334">
        <f>(J10/($D$21+2*$D$24*$D$22))*MAX((M$38+M$44*(M$36/2-M$37))/(M$36/2),(M$44+1/M$41))</f>
        <v>259.88083449095564</v>
      </c>
      <c r="N48" s="336">
        <f>(K10/($D$21+2*$D$24*$D$22))*MAX((N$38+N$44*(N$36/2-N$37))/(N$36/2),(N$44+1/N$41))</f>
        <v>620.60606060606062</v>
      </c>
      <c r="O48" s="334">
        <f>(J10/($D$21+2*$D$24*$D$22))*MAX((O$38+O$44*(O$36/2-(O$34-O$37)))/(O$36/2),(O$44+1/O$40))</f>
        <v>259.88083449095564</v>
      </c>
      <c r="P48" s="334">
        <f>(K10/($D$21+2*$D$24*$D$22))*MAX((P$38+P$44*(P$36/2-(P$34-P$37)))/(P$36/2),(P$44+1/P$40))</f>
        <v>620.60606060606062</v>
      </c>
      <c r="Q48" s="161">
        <f>Q35*(Q45*Q44-Q43/2)/(Q35-Q37)</f>
        <v>218.21416782428898</v>
      </c>
      <c r="R48" s="336">
        <f>R35*(R45*R44-R43/2)/(R35-R37)</f>
        <v>578.93939393939399</v>
      </c>
      <c r="T48" s="433" t="s">
        <v>458</v>
      </c>
      <c r="U48">
        <f>U44*(1+1/O40/U40)</f>
        <v>192.00258429075458</v>
      </c>
    </row>
    <row r="49" spans="2:18" x14ac:dyDescent="0.3">
      <c r="B49" s="26"/>
      <c r="C49" s="27"/>
      <c r="D49" s="391" t="s">
        <v>393</v>
      </c>
      <c r="E49" s="340">
        <f>IF($D$2=3,J11/E$42/($D$20+2*0.5*$D$22),J11/E$42/($D$20+2*0.5*$D$22+0.5*($D$20+2*0.5*$D$22)+0.5*2*($D$21+2*0.5*$D$22)))+E50</f>
        <v>152.80990195034298</v>
      </c>
      <c r="F49" s="137">
        <f>IF($D$2=3,K11/F$42/($D$20+2*0.5*$D$22),K11/F$42/($D$20+2*0.5*$D$22+0.5*($D$20+2*0.5*$D$22)+0.5*2*($D$21+2*0.5*$D$22)))+F50</f>
        <v>293.85618368561637</v>
      </c>
      <c r="G49" s="135">
        <f>IF($D$2=3,0,J11/G$40/($D$20+2*0.5*$D$22+0.5*($D$20+2*0.5*$D$22)+0.5*2*($D$21+2*0.5*$D$22)))+G50</f>
        <v>152.80990195034298</v>
      </c>
      <c r="H49" s="339">
        <f>IF($D$2=3,0,K11/H$40/($D$20+2*0.5*$D$22+0.5*($D$20+2*0.5*$D$22)+0.5*2*($D$21+2*0.5*$D$22)))+H50</f>
        <v>293.85618368561637</v>
      </c>
      <c r="I49" s="337">
        <f>IF($D$2=3,0,MAX((2*J$12/$D$23-I$43)*I$35/2/(I$35-I$34)+I$43,J11/(2*$D$20+$D$21+3*$D$22)/I$42+J$12/$D$23))</f>
        <v>205.68475487585746</v>
      </c>
      <c r="J49" s="337">
        <f>IF($D$2=3,0,MAX((2*K$12/$D$23-J$43)*J$35/2/(J$35-J$34)+J$43,K11/(2*$D$20+$D$21+3*$D$22)/J$42+K$12/$D$23))</f>
        <v>263.12397059266652</v>
      </c>
      <c r="K49" s="135">
        <f>IF($D$2=3,0,MAX((2*J$12/$D$23-K$43)*K$35/2/(K$35-K$34)+K$43,J11/(2*$D$20+$D$21+3*$D$22)/K$42+J$12/$D$23))</f>
        <v>205.68475487585746</v>
      </c>
      <c r="L49" s="337">
        <f>IF($D$2=3,0,MAX((2*K$12/$D$23-L$43)*L$35/2/(L$35-L$34)+L$43,K11/(2*$D$20+$D$21+3*$D$22)/L$42+K$12/$D$23))</f>
        <v>263.12397059266652</v>
      </c>
      <c r="M49" s="337">
        <f>(J11/($D$20+2*$D$24*$D$22))*MAX((M$38+M$44*(M$36/2-M$37))/(M$36/2),(M$44+1/M$41))</f>
        <v>451.34986225895318</v>
      </c>
      <c r="N49" s="339">
        <f>(K11/($D$20+2*$D$24*$D$22))*MAX((N$38+N$44*(N$36/2-N$37))/(N$36/2),(N$44+1/N$41))</f>
        <v>1269.9261608656975</v>
      </c>
      <c r="O49" s="337">
        <f>(J11/($D$20+2*$D$24*$D$22))*MAX((O$38+O$44*(O$36/2-(O$34-O$37)))/(O$36/2),(O$44+1/O$40))</f>
        <v>451.34986225895318</v>
      </c>
      <c r="P49" s="337">
        <f>(K11/($D$20+2*$D$24*$D$22))*MAX((P$38+P$44*(P$36/2-(P$34-P$37)))/(P$36/2),(P$44+1/P$40))</f>
        <v>1269.9261608656975</v>
      </c>
      <c r="Q49" s="135">
        <f>Q35*(Q46*Q44-Q43/2)/(Q35-Q37)</f>
        <v>409.68319559228649</v>
      </c>
      <c r="R49" s="339">
        <f>R35*(R46*R44-R43/2)/(R35-R37)</f>
        <v>1228.2594941990308</v>
      </c>
    </row>
    <row r="50" spans="2:18" x14ac:dyDescent="0.3">
      <c r="B50" s="382"/>
      <c r="C50" s="216"/>
      <c r="D50" s="347" t="s">
        <v>394</v>
      </c>
      <c r="E50" s="135">
        <f>J12/$D$23</f>
        <v>87.273901950342989</v>
      </c>
      <c r="F50" s="337">
        <f>K12/$D$23</f>
        <v>109.46290512791713</v>
      </c>
      <c r="G50" s="392">
        <f>IF(D2=3,0,J12/$D$23)</f>
        <v>87.273901950342989</v>
      </c>
      <c r="H50" s="389">
        <f>IF(D2=3,0,K12/$D$23)</f>
        <v>109.46290512791713</v>
      </c>
      <c r="I50" s="392">
        <f>IF($D$2=3,0,(2*J$12/$D$23-I$43)*I$35/2/(I$35-I$34)+I$43)</f>
        <v>205.68475487585746</v>
      </c>
      <c r="J50" s="393">
        <f>IF($D$2=3,0,(2*K$12/$D$23-J$43)*J$35/2/(J$35-J$34)+J$43)</f>
        <v>261.15726281979278</v>
      </c>
      <c r="K50" s="392">
        <f>IF($D$2=3,0,(2*J$12/$D$23-K$43)*K$35/2/(K$35-K$34)+K$43)</f>
        <v>205.68475487585746</v>
      </c>
      <c r="L50" s="393">
        <f>IF($D$2=3,0,(2*K$12/$D$23-L$43)*L$35/2/(L$35-L$34)+L$43)</f>
        <v>261.15726281979278</v>
      </c>
      <c r="M50" s="393">
        <f>J12/$D$23</f>
        <v>87.273901950342989</v>
      </c>
      <c r="N50" s="389">
        <f>K12/$D$23</f>
        <v>109.46290512791713</v>
      </c>
      <c r="O50" s="393">
        <f>J12/(2*$D$20+2*$D$21+4*$D$22)</f>
        <v>87.273901950342989</v>
      </c>
      <c r="P50" s="393">
        <f>K12/(2*$D$20+2*$D$21+4*$D$22)</f>
        <v>109.46290512791713</v>
      </c>
      <c r="Q50" s="161">
        <f>(J12/(2*$D20+2*$D21+4*$D22)*Q35-Q35*Q43/2)/(Q35-Q37)</f>
        <v>103.78983658390497</v>
      </c>
      <c r="R50" s="336">
        <f>(K12/(2*$D20+2*$D21+4*$D22)*R35-R35*R43/2)/(R35-R37)</f>
        <v>140.77150854652857</v>
      </c>
    </row>
    <row r="51" spans="2:18" x14ac:dyDescent="0.3">
      <c r="B51" s="21"/>
      <c r="C51" s="22"/>
      <c r="D51" s="390" t="s">
        <v>395</v>
      </c>
      <c r="E51" s="161">
        <f>IF($D$2=3,J13/$D$4/($D$21),J13/$D$4/($D$20+$D$21+2*$D$22))</f>
        <v>85.714420856810435</v>
      </c>
      <c r="F51" s="334">
        <f>IF($D$2=3,K13/$D$4/($D$21),K13/$D$4/($D$20+$D$21+2*$D$22))</f>
        <v>130.40127157251339</v>
      </c>
      <c r="G51" s="135">
        <f>IF($D$2=3,0,J13/$D$4/($D$20+$D$21+2*$D$22))</f>
        <v>85.714420856810435</v>
      </c>
      <c r="H51" s="339">
        <f>IF($D$2=3,0,K13/$D$4/($D$20+$D$21+2*$D$22))</f>
        <v>130.40127157251339</v>
      </c>
      <c r="I51" s="337">
        <f>IF($D$2=3,0,(2*J13/$D$4/($D$20+$D$21+2*$D$22)-I$43)*I$35/2/(I$35-I$34)+I$43)</f>
        <v>201.78605214202608</v>
      </c>
      <c r="J51" s="337">
        <f>IF($D$2=3,0,(2*K13/$D$4/($D$20+$D$21+2*$D$22)-J$43)*J$35/2/(J$35-J$34)+J$43)</f>
        <v>313.50317893128351</v>
      </c>
      <c r="K51" s="135">
        <f>IF($D$2=3,0,(2*J13/$D$4/($D$20+$D$21+2*$D$22)-K$43)*K$35/2/(K$35-K$34)+K$43)</f>
        <v>201.78605214202608</v>
      </c>
      <c r="L51" s="337">
        <f>IF($D$2=3,0,(2*K13/$D$4/($D$20+$D$21+2*$D$22)-L$43)*L$35/2/(L$35-L$34)+L$43)</f>
        <v>313.50317893128351</v>
      </c>
      <c r="M51" s="337">
        <f>IF(1&lt;M$41*M$44*(2/M$36*(M$38/M$44+M$36/2-M$37)-1),J13/$D$4/($D$20+$D$21+2*$D$22)*2/M$36*(M$38/M$44+M$36/2-M$37),"SLIDING!")</f>
        <v>342.85768342724174</v>
      </c>
      <c r="N51" s="339">
        <f>IF(1&lt;N$41*N$44*(2/N$36*(N$38/N$44+N$36/2-N$37)-1),K13/$D$4/($D$20+$D$21+2*$D$22)*2/N$36*(N$38/N$44+N$36/2-N$37),"SLIDING!")</f>
        <v>521.60508629005358</v>
      </c>
      <c r="O51" s="337">
        <f>IF(1&lt;O$40*O$44*(2/O$36*(O$38/O$44+O$36/2-(O$34-O$37))-1),J13/$D$4/($D$20+$D$21+2*$D$22)*2/O$36*(O$38/O$44+O$36/2-(O$34-O$37)),"SLIDING!")</f>
        <v>342.85768342724174</v>
      </c>
      <c r="P51" s="337">
        <f>IF(1&lt;P$40*P$44*(2/P$36*(P$38/P$44+P$36/2-(P$34-P$37))-1),K13/$D$4/($D$20+$D$21+2*$D$22)*2/P$36*(P$38/P$44+P$36/2-(P$34-P$37)),"SLIDING!")</f>
        <v>521.60508629005358</v>
      </c>
      <c r="Q51" s="161">
        <f>(J13*Q$35/$D$4/($D$20+$D$21+2*$D$22)-Q$35*Q$43/2)/(Q$35-Q$37)</f>
        <v>101.19070142801739</v>
      </c>
      <c r="R51" s="336">
        <f>(K13*R$35/$D$4/($D$20+$D$21+2*$D$22)-R$35*R$43/2)/(R$35-R$37)</f>
        <v>175.66878595418902</v>
      </c>
    </row>
    <row r="52" spans="2:18" x14ac:dyDescent="0.3">
      <c r="B52" s="26"/>
      <c r="C52" s="27"/>
      <c r="D52" s="391" t="s">
        <v>396</v>
      </c>
      <c r="E52" s="340">
        <f>IF($D$2=3,J14/$D$3/($D$21),J14/$D$3/($D$20+$D$21+2*$D$22))</f>
        <v>93.457768505259153</v>
      </c>
      <c r="F52" s="137">
        <f>IF($D$2=3,K14/$D$3/($D$21),K14/$D$3/($D$20+$D$21+2*$D$22))</f>
        <v>107.67682646391161</v>
      </c>
      <c r="G52" s="340">
        <f>IF($D$2=3,0,J14/$D$3/($D$20+$D$21+2*$D$22))</f>
        <v>93.457768505259153</v>
      </c>
      <c r="H52" s="341">
        <f>IF($D$2=3,0,K14/$D$3/($D$20+$D$21+2*$D$22))</f>
        <v>107.67682646391161</v>
      </c>
      <c r="I52" s="137">
        <f>IF($D$2=3,0,(2*J14/$D$3/($D$20+$D$21+2*$D$22)-I$43)*I$35/2/(I$35-I$34)+I$43)</f>
        <v>221.14442126314788</v>
      </c>
      <c r="J52" s="137">
        <f>IF($D$2=3,0,(2*K14/$D$3/($D$20+$D$21+2*$D$22)-J$43)*J$35/2/(J$35-J$34)+J$43)</f>
        <v>256.69206615977902</v>
      </c>
      <c r="K52" s="340">
        <f>IF($D$2=3,0,(2*J14/$D$3/($D$20+$D$21+2*$D$22)-K$43)*K$35/2/(K$35-K$34)+K$43)</f>
        <v>221.14442126314788</v>
      </c>
      <c r="L52" s="137">
        <f>IF($D$2=3,0,(2*K14/$D$3/($D$20+$D$21+2*$D$22)-L$43)*L$35/2/(L$35-L$34)+L$43)</f>
        <v>256.69206615977902</v>
      </c>
      <c r="M52" s="137">
        <f>IF(1&lt;M$41*M$44*(2/M$36*(M$38/M$44+M$36/2-M$37)-1),J14/$D$3/($D$20+$D$21+2*$D$22)*2/M$36*(M$38/M$44+M$36/2-M$37),"SLIDING!")</f>
        <v>373.83107402103661</v>
      </c>
      <c r="N52" s="341">
        <f>IF(1&lt;N$41*N$44*(2/N$36*(N$38/N$44+N$36/2-N$37)-1),K14/$D$3/($D$20+$D$21+2*$D$22)*2/N$36*(N$38/N$44+N$36/2-N$37),"SLIDING!")</f>
        <v>430.70730585564644</v>
      </c>
      <c r="O52" s="137">
        <f>IF(1&lt;O$40*O$44*(2/O$36*(O$38/O$44+O$36/2-(O$34-O$37))-1),J14/$D$3/($D$20+$D$21+2*$D$22)*2/O$36*(O$38/O$44+O$36/2-(O$34-O$37)),"SLIDING!")</f>
        <v>373.83107402103661</v>
      </c>
      <c r="P52" s="137">
        <f>IF(1&lt;P$40*P$44*(2/P$36*(P$38/P$44+P$36/2-(P$34-P$37))-1),K14/$D$3/($D$20+$D$21+2*$D$22)*2/P$36*(P$38/P$44+P$36/2-(P$34-P$37)),"SLIDING!")</f>
        <v>430.70730585564644</v>
      </c>
      <c r="Q52" s="340">
        <f>(J14*Q$35/$D$3/($D$20+$D$21+2*$D$22)-Q$35*Q$43/2)/(Q$35-Q$37)</f>
        <v>114.09628084209858</v>
      </c>
      <c r="R52" s="341">
        <f>(K14*R$35/$D$3/($D$20+$D$21+2*$D$22)-R$35*R$43/2)/(R$35-R$37)</f>
        <v>137.79471077318601</v>
      </c>
    </row>
    <row r="53" spans="2:18" x14ac:dyDescent="0.3">
      <c r="B53" s="2"/>
      <c r="C53" s="2"/>
      <c r="D53" s="228"/>
      <c r="E53" s="535" t="s">
        <v>381</v>
      </c>
      <c r="F53" s="537"/>
      <c r="G53" s="536" t="s">
        <v>380</v>
      </c>
      <c r="H53" s="536"/>
      <c r="I53" s="535" t="s">
        <v>306</v>
      </c>
      <c r="J53" s="537"/>
      <c r="K53" s="535" t="s">
        <v>44</v>
      </c>
      <c r="L53" s="536"/>
      <c r="M53" s="536"/>
      <c r="N53" s="537"/>
      <c r="O53" s="535" t="s">
        <v>104</v>
      </c>
      <c r="P53" s="537"/>
      <c r="Q53" s="536" t="s">
        <v>76</v>
      </c>
      <c r="R53" s="537"/>
    </row>
    <row r="54" spans="2:18" x14ac:dyDescent="0.3">
      <c r="E54" s="395" t="s">
        <v>89</v>
      </c>
      <c r="F54" s="396" t="s">
        <v>94</v>
      </c>
      <c r="G54" s="402" t="s">
        <v>89</v>
      </c>
      <c r="H54" s="402" t="s">
        <v>94</v>
      </c>
      <c r="I54" s="395" t="s">
        <v>89</v>
      </c>
      <c r="J54" s="396" t="s">
        <v>94</v>
      </c>
      <c r="K54" s="413" t="s">
        <v>89</v>
      </c>
      <c r="L54" s="413" t="s">
        <v>94</v>
      </c>
      <c r="M54" s="413" t="s">
        <v>89</v>
      </c>
      <c r="N54" s="413" t="s">
        <v>94</v>
      </c>
      <c r="O54" s="415" t="s">
        <v>89</v>
      </c>
      <c r="P54" s="414" t="s">
        <v>94</v>
      </c>
      <c r="Q54" s="413" t="s">
        <v>89</v>
      </c>
      <c r="R54" s="414" t="s">
        <v>94</v>
      </c>
    </row>
    <row r="55" spans="2:18" x14ac:dyDescent="0.3">
      <c r="B55" s="382"/>
      <c r="C55" s="216"/>
      <c r="D55" s="347" t="s">
        <v>418</v>
      </c>
      <c r="E55" s="449"/>
      <c r="F55" s="450"/>
      <c r="G55" s="449"/>
      <c r="H55" s="452"/>
      <c r="I55" s="449"/>
      <c r="J55" s="452"/>
      <c r="K55" s="449">
        <f>MAX(K48:K52)</f>
        <v>221.14442126314788</v>
      </c>
      <c r="L55" s="450">
        <f>MAX(L48:L52)</f>
        <v>313.50317893128351</v>
      </c>
      <c r="M55" s="450">
        <f>MAX(M48:M52)</f>
        <v>451.34986225895318</v>
      </c>
      <c r="N55" s="452">
        <f>MAX(N48:N52)</f>
        <v>1269.9261608656975</v>
      </c>
      <c r="O55" s="520"/>
      <c r="P55" s="520"/>
      <c r="Q55" s="365"/>
      <c r="R55" s="519"/>
    </row>
    <row r="56" spans="2:18" x14ac:dyDescent="0.3">
      <c r="B56" s="382"/>
      <c r="C56" s="216"/>
      <c r="D56" s="347" t="s">
        <v>397</v>
      </c>
      <c r="E56" s="427">
        <f>MAX(E43,MAX(E48:E52))</f>
        <v>152.80990195034298</v>
      </c>
      <c r="F56" s="521">
        <f>MAX(F43,MAX(F48:F52))</f>
        <v>293.85618368561637</v>
      </c>
      <c r="G56" s="427">
        <f>MAX(G48:G52)</f>
        <v>152.80990195034298</v>
      </c>
      <c r="H56" s="523">
        <f t="shared" ref="H56" si="1">MAX(H48:H52)</f>
        <v>293.85618368561637</v>
      </c>
      <c r="I56" s="427">
        <f>IF($D$2=3,0,MAX(I43,MAX(I48:I52)))</f>
        <v>221.14442126314788</v>
      </c>
      <c r="J56" s="523">
        <f>IF($D$2=3,0,MAX(J43,MAX(J48:J52)))</f>
        <v>313.50317893128351</v>
      </c>
      <c r="K56" s="427">
        <f>MAX(K43,MAX(K55,M55))</f>
        <v>451.34986225895318</v>
      </c>
      <c r="L56" s="523">
        <f>MAX(L43,MAX(L55,N55))</f>
        <v>1269.9261608656975</v>
      </c>
      <c r="M56" s="522"/>
      <c r="N56" s="524"/>
      <c r="O56" s="521">
        <f>MAX(O48:O52)</f>
        <v>451.34986225895318</v>
      </c>
      <c r="P56" s="521">
        <f>MAX(P48:P52)</f>
        <v>1269.9261608656975</v>
      </c>
      <c r="Q56" s="427">
        <f>MAX(Q43,MAX(Q48:Q52))</f>
        <v>409.68319559228649</v>
      </c>
      <c r="R56" s="523">
        <f>MAX(R43,MAX(R48:R52))</f>
        <v>1228.2594941990308</v>
      </c>
    </row>
    <row r="57" spans="2:18" x14ac:dyDescent="0.3">
      <c r="B57" s="382"/>
      <c r="C57" s="216"/>
      <c r="D57" s="347" t="s">
        <v>448</v>
      </c>
      <c r="E57" s="425">
        <f>MAX(E43,MAX(E48:E49))</f>
        <v>152.80990195034298</v>
      </c>
      <c r="F57" s="424">
        <f>MAX(F43,MAX(F48:F49))</f>
        <v>293.85618368561637</v>
      </c>
      <c r="G57" s="425">
        <f>MAX(G48:G49)</f>
        <v>152.80990195034298</v>
      </c>
      <c r="H57" s="423">
        <f>MAX(H48:H49)</f>
        <v>293.85618368561637</v>
      </c>
      <c r="I57" s="425">
        <f>IF($D$2=3,0,MAX(I43,MAX(I48:I49)))</f>
        <v>205.68475487585746</v>
      </c>
      <c r="J57" s="423">
        <f>IF($D$2=3,0,MAX(J43,MAX(J48:J49)))</f>
        <v>263.12397059266652</v>
      </c>
      <c r="K57" s="425">
        <f>MAX(K43,MAX(K59,M59))</f>
        <v>451.34986225895318</v>
      </c>
      <c r="L57" s="423">
        <f>MAX(L43,MAX(L59,N59))</f>
        <v>1269.9261608656975</v>
      </c>
      <c r="M57" s="351"/>
      <c r="N57" s="528"/>
      <c r="O57" s="424">
        <f>MAX(O48:O49)</f>
        <v>451.34986225895318</v>
      </c>
      <c r="P57" s="424">
        <f>MAX(P48:P49)</f>
        <v>1269.9261608656975</v>
      </c>
      <c r="Q57" s="425">
        <f>MAX(Q43,MAX(Q48:Q49))</f>
        <v>409.68319559228649</v>
      </c>
      <c r="R57" s="423">
        <f>MAX(R43,MAX(R48:R49))</f>
        <v>1228.2594941990308</v>
      </c>
    </row>
    <row r="58" spans="2:18" x14ac:dyDescent="0.3">
      <c r="B58" s="26"/>
      <c r="C58" s="27"/>
      <c r="D58" s="391" t="s">
        <v>449</v>
      </c>
      <c r="E58" s="429">
        <f>MAX(E43,MAX(E50:E52))</f>
        <v>93.457768505259153</v>
      </c>
      <c r="F58" s="451">
        <f>MAX(F43,MAX(F50:F52))</f>
        <v>130.40127157251339</v>
      </c>
      <c r="G58" s="429">
        <f>MAX(G50:G52)</f>
        <v>93.457768505259153</v>
      </c>
      <c r="H58" s="444">
        <f>MAX(H50:H52)</f>
        <v>130.40127157251339</v>
      </c>
      <c r="I58" s="429">
        <f>IF($D$2=3,0,MAX(I43,MAX(I50:I52)))</f>
        <v>221.14442126314788</v>
      </c>
      <c r="J58" s="444">
        <f>IF($D$2=3,0,MAX(J43,MAX(J50:J52)))</f>
        <v>313.50317893128351</v>
      </c>
      <c r="K58" s="429">
        <f>MAX(K43,MAX(K60,M60))</f>
        <v>373.83107402103661</v>
      </c>
      <c r="L58" s="444">
        <f>MAX(L43,MAX(L60,N60))</f>
        <v>521.60508629005358</v>
      </c>
      <c r="M58" s="362"/>
      <c r="N58" s="525"/>
      <c r="O58" s="451">
        <f>MAX(O50:O52)</f>
        <v>373.83107402103661</v>
      </c>
      <c r="P58" s="451">
        <f>MAX(P50:P52)</f>
        <v>521.60508629005358</v>
      </c>
      <c r="Q58" s="429">
        <f>MAX(Q43,MAX(Q50:Q52))</f>
        <v>114.09628084209858</v>
      </c>
      <c r="R58" s="444">
        <f>MAX(R43,MAX(R50:R52))</f>
        <v>175.66878595418902</v>
      </c>
    </row>
    <row r="59" spans="2:18" x14ac:dyDescent="0.3">
      <c r="H59" s="12" t="s">
        <v>435</v>
      </c>
      <c r="I59" s="468">
        <v>1</v>
      </c>
      <c r="K59" s="446">
        <f>MAX(K48:K49)</f>
        <v>205.68475487585746</v>
      </c>
      <c r="L59" s="447">
        <f>MAX(L48:L49)</f>
        <v>263.12397059266652</v>
      </c>
      <c r="M59" s="448">
        <f>MAX(M48:M49)</f>
        <v>451.34986225895318</v>
      </c>
      <c r="N59" s="447">
        <f>MAX(N48:N49)</f>
        <v>1269.9261608656975</v>
      </c>
    </row>
    <row r="60" spans="2:18" x14ac:dyDescent="0.3">
      <c r="H60" s="12" t="s">
        <v>436</v>
      </c>
      <c r="I60" s="468">
        <v>1</v>
      </c>
      <c r="K60" s="366">
        <f>MAX(K50:K52)</f>
        <v>221.14442126314788</v>
      </c>
      <c r="L60" s="527">
        <f>MAX(L50:L52)</f>
        <v>313.50317893128351</v>
      </c>
      <c r="M60" s="526">
        <f>MAX(M50:M52)</f>
        <v>373.83107402103661</v>
      </c>
      <c r="N60" s="527">
        <f>MAX(N50:N52)</f>
        <v>521.60508629005358</v>
      </c>
    </row>
    <row r="61" spans="2:18" x14ac:dyDescent="0.3">
      <c r="H61" s="228" t="s">
        <v>433</v>
      </c>
      <c r="I61" s="468">
        <v>1</v>
      </c>
      <c r="K61" s="240"/>
    </row>
    <row r="62" spans="2:18" x14ac:dyDescent="0.3">
      <c r="H62" s="228" t="s">
        <v>434</v>
      </c>
      <c r="I62" s="468">
        <v>1</v>
      </c>
      <c r="K62" s="240"/>
    </row>
    <row r="63" spans="2:18" x14ac:dyDescent="0.3">
      <c r="I63" s="468"/>
    </row>
    <row r="64" spans="2:18" s="214" customFormat="1" x14ac:dyDescent="0.3"/>
    <row r="65" spans="2:25" s="1" customFormat="1" ht="15" thickBot="1" x14ac:dyDescent="0.35">
      <c r="F65" s="1" t="s">
        <v>310</v>
      </c>
    </row>
    <row r="66" spans="2:25" ht="15" thickBot="1" x14ac:dyDescent="0.35">
      <c r="B66" s="3"/>
      <c r="C66" s="4"/>
      <c r="D66" s="4"/>
      <c r="K66" s="513" t="s">
        <v>41</v>
      </c>
      <c r="L66" s="514" t="s">
        <v>42</v>
      </c>
      <c r="M66" s="497"/>
      <c r="O66" s="373" t="s">
        <v>365</v>
      </c>
      <c r="P66" s="333"/>
      <c r="Q66" s="485"/>
    </row>
    <row r="67" spans="2:25" x14ac:dyDescent="0.3">
      <c r="B67" s="3"/>
      <c r="C67" s="4"/>
      <c r="D67" s="4"/>
      <c r="F67" s="21"/>
      <c r="G67" s="22"/>
      <c r="H67" s="22"/>
      <c r="I67" s="158" t="s">
        <v>318</v>
      </c>
      <c r="J67" s="326" t="s">
        <v>36</v>
      </c>
      <c r="K67" s="367">
        <f>MIN(K77,O77)</f>
        <v>-94.336742920216892</v>
      </c>
      <c r="L67" s="512">
        <f t="shared" ref="K67:L68" si="2">MIN(L77,P77)</f>
        <v>-225.28</v>
      </c>
      <c r="M67" s="502"/>
      <c r="O67" s="325">
        <f t="shared" ref="O67:P71" si="3">IF(K67=K77,1,2)</f>
        <v>1</v>
      </c>
      <c r="P67" s="464">
        <f t="shared" si="3"/>
        <v>2</v>
      </c>
      <c r="Q67" s="471"/>
    </row>
    <row r="68" spans="2:25" x14ac:dyDescent="0.3">
      <c r="B68" s="3"/>
      <c r="C68" s="4"/>
      <c r="D68" s="4"/>
      <c r="F68" s="24"/>
      <c r="G68" s="2"/>
      <c r="H68" s="2"/>
      <c r="I68" s="116" t="s">
        <v>319</v>
      </c>
      <c r="J68" s="323" t="s">
        <v>36</v>
      </c>
      <c r="K68" s="367">
        <f t="shared" si="2"/>
        <v>-163.84</v>
      </c>
      <c r="L68" s="512">
        <f t="shared" si="2"/>
        <v>-460.98319639424813</v>
      </c>
      <c r="M68" s="502"/>
      <c r="O68" s="70">
        <f t="shared" si="3"/>
        <v>2</v>
      </c>
      <c r="P68" s="471">
        <f t="shared" si="3"/>
        <v>1</v>
      </c>
      <c r="Q68" s="471"/>
    </row>
    <row r="69" spans="2:25" ht="15" thickBot="1" x14ac:dyDescent="0.35">
      <c r="B69" s="3"/>
      <c r="C69" s="4"/>
      <c r="D69" s="4"/>
      <c r="F69" s="24"/>
      <c r="G69" s="2"/>
      <c r="H69" s="2"/>
      <c r="I69" s="116" t="s">
        <v>320</v>
      </c>
      <c r="J69" s="323" t="s">
        <v>36</v>
      </c>
      <c r="K69" s="367">
        <f>MAX(K79,O79)</f>
        <v>698.19121560274391</v>
      </c>
      <c r="L69" s="512">
        <f t="shared" ref="K69:L71" si="4">MAX(L79,P79)</f>
        <v>875.703241023337</v>
      </c>
      <c r="M69" s="502"/>
      <c r="O69" s="325">
        <f t="shared" si="3"/>
        <v>1</v>
      </c>
      <c r="P69" s="464">
        <f t="shared" si="3"/>
        <v>1</v>
      </c>
      <c r="Q69" s="471"/>
    </row>
    <row r="70" spans="2:25" x14ac:dyDescent="0.3">
      <c r="B70" s="3"/>
      <c r="C70" s="4"/>
      <c r="D70" s="4"/>
      <c r="F70" s="21"/>
      <c r="G70" s="22"/>
      <c r="H70" s="22"/>
      <c r="I70" s="223" t="s">
        <v>323</v>
      </c>
      <c r="J70" s="325" t="s">
        <v>40</v>
      </c>
      <c r="K70" s="368">
        <f t="shared" si="4"/>
        <v>6857.1536685448345</v>
      </c>
      <c r="L70" s="385">
        <f t="shared" si="4"/>
        <v>10432.101725801072</v>
      </c>
      <c r="M70" s="502"/>
      <c r="O70" s="325">
        <f t="shared" si="3"/>
        <v>1</v>
      </c>
      <c r="P70" s="464">
        <f t="shared" si="3"/>
        <v>1</v>
      </c>
      <c r="Q70" s="471"/>
    </row>
    <row r="71" spans="2:25" ht="15" thickBot="1" x14ac:dyDescent="0.35">
      <c r="B71" s="3"/>
      <c r="C71" s="4"/>
      <c r="D71" s="4"/>
      <c r="F71" s="24"/>
      <c r="G71" s="2"/>
      <c r="H71" s="2"/>
      <c r="I71" s="14" t="s">
        <v>324</v>
      </c>
      <c r="J71" s="381" t="s">
        <v>40</v>
      </c>
      <c r="K71" s="383">
        <f t="shared" si="4"/>
        <v>14953.242960841464</v>
      </c>
      <c r="L71" s="384">
        <f t="shared" si="4"/>
        <v>17228.292234225857</v>
      </c>
      <c r="M71" s="502"/>
      <c r="O71" s="82">
        <f t="shared" si="3"/>
        <v>1</v>
      </c>
      <c r="P71" s="461">
        <f t="shared" si="3"/>
        <v>1</v>
      </c>
      <c r="Q71" s="471"/>
    </row>
    <row r="72" spans="2:25" ht="15" thickBot="1" x14ac:dyDescent="0.35">
      <c r="B72" s="3"/>
      <c r="C72" s="4"/>
      <c r="D72" s="4"/>
      <c r="F72" s="382"/>
      <c r="G72" s="216"/>
      <c r="H72" s="216"/>
      <c r="I72" s="346" t="s">
        <v>370</v>
      </c>
      <c r="J72" s="379" t="s">
        <v>36</v>
      </c>
      <c r="K72" s="383">
        <f>K112</f>
        <v>93.457768505259153</v>
      </c>
      <c r="L72" s="384">
        <f>L112</f>
        <v>221.62653672800391</v>
      </c>
      <c r="M72" s="502"/>
      <c r="O72" s="380"/>
      <c r="P72" s="380"/>
      <c r="Q72" s="380"/>
    </row>
    <row r="73" spans="2:25" x14ac:dyDescent="0.3">
      <c r="C73" s="14"/>
      <c r="D73" s="215"/>
    </row>
    <row r="74" spans="2:25" s="214" customFormat="1" x14ac:dyDescent="0.3"/>
    <row r="75" spans="2:25" s="1" customFormat="1" ht="15" thickBot="1" x14ac:dyDescent="0.35">
      <c r="B75" s="1" t="s">
        <v>309</v>
      </c>
      <c r="F75" s="1" t="s">
        <v>310</v>
      </c>
      <c r="K75" s="327" t="s">
        <v>366</v>
      </c>
      <c r="L75" s="328"/>
      <c r="M75" s="507"/>
      <c r="O75" s="327" t="s">
        <v>346</v>
      </c>
      <c r="P75" s="378"/>
      <c r="Q75" s="510"/>
    </row>
    <row r="76" spans="2:25" x14ac:dyDescent="0.3">
      <c r="B76" s="3" t="s">
        <v>311</v>
      </c>
      <c r="C76" s="4" t="s">
        <v>2</v>
      </c>
      <c r="D76" s="239">
        <f>D3</f>
        <v>40</v>
      </c>
      <c r="K76" s="209" t="s">
        <v>41</v>
      </c>
      <c r="L76" s="495" t="s">
        <v>42</v>
      </c>
      <c r="M76" s="498"/>
      <c r="O76" s="209" t="s">
        <v>41</v>
      </c>
      <c r="P76" s="509" t="s">
        <v>42</v>
      </c>
      <c r="Q76" s="498"/>
      <c r="S76" s="331" t="s">
        <v>347</v>
      </c>
      <c r="T76" s="330"/>
      <c r="U76" s="329"/>
      <c r="W76" s="332" t="s">
        <v>348</v>
      </c>
      <c r="X76" s="330"/>
      <c r="Y76" s="329"/>
    </row>
    <row r="77" spans="2:25" x14ac:dyDescent="0.3">
      <c r="B77" s="3" t="s">
        <v>312</v>
      </c>
      <c r="C77" s="4" t="s">
        <v>2</v>
      </c>
      <c r="D77" s="239">
        <f>D4</f>
        <v>20</v>
      </c>
      <c r="F77" s="21"/>
      <c r="G77" s="22"/>
      <c r="H77" s="22"/>
      <c r="I77" s="158" t="s">
        <v>318</v>
      </c>
      <c r="J77" s="207" t="s">
        <v>36</v>
      </c>
      <c r="K77" s="342">
        <f>N119</f>
        <v>-94.336742920216892</v>
      </c>
      <c r="L77" s="503">
        <f t="shared" ref="L77:L81" si="5">O119</f>
        <v>-189.2030968709029</v>
      </c>
      <c r="M77" s="508"/>
      <c r="O77" s="374">
        <f t="shared" ref="O77:P78" si="6">E681</f>
        <v>-81.92</v>
      </c>
      <c r="P77" s="374">
        <f t="shared" si="6"/>
        <v>-225.28</v>
      </c>
      <c r="Q77" s="511"/>
    </row>
    <row r="78" spans="2:25" x14ac:dyDescent="0.3">
      <c r="B78" s="3" t="s">
        <v>4</v>
      </c>
      <c r="C78" s="4" t="s">
        <v>2</v>
      </c>
      <c r="D78" s="239">
        <f>D5</f>
        <v>8</v>
      </c>
      <c r="F78" s="24"/>
      <c r="G78" s="2"/>
      <c r="H78" s="2"/>
      <c r="I78" s="116" t="s">
        <v>319</v>
      </c>
      <c r="J78" s="18" t="s">
        <v>36</v>
      </c>
      <c r="K78" s="343">
        <f t="shared" ref="K78:K81" si="7">N120</f>
        <v>-150.08610225154189</v>
      </c>
      <c r="L78" s="504">
        <f t="shared" si="5"/>
        <v>-460.98319639424813</v>
      </c>
      <c r="M78" s="508"/>
      <c r="O78" s="375">
        <f t="shared" si="6"/>
        <v>-163.84</v>
      </c>
      <c r="P78" s="375">
        <f t="shared" si="6"/>
        <v>-450.56</v>
      </c>
      <c r="Q78" s="511"/>
    </row>
    <row r="79" spans="2:25" ht="15" thickBot="1" x14ac:dyDescent="0.35">
      <c r="B79" s="3" t="s">
        <v>333</v>
      </c>
      <c r="C79" s="4"/>
      <c r="D79" s="239">
        <f>D6</f>
        <v>3</v>
      </c>
      <c r="F79" s="24"/>
      <c r="G79" s="2"/>
      <c r="H79" s="2"/>
      <c r="I79" s="116" t="s">
        <v>320</v>
      </c>
      <c r="J79" s="18" t="s">
        <v>36</v>
      </c>
      <c r="K79" s="343">
        <f>N121</f>
        <v>698.19121560274391</v>
      </c>
      <c r="L79" s="504">
        <f t="shared" si="5"/>
        <v>875.703241023337</v>
      </c>
      <c r="M79" s="508"/>
      <c r="O79" s="377"/>
      <c r="P79" s="377"/>
      <c r="Q79" s="381"/>
    </row>
    <row r="80" spans="2:25" x14ac:dyDescent="0.3">
      <c r="B80" s="3" t="s">
        <v>334</v>
      </c>
      <c r="C80" s="4" t="s">
        <v>2</v>
      </c>
      <c r="D80" s="239">
        <f>D7</f>
        <v>20</v>
      </c>
      <c r="F80" s="21"/>
      <c r="G80" s="22"/>
      <c r="H80" s="22"/>
      <c r="I80" s="223" t="s">
        <v>323</v>
      </c>
      <c r="J80" s="222" t="s">
        <v>40</v>
      </c>
      <c r="K80" s="344">
        <f t="shared" si="7"/>
        <v>6857.1536685448345</v>
      </c>
      <c r="L80" s="505">
        <f t="shared" si="5"/>
        <v>10432.101725801072</v>
      </c>
      <c r="M80" s="508"/>
      <c r="O80" s="375">
        <f>E683</f>
        <v>1536</v>
      </c>
      <c r="P80" s="375">
        <f>F683</f>
        <v>2539.52</v>
      </c>
      <c r="Q80" s="511"/>
    </row>
    <row r="81" spans="1:17" ht="15" thickBot="1" x14ac:dyDescent="0.35">
      <c r="B81" s="3" t="s">
        <v>335</v>
      </c>
      <c r="C81" s="4" t="s">
        <v>2</v>
      </c>
      <c r="D81" s="239">
        <f>IF(D79=1,D76,IF(D79=2,D80,0))</f>
        <v>0</v>
      </c>
      <c r="F81" s="26"/>
      <c r="G81" s="27"/>
      <c r="H81" s="27"/>
      <c r="I81" s="224" t="s">
        <v>324</v>
      </c>
      <c r="J81" s="231" t="s">
        <v>40</v>
      </c>
      <c r="K81" s="345">
        <f t="shared" si="7"/>
        <v>14953.242960841464</v>
      </c>
      <c r="L81" s="506">
        <f t="shared" si="5"/>
        <v>17228.292234225857</v>
      </c>
      <c r="M81" s="508"/>
      <c r="O81" s="376">
        <f>-E684</f>
        <v>768</v>
      </c>
      <c r="P81" s="376">
        <f>-F684</f>
        <v>1269.76</v>
      </c>
      <c r="Q81" s="511"/>
    </row>
    <row r="82" spans="1:17" x14ac:dyDescent="0.3">
      <c r="B82" s="3" t="s">
        <v>17</v>
      </c>
      <c r="C82" s="4" t="s">
        <v>2</v>
      </c>
      <c r="D82" s="239">
        <f>D9</f>
        <v>6</v>
      </c>
      <c r="G82" s="240" t="s">
        <v>371</v>
      </c>
    </row>
    <row r="83" spans="1:17" x14ac:dyDescent="0.3">
      <c r="B83" s="3" t="s">
        <v>314</v>
      </c>
      <c r="C83" s="4" t="s">
        <v>317</v>
      </c>
      <c r="D83" s="237">
        <f>D82*2/D77*12</f>
        <v>7.1999999999999993</v>
      </c>
      <c r="G83" s="240" t="s">
        <v>415</v>
      </c>
    </row>
    <row r="84" spans="1:17" x14ac:dyDescent="0.3">
      <c r="B84" s="6" t="s">
        <v>313</v>
      </c>
      <c r="C84" s="7" t="s">
        <v>317</v>
      </c>
      <c r="D84" s="238">
        <f>IF(D79=1,0,IF(D79=2,IF(D76=D80,0,12*2*D82/(D76-D80)),12*2*D82/D76))</f>
        <v>3.6</v>
      </c>
      <c r="G84" s="240" t="s">
        <v>368</v>
      </c>
    </row>
    <row r="85" spans="1:17" x14ac:dyDescent="0.3">
      <c r="B85" s="12" t="s">
        <v>315</v>
      </c>
      <c r="C85" s="7" t="s">
        <v>316</v>
      </c>
      <c r="D85" s="239">
        <f>D12</f>
        <v>20</v>
      </c>
      <c r="G85" s="240" t="s">
        <v>369</v>
      </c>
    </row>
    <row r="86" spans="1:17" x14ac:dyDescent="0.3">
      <c r="C86" s="14" t="s">
        <v>22</v>
      </c>
      <c r="D86" s="239">
        <f>D13</f>
        <v>1</v>
      </c>
      <c r="G86" s="240" t="s">
        <v>401</v>
      </c>
    </row>
    <row r="87" spans="1:17" x14ac:dyDescent="0.3">
      <c r="B87" s="12" t="s">
        <v>357</v>
      </c>
      <c r="C87" s="14" t="s">
        <v>2</v>
      </c>
      <c r="D87" s="239">
        <f>D14</f>
        <v>1</v>
      </c>
      <c r="E87" s="240"/>
      <c r="G87" s="240" t="s">
        <v>412</v>
      </c>
    </row>
    <row r="88" spans="1:17" x14ac:dyDescent="0.3">
      <c r="C88" s="14"/>
      <c r="D88" s="215"/>
      <c r="G88" s="240" t="s">
        <v>390</v>
      </c>
    </row>
    <row r="89" spans="1:17" s="214" customFormat="1" x14ac:dyDescent="0.3"/>
    <row r="90" spans="1:17" x14ac:dyDescent="0.3">
      <c r="A90" s="1" t="s">
        <v>367</v>
      </c>
      <c r="C90" s="14"/>
      <c r="D90" s="215"/>
      <c r="F90" s="121"/>
      <c r="G90" s="240"/>
    </row>
    <row r="91" spans="1:17" x14ac:dyDescent="0.3">
      <c r="B91" t="s">
        <v>328</v>
      </c>
      <c r="C91" s="14"/>
      <c r="D91" s="215"/>
      <c r="F91" s="121"/>
      <c r="I91" s="12"/>
    </row>
    <row r="92" spans="1:17" x14ac:dyDescent="0.3">
      <c r="B92" s="12" t="s">
        <v>322</v>
      </c>
      <c r="C92" s="14"/>
      <c r="D92" s="239">
        <f>D20</f>
        <v>1</v>
      </c>
      <c r="F92" s="121"/>
    </row>
    <row r="93" spans="1:17" x14ac:dyDescent="0.3">
      <c r="B93" s="12" t="s">
        <v>321</v>
      </c>
      <c r="C93" s="14"/>
      <c r="D93" s="239">
        <f>D21</f>
        <v>1</v>
      </c>
      <c r="F93" s="121"/>
    </row>
    <row r="94" spans="1:17" x14ac:dyDescent="0.3">
      <c r="B94" s="12" t="s">
        <v>325</v>
      </c>
      <c r="C94" s="14"/>
      <c r="D94" s="239">
        <f>D22</f>
        <v>1</v>
      </c>
      <c r="F94" s="121"/>
      <c r="J94" s="233" t="s">
        <v>326</v>
      </c>
      <c r="K94" s="233"/>
    </row>
    <row r="95" spans="1:17" x14ac:dyDescent="0.3">
      <c r="B95" s="12" t="s">
        <v>351</v>
      </c>
      <c r="C95" s="14"/>
      <c r="D95" s="239">
        <v>0.26</v>
      </c>
      <c r="F95" s="121"/>
      <c r="I95" s="232"/>
      <c r="J95" s="233"/>
    </row>
    <row r="96" spans="1:17" x14ac:dyDescent="0.3">
      <c r="B96" s="370" t="s">
        <v>327</v>
      </c>
      <c r="C96" s="14"/>
      <c r="D96" s="369">
        <f>2*($D$92+$D$93)+4*$D$94</f>
        <v>8</v>
      </c>
      <c r="F96" s="121"/>
      <c r="I96" s="232"/>
      <c r="J96" s="233"/>
    </row>
    <row r="97" spans="2:17" ht="15" thickBot="1" x14ac:dyDescent="0.35">
      <c r="B97" s="12"/>
      <c r="C97" s="14"/>
      <c r="D97" s="215"/>
      <c r="F97" s="121"/>
      <c r="K97" s="372" t="s">
        <v>362</v>
      </c>
      <c r="L97" s="371"/>
      <c r="M97" s="485"/>
    </row>
    <row r="98" spans="2:17" x14ac:dyDescent="0.3">
      <c r="C98" s="14"/>
      <c r="D98" s="215"/>
      <c r="F98" s="12"/>
      <c r="K98" s="209" t="s">
        <v>41</v>
      </c>
      <c r="L98" s="495" t="s">
        <v>42</v>
      </c>
      <c r="M98" s="498"/>
      <c r="O98" s="373" t="s">
        <v>364</v>
      </c>
      <c r="Q98" s="485"/>
    </row>
    <row r="99" spans="2:17" x14ac:dyDescent="0.3">
      <c r="B99" s="21"/>
      <c r="C99" s="223"/>
      <c r="D99" s="315"/>
      <c r="E99" s="22"/>
      <c r="F99" s="223"/>
      <c r="G99" s="22"/>
      <c r="H99" s="22"/>
      <c r="I99" s="223" t="s">
        <v>349</v>
      </c>
      <c r="J99" s="325" t="s">
        <v>36</v>
      </c>
      <c r="K99" s="267">
        <f>-K$67/$D$95/($D$93+2)</f>
        <v>120.94454220540626</v>
      </c>
      <c r="L99" s="285">
        <f>-L$67/$D$95/($D$93+2)</f>
        <v>288.82051282051282</v>
      </c>
      <c r="M99" s="307"/>
      <c r="O99" s="325" t="str">
        <f>IF(K$104=K99,"Fx","")</f>
        <v/>
      </c>
      <c r="P99" s="325" t="str">
        <f>IF(L$104=L99,"Fx","")</f>
        <v/>
      </c>
      <c r="Q99" s="471"/>
    </row>
    <row r="100" spans="2:17" x14ac:dyDescent="0.3">
      <c r="B100" s="24"/>
      <c r="C100" s="14"/>
      <c r="D100" s="215"/>
      <c r="E100" s="2"/>
      <c r="F100" s="14"/>
      <c r="G100" s="2"/>
      <c r="H100" s="2"/>
      <c r="I100" s="14" t="s">
        <v>350</v>
      </c>
      <c r="J100" s="70" t="s">
        <v>36</v>
      </c>
      <c r="K100" s="265">
        <f>-K$68/$D$95/($D$92+2)</f>
        <v>210.05128205128207</v>
      </c>
      <c r="L100" s="254">
        <f>-L$68/$D$95/($D$92+2)</f>
        <v>591.00409794134373</v>
      </c>
      <c r="M100" s="307"/>
      <c r="O100" s="82" t="str">
        <f>IF(K$104=K100,"Fy","")</f>
        <v>Fy</v>
      </c>
      <c r="P100" s="82" t="str">
        <f>IF(L$104=L100,"Fy","")</f>
        <v>Fy</v>
      </c>
      <c r="Q100" s="471"/>
    </row>
    <row r="101" spans="2:17" x14ac:dyDescent="0.3">
      <c r="B101" s="349"/>
      <c r="C101" s="350"/>
      <c r="D101" s="351"/>
      <c r="E101" s="352"/>
      <c r="F101" s="350"/>
      <c r="G101" s="352"/>
      <c r="H101" s="352"/>
      <c r="I101" s="350" t="s">
        <v>331</v>
      </c>
      <c r="J101" s="353" t="s">
        <v>36</v>
      </c>
      <c r="K101" s="359">
        <f>K$69/$D$96</f>
        <v>87.273901950342989</v>
      </c>
      <c r="L101" s="365">
        <f>L$69/$D$96</f>
        <v>109.46290512791713</v>
      </c>
      <c r="M101" s="499"/>
      <c r="O101" s="320" t="str">
        <f>IF(K$104=K101,"Fz","")</f>
        <v/>
      </c>
      <c r="P101" s="320" t="str">
        <f>IF(L$104=L101,"Fz","")</f>
        <v/>
      </c>
      <c r="Q101" s="471"/>
    </row>
    <row r="102" spans="2:17" x14ac:dyDescent="0.3">
      <c r="B102" s="354"/>
      <c r="C102" s="355"/>
      <c r="D102" s="356"/>
      <c r="E102" s="357"/>
      <c r="F102" s="355"/>
      <c r="G102" s="357"/>
      <c r="H102" s="357"/>
      <c r="I102" s="355" t="s">
        <v>329</v>
      </c>
      <c r="J102" s="358" t="s">
        <v>36</v>
      </c>
      <c r="K102" s="365">
        <f>K$70/$D$77/($D$92+$D$93+2*$D$94)</f>
        <v>85.714420856810435</v>
      </c>
      <c r="L102" s="365">
        <f>L$70/$D$77/($D$92+$D$93+2*$D$94)</f>
        <v>130.40127157251339</v>
      </c>
      <c r="M102" s="499"/>
      <c r="O102" s="325" t="str">
        <f>IF(K$104=K102,"Mx","")</f>
        <v/>
      </c>
      <c r="P102" s="325" t="str">
        <f>IF(L$104=L102,"Mx","")</f>
        <v/>
      </c>
      <c r="Q102" s="471"/>
    </row>
    <row r="103" spans="2:17" x14ac:dyDescent="0.3">
      <c r="B103" s="360"/>
      <c r="C103" s="361"/>
      <c r="D103" s="362"/>
      <c r="E103" s="363"/>
      <c r="F103" s="361"/>
      <c r="G103" s="363"/>
      <c r="H103" s="363"/>
      <c r="I103" s="361" t="s">
        <v>330</v>
      </c>
      <c r="J103" s="364" t="s">
        <v>36</v>
      </c>
      <c r="K103" s="366">
        <f>K$71/$D$76/($D$93+$D$92+2*$D$94)</f>
        <v>93.457768505259153</v>
      </c>
      <c r="L103" s="366">
        <f>L$71/$D$76/($D$93+$D$92+2*$D$94)</f>
        <v>107.67682646391161</v>
      </c>
      <c r="M103" s="499"/>
      <c r="O103" s="82" t="str">
        <f>IF(K$104=K103,"My","")</f>
        <v/>
      </c>
      <c r="P103" s="82" t="str">
        <f>IF(L$104=L103,"My","")</f>
        <v/>
      </c>
      <c r="Q103" s="471"/>
    </row>
    <row r="104" spans="2:17" x14ac:dyDescent="0.3">
      <c r="B104" s="91"/>
      <c r="C104" s="346"/>
      <c r="D104" s="322"/>
      <c r="E104" s="216"/>
      <c r="F104" s="216"/>
      <c r="G104" s="216"/>
      <c r="H104" s="216"/>
      <c r="I104" s="347" t="s">
        <v>332</v>
      </c>
      <c r="J104" s="321" t="s">
        <v>36</v>
      </c>
      <c r="K104" s="348">
        <f>MAX(K99:K100,K102:K103)</f>
        <v>210.05128205128207</v>
      </c>
      <c r="L104" s="496">
        <f>MAX(L99:L100,L102:L103)</f>
        <v>591.00409794134373</v>
      </c>
      <c r="M104" s="500"/>
      <c r="O104" s="324"/>
      <c r="P104" s="324"/>
      <c r="Q104" s="470"/>
    </row>
    <row r="105" spans="2:17" ht="15" thickBot="1" x14ac:dyDescent="0.35">
      <c r="B105" s="12"/>
      <c r="C105" s="14"/>
      <c r="D105" s="215"/>
      <c r="F105" s="121"/>
      <c r="K105" s="372" t="s">
        <v>363</v>
      </c>
      <c r="L105" s="371"/>
      <c r="M105" s="501"/>
      <c r="O105" s="324"/>
      <c r="P105" s="324"/>
      <c r="Q105" s="470"/>
    </row>
    <row r="106" spans="2:17" x14ac:dyDescent="0.3">
      <c r="C106" s="14"/>
      <c r="D106" s="215"/>
      <c r="F106" s="12"/>
      <c r="K106" s="209" t="s">
        <v>41</v>
      </c>
      <c r="L106" s="495" t="s">
        <v>42</v>
      </c>
      <c r="M106" s="498"/>
      <c r="O106" s="324"/>
      <c r="P106" s="324"/>
      <c r="Q106" s="470"/>
    </row>
    <row r="107" spans="2:17" x14ac:dyDescent="0.3">
      <c r="B107" s="21"/>
      <c r="C107" s="223"/>
      <c r="D107" s="315"/>
      <c r="E107" s="22"/>
      <c r="F107" s="223"/>
      <c r="G107" s="22"/>
      <c r="H107" s="22"/>
      <c r="I107" s="223" t="s">
        <v>361</v>
      </c>
      <c r="J107" s="325" t="s">
        <v>36</v>
      </c>
      <c r="K107" s="267">
        <f>-K$67/$D$95/$D$96</f>
        <v>45.354203327027349</v>
      </c>
      <c r="L107" s="285">
        <f>-L$67/$D$95/$D$96</f>
        <v>108.30769230769231</v>
      </c>
      <c r="M107" s="307"/>
      <c r="O107" s="325" t="str">
        <f>IF(K$112=K107,"Fx","")</f>
        <v/>
      </c>
      <c r="P107" s="325" t="str">
        <f>IF(L$112=L107,"Fx","")</f>
        <v/>
      </c>
      <c r="Q107" s="471"/>
    </row>
    <row r="108" spans="2:17" x14ac:dyDescent="0.3">
      <c r="B108" s="24"/>
      <c r="C108" s="14"/>
      <c r="D108" s="215"/>
      <c r="E108" s="2"/>
      <c r="F108" s="14"/>
      <c r="G108" s="2"/>
      <c r="H108" s="2"/>
      <c r="I108" s="14" t="s">
        <v>360</v>
      </c>
      <c r="J108" s="70" t="s">
        <v>36</v>
      </c>
      <c r="K108" s="265">
        <f>-K$68/$D$95/$D$96</f>
        <v>78.769230769230774</v>
      </c>
      <c r="L108" s="254">
        <f>-L$68/$D$95/$D$96</f>
        <v>221.62653672800391</v>
      </c>
      <c r="M108" s="307"/>
      <c r="O108" s="82" t="str">
        <f>IF(K$112=K108,"Fy","")</f>
        <v/>
      </c>
      <c r="P108" s="82" t="str">
        <f>IF(L$112=L108,"Fy","")</f>
        <v>Fy</v>
      </c>
      <c r="Q108" s="471"/>
    </row>
    <row r="109" spans="2:17" x14ac:dyDescent="0.3">
      <c r="B109" s="349"/>
      <c r="C109" s="350"/>
      <c r="D109" s="351"/>
      <c r="E109" s="352"/>
      <c r="F109" s="350"/>
      <c r="G109" s="352"/>
      <c r="H109" s="352"/>
      <c r="I109" s="350" t="s">
        <v>331</v>
      </c>
      <c r="J109" s="353" t="s">
        <v>36</v>
      </c>
      <c r="K109" s="359">
        <f>K$69/$D$96</f>
        <v>87.273901950342989</v>
      </c>
      <c r="L109" s="365">
        <f>L$69/$D$96</f>
        <v>109.46290512791713</v>
      </c>
      <c r="M109" s="499"/>
      <c r="O109" s="320" t="str">
        <f>IF(K$112=K109,"Fz","")</f>
        <v/>
      </c>
      <c r="P109" s="320" t="str">
        <f>IF(L$112=L109,"Fz","")</f>
        <v/>
      </c>
      <c r="Q109" s="471"/>
    </row>
    <row r="110" spans="2:17" x14ac:dyDescent="0.3">
      <c r="B110" s="354"/>
      <c r="C110" s="355"/>
      <c r="D110" s="356"/>
      <c r="E110" s="357"/>
      <c r="F110" s="355"/>
      <c r="G110" s="357"/>
      <c r="H110" s="357"/>
      <c r="I110" s="355" t="s">
        <v>329</v>
      </c>
      <c r="J110" s="358" t="s">
        <v>36</v>
      </c>
      <c r="K110" s="365">
        <f>K$70/$D$77/($D$92+($D$93+2)+2*($D$94-1))</f>
        <v>85.714420856810435</v>
      </c>
      <c r="L110" s="365">
        <f>L$70/$D$77/($D$92+($D$93+2)+2*($D$94-1))</f>
        <v>130.40127157251339</v>
      </c>
      <c r="M110" s="499"/>
      <c r="O110" s="325" t="str">
        <f>IF(K$112=K110,"Mx","")</f>
        <v/>
      </c>
      <c r="P110" s="325" t="str">
        <f>IF(L$112=L110,"Mx","")</f>
        <v/>
      </c>
      <c r="Q110" s="471"/>
    </row>
    <row r="111" spans="2:17" x14ac:dyDescent="0.3">
      <c r="B111" s="360"/>
      <c r="C111" s="361"/>
      <c r="D111" s="362"/>
      <c r="E111" s="363"/>
      <c r="F111" s="361"/>
      <c r="G111" s="363"/>
      <c r="H111" s="363"/>
      <c r="I111" s="361" t="s">
        <v>330</v>
      </c>
      <c r="J111" s="364" t="s">
        <v>36</v>
      </c>
      <c r="K111" s="366">
        <f>K$71/$D$76/($D$93+($D$92+2)+2*($D$94-1))</f>
        <v>93.457768505259153</v>
      </c>
      <c r="L111" s="366">
        <f>L$71/$D$76/($D$93+($D$92+2)+2*($D$94-1))</f>
        <v>107.67682646391161</v>
      </c>
      <c r="M111" s="499"/>
      <c r="O111" s="82" t="str">
        <f>IF(K$112=K111,"My","")</f>
        <v>My</v>
      </c>
      <c r="P111" s="82" t="str">
        <f>IF(L$112=L111,"My","")</f>
        <v/>
      </c>
      <c r="Q111" s="471"/>
    </row>
    <row r="112" spans="2:17" x14ac:dyDescent="0.3">
      <c r="B112" s="91"/>
      <c r="C112" s="346"/>
      <c r="D112" s="322"/>
      <c r="E112" s="216"/>
      <c r="F112" s="216"/>
      <c r="G112" s="216"/>
      <c r="H112" s="216"/>
      <c r="I112" s="347" t="s">
        <v>332</v>
      </c>
      <c r="J112" s="321" t="s">
        <v>36</v>
      </c>
      <c r="K112" s="348">
        <f>MAX(K107:K108,K110:K111)</f>
        <v>93.457768505259153</v>
      </c>
      <c r="L112" s="496">
        <f>MAX(L107:L108,L110:L111)</f>
        <v>221.62653672800391</v>
      </c>
      <c r="M112" s="500"/>
    </row>
    <row r="113" spans="1:133" x14ac:dyDescent="0.3">
      <c r="B113" s="12"/>
      <c r="C113" s="14"/>
      <c r="D113" s="215"/>
      <c r="F113" s="2"/>
      <c r="G113" s="2"/>
      <c r="H113" s="2"/>
      <c r="I113" s="228"/>
      <c r="J113" s="215"/>
      <c r="K113" s="229"/>
      <c r="L113" s="229"/>
      <c r="M113" s="229"/>
      <c r="N113" s="221"/>
    </row>
    <row r="114" spans="1:133" x14ac:dyDescent="0.3">
      <c r="C114" s="14"/>
      <c r="D114" s="215"/>
    </row>
    <row r="115" spans="1:133" x14ac:dyDescent="0.3">
      <c r="C115" s="14"/>
      <c r="D115" s="215"/>
    </row>
    <row r="116" spans="1:133" s="214" customFormat="1" x14ac:dyDescent="0.3"/>
    <row r="117" spans="1:133" ht="15" thickBot="1" x14ac:dyDescent="0.35">
      <c r="A117" s="1" t="s">
        <v>0</v>
      </c>
      <c r="N117" s="218" t="s">
        <v>308</v>
      </c>
      <c r="O117" s="219"/>
      <c r="P117" s="219"/>
      <c r="R117" s="1" t="s">
        <v>0</v>
      </c>
      <c r="AI117" s="1" t="s">
        <v>0</v>
      </c>
      <c r="AZ117" s="1" t="s">
        <v>0</v>
      </c>
      <c r="BQ117" s="1" t="s">
        <v>0</v>
      </c>
      <c r="CH117" s="1" t="s">
        <v>0</v>
      </c>
      <c r="CY117" s="1" t="s">
        <v>0</v>
      </c>
      <c r="DP117" s="1" t="s">
        <v>0</v>
      </c>
    </row>
    <row r="118" spans="1:133" x14ac:dyDescent="0.3">
      <c r="A118" s="2">
        <v>1</v>
      </c>
      <c r="B118" s="3" t="s">
        <v>1</v>
      </c>
      <c r="C118" s="4" t="s">
        <v>2</v>
      </c>
      <c r="D118" s="239">
        <f>$D76</f>
        <v>40</v>
      </c>
      <c r="E118" s="4"/>
      <c r="J118" s="37" t="s">
        <v>41</v>
      </c>
      <c r="K118" s="74" t="s">
        <v>42</v>
      </c>
      <c r="L118" s="381"/>
      <c r="N118" s="217" t="s">
        <v>41</v>
      </c>
      <c r="O118" s="488" t="s">
        <v>432</v>
      </c>
      <c r="P118" s="492"/>
      <c r="R118" s="2">
        <v>2</v>
      </c>
      <c r="S118" s="3" t="s">
        <v>1</v>
      </c>
      <c r="T118" s="4" t="s">
        <v>2</v>
      </c>
      <c r="U118" s="239">
        <f>$D76</f>
        <v>40</v>
      </c>
      <c r="V118" s="4"/>
      <c r="AA118" s="37" t="s">
        <v>41</v>
      </c>
      <c r="AB118" s="74" t="s">
        <v>42</v>
      </c>
      <c r="AC118" s="381"/>
      <c r="AE118" s="208"/>
      <c r="AI118" s="2">
        <v>3</v>
      </c>
      <c r="AJ118" s="3" t="s">
        <v>1</v>
      </c>
      <c r="AK118" s="4" t="s">
        <v>2</v>
      </c>
      <c r="AL118" s="212">
        <f>$D76</f>
        <v>40</v>
      </c>
      <c r="AM118" s="4"/>
      <c r="AR118" s="37" t="s">
        <v>41</v>
      </c>
      <c r="AS118" s="74" t="s">
        <v>42</v>
      </c>
      <c r="AT118" s="381"/>
      <c r="AV118" s="208"/>
      <c r="AZ118" s="2">
        <v>4</v>
      </c>
      <c r="BA118" s="3" t="s">
        <v>1</v>
      </c>
      <c r="BB118" s="4" t="s">
        <v>2</v>
      </c>
      <c r="BC118" s="239">
        <f>$D76</f>
        <v>40</v>
      </c>
      <c r="BD118" s="4"/>
      <c r="BI118" s="37" t="s">
        <v>41</v>
      </c>
      <c r="BJ118" s="74" t="s">
        <v>42</v>
      </c>
      <c r="BK118" s="381"/>
      <c r="BM118" s="208"/>
      <c r="BQ118" s="2">
        <v>5</v>
      </c>
      <c r="BR118" s="3" t="s">
        <v>1</v>
      </c>
      <c r="BS118" s="4" t="s">
        <v>2</v>
      </c>
      <c r="BT118" s="239">
        <f>$D76</f>
        <v>40</v>
      </c>
      <c r="BU118" s="4"/>
      <c r="BZ118" s="37" t="s">
        <v>41</v>
      </c>
      <c r="CA118" s="74" t="s">
        <v>42</v>
      </c>
      <c r="CB118" s="381"/>
      <c r="CD118" s="208"/>
      <c r="CH118" s="2">
        <v>6</v>
      </c>
      <c r="CI118" s="3" t="s">
        <v>1</v>
      </c>
      <c r="CJ118" s="4" t="s">
        <v>2</v>
      </c>
      <c r="CK118" s="239">
        <f>$D76</f>
        <v>40</v>
      </c>
      <c r="CL118" s="4"/>
      <c r="CQ118" s="37" t="s">
        <v>41</v>
      </c>
      <c r="CR118" s="74" t="s">
        <v>42</v>
      </c>
      <c r="CS118" s="381"/>
      <c r="CU118" s="208"/>
      <c r="CY118" s="2">
        <v>7</v>
      </c>
      <c r="CZ118" s="3" t="s">
        <v>1</v>
      </c>
      <c r="DA118" s="4" t="s">
        <v>2</v>
      </c>
      <c r="DB118" s="239">
        <f>$D76</f>
        <v>40</v>
      </c>
      <c r="DC118" s="4"/>
      <c r="DH118" s="37" t="s">
        <v>41</v>
      </c>
      <c r="DI118" s="74" t="s">
        <v>42</v>
      </c>
      <c r="DJ118" s="381"/>
      <c r="DL118" s="208"/>
      <c r="DP118" s="2">
        <v>8</v>
      </c>
      <c r="DQ118" s="3" t="s">
        <v>1</v>
      </c>
      <c r="DR118" s="4" t="s">
        <v>2</v>
      </c>
      <c r="DS118" s="239">
        <f>$D76</f>
        <v>40</v>
      </c>
      <c r="DT118" s="4"/>
      <c r="DY118" s="37" t="s">
        <v>41</v>
      </c>
      <c r="DZ118" s="74" t="s">
        <v>42</v>
      </c>
      <c r="EA118" s="381"/>
      <c r="EC118" s="208"/>
    </row>
    <row r="119" spans="1:133" x14ac:dyDescent="0.3">
      <c r="A119" s="2">
        <f>A118</f>
        <v>1</v>
      </c>
      <c r="B119" s="3" t="s">
        <v>3</v>
      </c>
      <c r="C119" s="4" t="s">
        <v>2</v>
      </c>
      <c r="D119" s="239">
        <f>$D77</f>
        <v>20</v>
      </c>
      <c r="E119" s="4"/>
      <c r="F119" s="21"/>
      <c r="G119" s="22"/>
      <c r="H119" s="23" t="s">
        <v>35</v>
      </c>
      <c r="I119" s="30" t="s">
        <v>36</v>
      </c>
      <c r="J119" s="33">
        <f>IF($D$79=1,D604,D581)</f>
        <v>-94.336742920216892</v>
      </c>
      <c r="K119" s="33">
        <f>IF($D$79=1,D665,D644)</f>
        <v>-162.41355635596622</v>
      </c>
      <c r="L119" s="307"/>
      <c r="N119" s="225">
        <f>MIN(J119,AA119,AR119,BI119,BZ119,CQ119,DH119,DY119)</f>
        <v>-94.336742920216892</v>
      </c>
      <c r="O119" s="489">
        <f>MIN(K119,AB119,AS119,BJ119,CA119,CR119,DI119,DZ119)</f>
        <v>-189.2030968709029</v>
      </c>
      <c r="P119" s="493"/>
      <c r="R119" s="2">
        <f>R118</f>
        <v>2</v>
      </c>
      <c r="S119" s="3" t="s">
        <v>3</v>
      </c>
      <c r="T119" s="4" t="s">
        <v>2</v>
      </c>
      <c r="U119" s="239">
        <f>$D77</f>
        <v>20</v>
      </c>
      <c r="V119" s="4"/>
      <c r="W119" s="21"/>
      <c r="X119" s="22"/>
      <c r="Y119" s="23" t="s">
        <v>35</v>
      </c>
      <c r="Z119" s="205" t="s">
        <v>36</v>
      </c>
      <c r="AA119" s="33">
        <f>IF($D$79=1,U604,U581)</f>
        <v>-78.195930291553921</v>
      </c>
      <c r="AB119" s="33">
        <f>IF($D$79=1,U665,U644)</f>
        <v>-189.2030968709029</v>
      </c>
      <c r="AC119" s="307"/>
      <c r="AE119" s="208"/>
      <c r="AI119" s="2">
        <f>AI118</f>
        <v>3</v>
      </c>
      <c r="AJ119" s="3" t="s">
        <v>3</v>
      </c>
      <c r="AK119" s="4" t="s">
        <v>2</v>
      </c>
      <c r="AL119" s="212">
        <f>$D77</f>
        <v>20</v>
      </c>
      <c r="AM119" s="4"/>
      <c r="AN119" s="21"/>
      <c r="AO119" s="22"/>
      <c r="AP119" s="23" t="s">
        <v>35</v>
      </c>
      <c r="AQ119" s="205" t="s">
        <v>36</v>
      </c>
      <c r="AR119" s="33">
        <f>IF($D$79=1,AL604,AL581)</f>
        <v>-11.405110168064965</v>
      </c>
      <c r="AS119" s="33">
        <f>IF($D$79=1,AL665,AL644)</f>
        <v>-162.41355635596622</v>
      </c>
      <c r="AT119" s="307"/>
      <c r="AV119" s="208"/>
      <c r="AZ119" s="2">
        <f>AZ118</f>
        <v>4</v>
      </c>
      <c r="BA119" s="3" t="s">
        <v>3</v>
      </c>
      <c r="BB119" s="4" t="s">
        <v>2</v>
      </c>
      <c r="BC119" s="239">
        <f>$D77</f>
        <v>20</v>
      </c>
      <c r="BD119" s="4"/>
      <c r="BE119" s="21"/>
      <c r="BF119" s="22"/>
      <c r="BG119" s="23" t="s">
        <v>35</v>
      </c>
      <c r="BH119" s="205" t="s">
        <v>36</v>
      </c>
      <c r="BI119" s="33">
        <f>IF($D$79=1,BC604,BC581)</f>
        <v>-72.311372621171884</v>
      </c>
      <c r="BJ119" s="33">
        <f>IF($D$79=1,BC665,BC644)</f>
        <v>-189.2030968709029</v>
      </c>
      <c r="BK119" s="307"/>
      <c r="BM119" s="208"/>
      <c r="BQ119" s="2">
        <f>BQ118</f>
        <v>5</v>
      </c>
      <c r="BR119" s="3" t="s">
        <v>3</v>
      </c>
      <c r="BS119" s="4" t="s">
        <v>2</v>
      </c>
      <c r="BT119" s="239">
        <f>$D77</f>
        <v>20</v>
      </c>
      <c r="BU119" s="4"/>
      <c r="BV119" s="21"/>
      <c r="BW119" s="22"/>
      <c r="BX119" s="23" t="s">
        <v>35</v>
      </c>
      <c r="BY119" s="205" t="s">
        <v>36</v>
      </c>
      <c r="BZ119" s="33">
        <f>IF($D$79=1,BT604,BT581)</f>
        <v>3.5527136788005009E-15</v>
      </c>
      <c r="CA119" s="33">
        <f>IF($D$79=1,BT665,BT644)</f>
        <v>3.5527136788005009E-15</v>
      </c>
      <c r="CB119" s="307"/>
      <c r="CD119" s="208"/>
      <c r="CH119" s="2">
        <f>CH118</f>
        <v>6</v>
      </c>
      <c r="CI119" s="3" t="s">
        <v>3</v>
      </c>
      <c r="CJ119" s="4" t="s">
        <v>2</v>
      </c>
      <c r="CK119" s="239">
        <f>$D77</f>
        <v>20</v>
      </c>
      <c r="CL119" s="4"/>
      <c r="CM119" s="21"/>
      <c r="CN119" s="22"/>
      <c r="CO119" s="23" t="s">
        <v>35</v>
      </c>
      <c r="CP119" s="205" t="s">
        <v>36</v>
      </c>
      <c r="CQ119" s="33">
        <f>IF($D$79=1,CK604,CK581)</f>
        <v>-3.5527136788005009E-15</v>
      </c>
      <c r="CR119" s="33">
        <f>IF($D$79=1,CK665,CK644)</f>
        <v>0</v>
      </c>
      <c r="CS119" s="307"/>
      <c r="CU119" s="208"/>
      <c r="CY119" s="2">
        <f>CY118</f>
        <v>7</v>
      </c>
      <c r="CZ119" s="3" t="s">
        <v>3</v>
      </c>
      <c r="DA119" s="4" t="s">
        <v>2</v>
      </c>
      <c r="DB119" s="239">
        <f>$D77</f>
        <v>20</v>
      </c>
      <c r="DC119" s="4"/>
      <c r="DD119" s="21"/>
      <c r="DE119" s="22"/>
      <c r="DF119" s="23" t="s">
        <v>35</v>
      </c>
      <c r="DG119" s="205" t="s">
        <v>36</v>
      </c>
      <c r="DH119" s="33">
        <f>IF($D$79=1,DB604,DB581)</f>
        <v>3.5527136788005009E-15</v>
      </c>
      <c r="DI119" s="33">
        <f>IF($D$79=1,DB665,DB644)</f>
        <v>0</v>
      </c>
      <c r="DJ119" s="307"/>
      <c r="DL119" s="208"/>
      <c r="DP119" s="2">
        <f>DP118</f>
        <v>8</v>
      </c>
      <c r="DQ119" s="3" t="s">
        <v>3</v>
      </c>
      <c r="DR119" s="4" t="s">
        <v>2</v>
      </c>
      <c r="DS119" s="239">
        <f>$D77</f>
        <v>20</v>
      </c>
      <c r="DT119" s="4"/>
      <c r="DU119" s="21"/>
      <c r="DV119" s="22"/>
      <c r="DW119" s="23" t="s">
        <v>35</v>
      </c>
      <c r="DX119" s="205" t="s">
        <v>36</v>
      </c>
      <c r="DY119" s="33">
        <f>IF($D$79=1,DS604,DS581)</f>
        <v>1.7763568394002505E-15</v>
      </c>
      <c r="DZ119" s="33">
        <f>IF($D$79=1,DS665,DS644)</f>
        <v>0</v>
      </c>
      <c r="EA119" s="307"/>
      <c r="EC119" s="208"/>
    </row>
    <row r="120" spans="1:133" x14ac:dyDescent="0.3">
      <c r="A120" s="2">
        <f t="shared" ref="A120:A148" si="8">A119</f>
        <v>1</v>
      </c>
      <c r="B120" s="3" t="s">
        <v>4</v>
      </c>
      <c r="C120" s="4" t="s">
        <v>2</v>
      </c>
      <c r="D120" s="239">
        <f>$D78</f>
        <v>8</v>
      </c>
      <c r="E120" s="4"/>
      <c r="F120" s="24"/>
      <c r="G120" s="2"/>
      <c r="H120" s="25" t="s">
        <v>37</v>
      </c>
      <c r="I120" s="18" t="s">
        <v>36</v>
      </c>
      <c r="J120" s="34">
        <f>IF($D$79=1,D605,D582)</f>
        <v>0</v>
      </c>
      <c r="K120" s="34">
        <f>IF($D$79=1,D666,D645)</f>
        <v>0</v>
      </c>
      <c r="L120" s="307"/>
      <c r="N120" s="226">
        <f>MIN(J120,AA120,AR120,BI120,BZ120,CQ120,DH120,DY120)</f>
        <v>-150.08610225154189</v>
      </c>
      <c r="O120" s="490">
        <f>MIN(K120,AB120,AS120,BJ120,CA120,CR120,DI120,DZ120)</f>
        <v>-460.98319639424813</v>
      </c>
      <c r="P120" s="493"/>
      <c r="R120" s="2">
        <f t="shared" ref="R120:R148" si="9">R119</f>
        <v>2</v>
      </c>
      <c r="S120" s="3" t="s">
        <v>4</v>
      </c>
      <c r="T120" s="4" t="s">
        <v>2</v>
      </c>
      <c r="U120" s="239">
        <f>$D78</f>
        <v>8</v>
      </c>
      <c r="V120" s="4"/>
      <c r="W120" s="24"/>
      <c r="X120" s="2"/>
      <c r="Y120" s="25" t="s">
        <v>37</v>
      </c>
      <c r="Z120" s="18" t="s">
        <v>36</v>
      </c>
      <c r="AA120" s="34">
        <f>IF($D$79=1,U605,U582)</f>
        <v>0</v>
      </c>
      <c r="AB120" s="34">
        <f>IF($D$79=1,U666,U645)</f>
        <v>0</v>
      </c>
      <c r="AC120" s="307"/>
      <c r="AI120" s="2">
        <f t="shared" ref="AI120:AI148" si="10">AI119</f>
        <v>3</v>
      </c>
      <c r="AJ120" s="3" t="s">
        <v>4</v>
      </c>
      <c r="AK120" s="4" t="s">
        <v>2</v>
      </c>
      <c r="AL120" s="212">
        <f>$D78</f>
        <v>8</v>
      </c>
      <c r="AM120" s="4"/>
      <c r="AN120" s="24"/>
      <c r="AO120" s="2"/>
      <c r="AP120" s="25" t="s">
        <v>37</v>
      </c>
      <c r="AQ120" s="18" t="s">
        <v>36</v>
      </c>
      <c r="AR120" s="34">
        <f>IF($D$79=1,AL605,AL582)</f>
        <v>0</v>
      </c>
      <c r="AS120" s="34">
        <f>IF($D$79=1,AL666,AL645)</f>
        <v>0</v>
      </c>
      <c r="AT120" s="307"/>
      <c r="AZ120" s="2">
        <f t="shared" ref="AZ120:AZ148" si="11">AZ119</f>
        <v>4</v>
      </c>
      <c r="BA120" s="3" t="s">
        <v>4</v>
      </c>
      <c r="BB120" s="4" t="s">
        <v>2</v>
      </c>
      <c r="BC120" s="239">
        <f>$D78</f>
        <v>8</v>
      </c>
      <c r="BD120" s="4"/>
      <c r="BE120" s="24"/>
      <c r="BF120" s="2"/>
      <c r="BG120" s="25" t="s">
        <v>37</v>
      </c>
      <c r="BH120" s="18" t="s">
        <v>36</v>
      </c>
      <c r="BI120" s="34">
        <f>IF($D$79=1,BC605,BC582)</f>
        <v>0</v>
      </c>
      <c r="BJ120" s="34">
        <f>IF($D$79=1,BC666,BC645)</f>
        <v>0</v>
      </c>
      <c r="BK120" s="307"/>
      <c r="BQ120" s="2">
        <f t="shared" ref="BQ120:BQ148" si="12">BQ119</f>
        <v>5</v>
      </c>
      <c r="BR120" s="3" t="s">
        <v>4</v>
      </c>
      <c r="BS120" s="4" t="s">
        <v>2</v>
      </c>
      <c r="BT120" s="239">
        <f>$D78</f>
        <v>8</v>
      </c>
      <c r="BU120" s="4"/>
      <c r="BV120" s="24"/>
      <c r="BW120" s="2"/>
      <c r="BX120" s="25" t="s">
        <v>37</v>
      </c>
      <c r="BY120" s="18" t="s">
        <v>36</v>
      </c>
      <c r="BZ120" s="34">
        <f>IF($D$79=1,BT605,BT582)</f>
        <v>-150.08610225154189</v>
      </c>
      <c r="CA120" s="34">
        <f>IF($D$79=1,BT666,BT645)</f>
        <v>-415.20564339585206</v>
      </c>
      <c r="CB120" s="307"/>
      <c r="CH120" s="2">
        <f t="shared" ref="CH120:CH148" si="13">CH119</f>
        <v>6</v>
      </c>
      <c r="CI120" s="3" t="s">
        <v>4</v>
      </c>
      <c r="CJ120" s="4" t="s">
        <v>2</v>
      </c>
      <c r="CK120" s="239">
        <f>$D78</f>
        <v>8</v>
      </c>
      <c r="CL120" s="4"/>
      <c r="CM120" s="24"/>
      <c r="CN120" s="2"/>
      <c r="CO120" s="25" t="s">
        <v>37</v>
      </c>
      <c r="CP120" s="18" t="s">
        <v>36</v>
      </c>
      <c r="CQ120" s="34">
        <f>IF($D$79=1,CK605,CK582)</f>
        <v>-127.18224223550465</v>
      </c>
      <c r="CR120" s="34">
        <f>IF($D$79=1,CK666,CK645)</f>
        <v>-460.98319639424813</v>
      </c>
      <c r="CS120" s="307"/>
      <c r="CY120" s="2">
        <f t="shared" ref="CY120:CY148" si="14">CY119</f>
        <v>7</v>
      </c>
      <c r="CZ120" s="3" t="s">
        <v>4</v>
      </c>
      <c r="DA120" s="4" t="s">
        <v>2</v>
      </c>
      <c r="DB120" s="239">
        <f>$D78</f>
        <v>8</v>
      </c>
      <c r="DC120" s="4"/>
      <c r="DD120" s="24"/>
      <c r="DE120" s="2"/>
      <c r="DF120" s="25" t="s">
        <v>37</v>
      </c>
      <c r="DG120" s="18" t="s">
        <v>36</v>
      </c>
      <c r="DH120" s="34">
        <f>IF($D$79=1,DB605,DB582)</f>
        <v>-46.629014260581918</v>
      </c>
      <c r="DI120" s="34">
        <f>IF($D$79=1,DB666,DB645)</f>
        <v>-415.20564339585206</v>
      </c>
      <c r="DJ120" s="307"/>
      <c r="DP120" s="2">
        <f t="shared" ref="DP120:DP148" si="15">DP119</f>
        <v>8</v>
      </c>
      <c r="DQ120" s="3" t="s">
        <v>4</v>
      </c>
      <c r="DR120" s="4" t="s">
        <v>2</v>
      </c>
      <c r="DS120" s="239">
        <f>$D78</f>
        <v>8</v>
      </c>
      <c r="DT120" s="4"/>
      <c r="DU120" s="24"/>
      <c r="DV120" s="2"/>
      <c r="DW120" s="25" t="s">
        <v>37</v>
      </c>
      <c r="DX120" s="18" t="s">
        <v>36</v>
      </c>
      <c r="DY120" s="34">
        <f>IF($D$79=1,DS605,DS582)</f>
        <v>-139.32556049909991</v>
      </c>
      <c r="DZ120" s="34">
        <f>IF($D$79=1,DS666,DS645)</f>
        <v>-460.98319639424813</v>
      </c>
      <c r="EA120" s="307"/>
    </row>
    <row r="121" spans="1:133" x14ac:dyDescent="0.3">
      <c r="A121" s="2">
        <f t="shared" si="8"/>
        <v>1</v>
      </c>
      <c r="B121" s="3" t="s">
        <v>5</v>
      </c>
      <c r="C121" s="4" t="s">
        <v>2</v>
      </c>
      <c r="D121" s="5">
        <f>1</f>
        <v>1</v>
      </c>
      <c r="E121" s="4"/>
      <c r="F121" s="26"/>
      <c r="G121" s="27"/>
      <c r="H121" s="28" t="s">
        <v>38</v>
      </c>
      <c r="I121" s="29" t="s">
        <v>36</v>
      </c>
      <c r="J121" s="34">
        <f>IF($D$79=1,D606,D583)</f>
        <v>36.624599764755629</v>
      </c>
      <c r="K121" s="35">
        <f>IF($D$79=1,D667,D646)</f>
        <v>812.39428981349374</v>
      </c>
      <c r="L121" s="307"/>
      <c r="N121" s="226">
        <f>MAX(J121,AA121,AR121,BI121,BZ121,CQ121,DH121,DY121)</f>
        <v>698.19121560274391</v>
      </c>
      <c r="O121" s="490">
        <f>MAX(K121,AB121,AS121,BJ121,CA121,CR121,DI121,DZ121)</f>
        <v>875.703241023337</v>
      </c>
      <c r="P121" s="493"/>
      <c r="R121" s="2">
        <f t="shared" si="9"/>
        <v>2</v>
      </c>
      <c r="S121" s="3" t="s">
        <v>5</v>
      </c>
      <c r="T121" s="4" t="s">
        <v>2</v>
      </c>
      <c r="U121" s="5">
        <v>1</v>
      </c>
      <c r="V121" s="4"/>
      <c r="W121" s="26"/>
      <c r="X121" s="27"/>
      <c r="Y121" s="28" t="s">
        <v>38</v>
      </c>
      <c r="Z121" s="29" t="s">
        <v>36</v>
      </c>
      <c r="AA121" s="34">
        <f>IF($D$79=1,U606,U583)</f>
        <v>8.7148232626416196</v>
      </c>
      <c r="AB121" s="35">
        <f>IF($D$79=1,U667,U646)</f>
        <v>615.66974626849242</v>
      </c>
      <c r="AC121" s="307"/>
      <c r="AI121" s="2">
        <f t="shared" si="10"/>
        <v>3</v>
      </c>
      <c r="AJ121" s="3" t="s">
        <v>5</v>
      </c>
      <c r="AK121" s="4" t="s">
        <v>2</v>
      </c>
      <c r="AL121" s="5">
        <v>1</v>
      </c>
      <c r="AM121" s="4"/>
      <c r="AN121" s="26"/>
      <c r="AO121" s="27"/>
      <c r="AP121" s="28" t="s">
        <v>38</v>
      </c>
      <c r="AQ121" s="29" t="s">
        <v>36</v>
      </c>
      <c r="AR121" s="34">
        <f>IF($D$79=1,AL606,AL583)</f>
        <v>698.19121560274391</v>
      </c>
      <c r="AS121" s="35">
        <f>IF($D$79=1,AL667,AL646)</f>
        <v>-115.96617510306928</v>
      </c>
      <c r="AT121" s="307"/>
      <c r="AZ121" s="2">
        <f t="shared" si="11"/>
        <v>4</v>
      </c>
      <c r="BA121" s="3" t="s">
        <v>5</v>
      </c>
      <c r="BB121" s="4" t="s">
        <v>2</v>
      </c>
      <c r="BC121" s="5">
        <v>1</v>
      </c>
      <c r="BD121" s="4"/>
      <c r="BE121" s="26"/>
      <c r="BF121" s="27"/>
      <c r="BG121" s="28" t="s">
        <v>38</v>
      </c>
      <c r="BH121" s="29" t="s">
        <v>36</v>
      </c>
      <c r="BI121" s="34">
        <f>IF($D$79=1,BC606,BC583)</f>
        <v>256.45425798558279</v>
      </c>
      <c r="BJ121" s="35">
        <f>IF($D$79=1,BC667,BC646)</f>
        <v>-312.69071864807063</v>
      </c>
      <c r="BK121" s="307"/>
      <c r="BQ121" s="2">
        <f t="shared" si="12"/>
        <v>5</v>
      </c>
      <c r="BR121" s="3" t="s">
        <v>5</v>
      </c>
      <c r="BS121" s="4" t="s">
        <v>2</v>
      </c>
      <c r="BT121" s="5">
        <v>1</v>
      </c>
      <c r="BU121" s="4"/>
      <c r="BV121" s="26"/>
      <c r="BW121" s="27"/>
      <c r="BX121" s="28" t="s">
        <v>38</v>
      </c>
      <c r="BY121" s="29" t="s">
        <v>36</v>
      </c>
      <c r="BZ121" s="34">
        <f>IF($D$79=1,BT606,BT583)</f>
        <v>-35.967345287359699</v>
      </c>
      <c r="CA121" s="35">
        <f>IF($D$79=1,BT667,BT646)</f>
        <v>875.703241023337</v>
      </c>
      <c r="CB121" s="307"/>
      <c r="CH121" s="2">
        <f t="shared" si="13"/>
        <v>6</v>
      </c>
      <c r="CI121" s="3" t="s">
        <v>5</v>
      </c>
      <c r="CJ121" s="4" t="s">
        <v>2</v>
      </c>
      <c r="CK121" s="5">
        <v>1</v>
      </c>
      <c r="CL121" s="4"/>
      <c r="CM121" s="26"/>
      <c r="CN121" s="27"/>
      <c r="CO121" s="28" t="s">
        <v>38</v>
      </c>
      <c r="CP121" s="29" t="s">
        <v>36</v>
      </c>
      <c r="CQ121" s="34">
        <f>IF($D$79=1,CK606,CK583)</f>
        <v>-68.63447846420739</v>
      </c>
      <c r="CR121" s="35">
        <f>IF($D$79=1,CK667,CK646)</f>
        <v>597.36918083911837</v>
      </c>
      <c r="CS121" s="307"/>
      <c r="CY121" s="2">
        <f t="shared" si="14"/>
        <v>7</v>
      </c>
      <c r="CZ121" s="3" t="s">
        <v>5</v>
      </c>
      <c r="DA121" s="4" t="s">
        <v>2</v>
      </c>
      <c r="DB121" s="5">
        <v>1</v>
      </c>
      <c r="DC121" s="4"/>
      <c r="DD121" s="26"/>
      <c r="DE121" s="27"/>
      <c r="DF121" s="28" t="s">
        <v>38</v>
      </c>
      <c r="DG121" s="29" t="s">
        <v>36</v>
      </c>
      <c r="DH121" s="34">
        <f>IF($D$79=1,DB606,DB583)</f>
        <v>633.31152852009109</v>
      </c>
      <c r="DI121" s="35">
        <f>IF($D$79=1,DB667,DB646)</f>
        <v>-52.657223893225996</v>
      </c>
      <c r="DJ121" s="307"/>
      <c r="DP121" s="2">
        <f t="shared" si="15"/>
        <v>8</v>
      </c>
      <c r="DQ121" s="3" t="s">
        <v>5</v>
      </c>
      <c r="DR121" s="4" t="s">
        <v>2</v>
      </c>
      <c r="DS121" s="5">
        <v>1</v>
      </c>
      <c r="DT121" s="4"/>
      <c r="DU121" s="26"/>
      <c r="DV121" s="27"/>
      <c r="DW121" s="28" t="s">
        <v>38</v>
      </c>
      <c r="DX121" s="29" t="s">
        <v>36</v>
      </c>
      <c r="DY121" s="34">
        <f>IF($D$79=1,DS606,DS583)</f>
        <v>51.498081243621101</v>
      </c>
      <c r="DZ121" s="35">
        <f>IF($D$79=1,DS667,DS646)</f>
        <v>-330.99128407744467</v>
      </c>
      <c r="EA121" s="307"/>
    </row>
    <row r="122" spans="1:133" x14ac:dyDescent="0.3">
      <c r="A122" s="2">
        <f t="shared" si="8"/>
        <v>1</v>
      </c>
      <c r="B122" s="3" t="s">
        <v>6</v>
      </c>
      <c r="C122" s="4" t="s">
        <v>7</v>
      </c>
      <c r="D122" s="237">
        <f>$D83</f>
        <v>7.1999999999999993</v>
      </c>
      <c r="E122" s="4"/>
      <c r="F122" s="26"/>
      <c r="G122" s="27"/>
      <c r="H122" s="28" t="s">
        <v>39</v>
      </c>
      <c r="I122" s="29" t="s">
        <v>40</v>
      </c>
      <c r="J122" s="36">
        <f>IF(D119&gt;D118,"Xdim ",IF(D125="X",-IF($D$79=1,D607,D584),IF($D$79=1,D607,D584)))</f>
        <v>-1203.3413881837098</v>
      </c>
      <c r="K122" s="35">
        <f>IF(D119&gt;D118,"must be ",IF(D125="X",-IF($D$79=1,D668,D647),IF($D$79=1,D668,D647)))</f>
        <v>17228.292234225857</v>
      </c>
      <c r="L122" s="307"/>
      <c r="N122" s="225">
        <f>MAX(BZ122,CQ122,DH122,DY122)</f>
        <v>6857.1536685448345</v>
      </c>
      <c r="O122" s="489">
        <f>MAX(CA122,CR122,DI122,DZ122)</f>
        <v>10432.101725801072</v>
      </c>
      <c r="P122" s="493"/>
      <c r="R122" s="2">
        <f t="shared" si="9"/>
        <v>2</v>
      </c>
      <c r="S122" s="3" t="s">
        <v>6</v>
      </c>
      <c r="T122" s="4" t="s">
        <v>7</v>
      </c>
      <c r="U122" s="5">
        <f>$D83</f>
        <v>7.1999999999999993</v>
      </c>
      <c r="V122" s="4"/>
      <c r="W122" s="26"/>
      <c r="X122" s="27"/>
      <c r="Y122" s="28" t="s">
        <v>39</v>
      </c>
      <c r="Z122" s="29" t="s">
        <v>40</v>
      </c>
      <c r="AA122" s="36">
        <f>IF(U119&gt;U118,"Xdim ",IF(U125="X",-IF($D$79=1,U607,U584),IF($D$79=1,U607,U584)))</f>
        <v>-2130.2349252159106</v>
      </c>
      <c r="AB122" s="35">
        <f>IF(U119&gt;U118,"must be ",IF(U125="X",-IF($D$79=1,U668,U647),IF($D$79=1,U668,U647)))</f>
        <v>11863.750760526773</v>
      </c>
      <c r="AC122" s="307"/>
      <c r="AI122" s="2">
        <f t="shared" si="10"/>
        <v>3</v>
      </c>
      <c r="AJ122" s="3" t="s">
        <v>6</v>
      </c>
      <c r="AK122" s="4" t="s">
        <v>7</v>
      </c>
      <c r="AL122" s="213">
        <f>$D83</f>
        <v>7.1999999999999993</v>
      </c>
      <c r="AM122" s="4"/>
      <c r="AN122" s="26"/>
      <c r="AO122" s="27"/>
      <c r="AP122" s="28" t="s">
        <v>39</v>
      </c>
      <c r="AQ122" s="29" t="s">
        <v>40</v>
      </c>
      <c r="AR122" s="36">
        <f>IF(AL119&gt;AL118,"Xdim ",IF(AL125="X",-IF($D$79=1,AL607,AL584),IF($D$79=1,AL607,AL584)))</f>
        <v>14953.242960841464</v>
      </c>
      <c r="AS122" s="35">
        <f>IF(AL119&gt;AL118,"must be ",IF(AL125="X",-IF($D$79=1,AL668,AL647),IF($D$79=1,AL668,AL647)))</f>
        <v>-1338.9170641054025</v>
      </c>
      <c r="AT122" s="307"/>
      <c r="AZ122" s="2">
        <f t="shared" si="11"/>
        <v>4</v>
      </c>
      <c r="BA122" s="3" t="s">
        <v>6</v>
      </c>
      <c r="BB122" s="4" t="s">
        <v>7</v>
      </c>
      <c r="BC122" s="5">
        <f>$D83</f>
        <v>7.1999999999999993</v>
      </c>
      <c r="BD122" s="4"/>
      <c r="BE122" s="26"/>
      <c r="BF122" s="27"/>
      <c r="BG122" s="28" t="s">
        <v>39</v>
      </c>
      <c r="BH122" s="29" t="s">
        <v>40</v>
      </c>
      <c r="BI122" s="36">
        <f>IF(BC119&gt;BC118,"Xdim ",IF(BC125="X",-IF($D$79=1,BC607,BC584),IF($D$79=1,BC607,BC584)))</f>
        <v>3233.3981347410522</v>
      </c>
      <c r="BJ122" s="35">
        <f>IF(BC119&gt;BC118,"must be ",IF(BC125="X",-IF($D$79=1,BC668,BC647),IF($D$79=1,BC668,BC647)))</f>
        <v>-6703.4585378044849</v>
      </c>
      <c r="BK122" s="307"/>
      <c r="BQ122" s="2">
        <f t="shared" si="12"/>
        <v>5</v>
      </c>
      <c r="BR122" s="3" t="s">
        <v>6</v>
      </c>
      <c r="BS122" s="4" t="s">
        <v>7</v>
      </c>
      <c r="BT122" s="5">
        <f>$D83</f>
        <v>7.1999999999999993</v>
      </c>
      <c r="BU122" s="4"/>
      <c r="BV122" s="26"/>
      <c r="BW122" s="27"/>
      <c r="BX122" s="28" t="s">
        <v>39</v>
      </c>
      <c r="BY122" s="29" t="s">
        <v>40</v>
      </c>
      <c r="BZ122" s="36">
        <f>IF(BT119&gt;BT118,"Xdim ",IF(BT125="X",-IF($D$79=1,BT607,BT584),IF($D$79=1,BT607,BT584)))</f>
        <v>-8.6943149828151149</v>
      </c>
      <c r="CA122" s="35">
        <f>IF(BT119&gt;BT118,"must be ",IF(BT125="X",-IF($D$79=1,BT668,BT647),IF($D$79=1,BT668,BT647)))</f>
        <v>10432.101725801072</v>
      </c>
      <c r="CB122" s="307"/>
      <c r="CH122" s="2">
        <f t="shared" si="13"/>
        <v>6</v>
      </c>
      <c r="CI122" s="3" t="s">
        <v>6</v>
      </c>
      <c r="CJ122" s="4" t="s">
        <v>7</v>
      </c>
      <c r="CK122" s="5">
        <f>$D83</f>
        <v>7.1999999999999993</v>
      </c>
      <c r="CL122" s="4"/>
      <c r="CM122" s="26"/>
      <c r="CN122" s="27"/>
      <c r="CO122" s="28" t="s">
        <v>39</v>
      </c>
      <c r="CP122" s="29" t="s">
        <v>40</v>
      </c>
      <c r="CQ122" s="36">
        <f>IF(CK119&gt;CK118,"Xdim ",IF(CK125="X",-IF($D$79=1,CK607,CK584),IF($D$79=1,CK607,CK584)))</f>
        <v>-600.45154071607215</v>
      </c>
      <c r="CR122" s="35">
        <f>IF(CK119&gt;CK118,"must be ",IF(CK125="X",-IF($D$79=1,CK668,CK647),IF($D$79=1,CK668,CK647)))</f>
        <v>7368.0968399413678</v>
      </c>
      <c r="CS122" s="307"/>
      <c r="CY122" s="2">
        <f t="shared" si="14"/>
        <v>7</v>
      </c>
      <c r="CZ122" s="3" t="s">
        <v>6</v>
      </c>
      <c r="DA122" s="4" t="s">
        <v>7</v>
      </c>
      <c r="DB122" s="5">
        <f>$D83</f>
        <v>7.1999999999999993</v>
      </c>
      <c r="DC122" s="4"/>
      <c r="DD122" s="26"/>
      <c r="DE122" s="27"/>
      <c r="DF122" s="28" t="s">
        <v>39</v>
      </c>
      <c r="DG122" s="29" t="s">
        <v>40</v>
      </c>
      <c r="DH122" s="36">
        <f>IF(DB119&gt;DB118,"Xdim ",IF(DB125="X",-IF($D$79=1,DB607,DB584),IF($D$79=1,DB607,DB584)))</f>
        <v>6857.1536685448345</v>
      </c>
      <c r="DI122" s="35">
        <f>IF(DB119&gt;DB118,"must be ",IF(DB125="X",-IF($D$79=1,DB668,DB647),IF($D$79=1,DB668,DB647)))</f>
        <v>1148.4970766354461</v>
      </c>
      <c r="DJ122" s="307"/>
      <c r="DP122" s="2">
        <f t="shared" si="15"/>
        <v>8</v>
      </c>
      <c r="DQ122" s="3" t="s">
        <v>6</v>
      </c>
      <c r="DR122" s="4" t="s">
        <v>7</v>
      </c>
      <c r="DS122" s="5">
        <f>$D83</f>
        <v>7.1999999999999993</v>
      </c>
      <c r="DT122" s="4"/>
      <c r="DU122" s="26"/>
      <c r="DV122" s="27"/>
      <c r="DW122" s="28" t="s">
        <v>39</v>
      </c>
      <c r="DX122" s="29" t="s">
        <v>40</v>
      </c>
      <c r="DY122" s="36">
        <f>IF(DS119&gt;DS118,"Xdim ",IF(DS125="X",-IF($D$79=1,DS607,DS584),IF($D$79=1,DS607,DS584)))</f>
        <v>761.70225690333359</v>
      </c>
      <c r="DZ122" s="35">
        <f>IF(DS119&gt;DS118,"must be ",IF(DS125="X",-IF($D$79=1,DS668,DS647),IF($D$79=1,DS668,DS647)))</f>
        <v>-1915.5078092242616</v>
      </c>
      <c r="EA122" s="307"/>
    </row>
    <row r="123" spans="1:133" ht="15" thickBot="1" x14ac:dyDescent="0.35">
      <c r="A123" s="2">
        <f t="shared" si="8"/>
        <v>1</v>
      </c>
      <c r="B123" s="6" t="s">
        <v>8</v>
      </c>
      <c r="C123" s="7" t="s">
        <v>7</v>
      </c>
      <c r="D123" s="237">
        <f>$D84</f>
        <v>3.6</v>
      </c>
      <c r="E123" s="9"/>
      <c r="J123" t="s">
        <v>304</v>
      </c>
      <c r="N123" s="227">
        <f>MAX(J122,AA122,AR122,BI122)</f>
        <v>14953.242960841464</v>
      </c>
      <c r="O123" s="491">
        <f>MAX(K122,AB122,AS122,BJ122)</f>
        <v>17228.292234225857</v>
      </c>
      <c r="P123" s="494"/>
      <c r="R123" s="2">
        <f t="shared" si="9"/>
        <v>2</v>
      </c>
      <c r="S123" s="6" t="s">
        <v>8</v>
      </c>
      <c r="T123" s="7" t="s">
        <v>7</v>
      </c>
      <c r="U123" s="239">
        <f>$D84</f>
        <v>3.6</v>
      </c>
      <c r="V123" s="9" t="s">
        <v>9</v>
      </c>
      <c r="AA123" t="s">
        <v>304</v>
      </c>
      <c r="AI123" s="2">
        <f t="shared" si="10"/>
        <v>3</v>
      </c>
      <c r="AJ123" s="6" t="s">
        <v>8</v>
      </c>
      <c r="AK123" s="7" t="s">
        <v>7</v>
      </c>
      <c r="AL123" s="212">
        <f>$D84</f>
        <v>3.6</v>
      </c>
      <c r="AM123" s="9" t="s">
        <v>9</v>
      </c>
      <c r="AR123" t="s">
        <v>304</v>
      </c>
      <c r="AZ123" s="2">
        <f t="shared" si="11"/>
        <v>4</v>
      </c>
      <c r="BA123" s="6" t="s">
        <v>8</v>
      </c>
      <c r="BB123" s="7" t="s">
        <v>7</v>
      </c>
      <c r="BC123" s="239">
        <f>$D84</f>
        <v>3.6</v>
      </c>
      <c r="BD123" s="9" t="s">
        <v>9</v>
      </c>
      <c r="BI123" t="s">
        <v>304</v>
      </c>
      <c r="BQ123" s="2">
        <f t="shared" si="12"/>
        <v>5</v>
      </c>
      <c r="BR123" s="6" t="s">
        <v>8</v>
      </c>
      <c r="BS123" s="7" t="s">
        <v>7</v>
      </c>
      <c r="BT123" s="239">
        <f>$D84</f>
        <v>3.6</v>
      </c>
      <c r="BU123" s="9" t="s">
        <v>9</v>
      </c>
      <c r="BZ123" t="s">
        <v>304</v>
      </c>
      <c r="CH123" s="2">
        <f t="shared" si="13"/>
        <v>6</v>
      </c>
      <c r="CI123" s="6" t="s">
        <v>8</v>
      </c>
      <c r="CJ123" s="7" t="s">
        <v>7</v>
      </c>
      <c r="CK123" s="239">
        <f>$D84</f>
        <v>3.6</v>
      </c>
      <c r="CL123" s="9" t="s">
        <v>9</v>
      </c>
      <c r="CQ123" t="s">
        <v>304</v>
      </c>
      <c r="CY123" s="2">
        <f t="shared" si="14"/>
        <v>7</v>
      </c>
      <c r="CZ123" s="6" t="s">
        <v>8</v>
      </c>
      <c r="DA123" s="7" t="s">
        <v>7</v>
      </c>
      <c r="DB123" s="239">
        <f>$D84</f>
        <v>3.6</v>
      </c>
      <c r="DC123" s="9" t="s">
        <v>9</v>
      </c>
      <c r="DH123" t="s">
        <v>304</v>
      </c>
      <c r="DP123" s="2">
        <f t="shared" si="15"/>
        <v>8</v>
      </c>
      <c r="DQ123" s="6" t="s">
        <v>8</v>
      </c>
      <c r="DR123" s="7" t="s">
        <v>7</v>
      </c>
      <c r="DS123" s="239">
        <f>$D84</f>
        <v>3.6</v>
      </c>
      <c r="DT123" s="9" t="s">
        <v>9</v>
      </c>
      <c r="DY123" t="s">
        <v>304</v>
      </c>
    </row>
    <row r="124" spans="1:133" x14ac:dyDescent="0.3">
      <c r="A124" s="2">
        <f t="shared" si="8"/>
        <v>1</v>
      </c>
      <c r="D124" t="s">
        <v>87</v>
      </c>
      <c r="E124" s="4"/>
      <c r="R124" s="2">
        <f t="shared" si="9"/>
        <v>2</v>
      </c>
      <c r="U124" t="s">
        <v>87</v>
      </c>
      <c r="V124" s="4"/>
      <c r="AI124" s="2">
        <f t="shared" si="10"/>
        <v>3</v>
      </c>
      <c r="AL124" t="s">
        <v>87</v>
      </c>
      <c r="AM124" s="4"/>
      <c r="AZ124" s="2">
        <f t="shared" si="11"/>
        <v>4</v>
      </c>
      <c r="BC124" t="s">
        <v>87</v>
      </c>
      <c r="BD124" s="4"/>
      <c r="BQ124" s="2">
        <f t="shared" si="12"/>
        <v>5</v>
      </c>
      <c r="BT124" t="s">
        <v>87</v>
      </c>
      <c r="BU124" s="4"/>
      <c r="CH124" s="2">
        <f t="shared" si="13"/>
        <v>6</v>
      </c>
      <c r="CK124" t="s">
        <v>87</v>
      </c>
      <c r="CL124" s="4"/>
      <c r="CY124" s="2">
        <f t="shared" si="14"/>
        <v>7</v>
      </c>
      <c r="DB124" t="s">
        <v>87</v>
      </c>
      <c r="DC124" s="4"/>
      <c r="DP124" s="2">
        <f t="shared" si="15"/>
        <v>8</v>
      </c>
      <c r="DS124" t="s">
        <v>87</v>
      </c>
      <c r="DT124" s="4"/>
    </row>
    <row r="125" spans="1:133" x14ac:dyDescent="0.3">
      <c r="A125" s="2">
        <f t="shared" si="8"/>
        <v>1</v>
      </c>
      <c r="C125" s="12" t="s">
        <v>19</v>
      </c>
      <c r="D125" s="13" t="s">
        <v>305</v>
      </c>
      <c r="R125" s="2">
        <f t="shared" si="9"/>
        <v>2</v>
      </c>
      <c r="T125" s="12" t="s">
        <v>19</v>
      </c>
      <c r="U125" s="13" t="s">
        <v>305</v>
      </c>
      <c r="AI125" s="2">
        <f t="shared" si="10"/>
        <v>3</v>
      </c>
      <c r="AK125" s="12" t="s">
        <v>19</v>
      </c>
      <c r="AL125" s="13" t="s">
        <v>305</v>
      </c>
      <c r="AZ125" s="2">
        <f t="shared" si="11"/>
        <v>4</v>
      </c>
      <c r="BB125" s="12" t="s">
        <v>19</v>
      </c>
      <c r="BC125" s="13" t="s">
        <v>305</v>
      </c>
      <c r="BQ125" s="2">
        <f t="shared" si="12"/>
        <v>5</v>
      </c>
      <c r="BS125" s="12" t="s">
        <v>19</v>
      </c>
      <c r="BT125" s="13" t="s">
        <v>307</v>
      </c>
      <c r="CH125" s="2">
        <f t="shared" si="13"/>
        <v>6</v>
      </c>
      <c r="CJ125" s="12" t="s">
        <v>19</v>
      </c>
      <c r="CK125" s="13" t="s">
        <v>307</v>
      </c>
      <c r="CY125" s="2">
        <f t="shared" si="14"/>
        <v>7</v>
      </c>
      <c r="DA125" s="12" t="s">
        <v>19</v>
      </c>
      <c r="DB125" s="13" t="s">
        <v>307</v>
      </c>
      <c r="DP125" s="2">
        <f t="shared" si="15"/>
        <v>8</v>
      </c>
      <c r="DR125" s="12" t="s">
        <v>19</v>
      </c>
      <c r="DS125" s="13" t="s">
        <v>307</v>
      </c>
    </row>
    <row r="126" spans="1:133" x14ac:dyDescent="0.3">
      <c r="A126" s="2">
        <f t="shared" si="8"/>
        <v>1</v>
      </c>
      <c r="C126" s="12" t="s">
        <v>20</v>
      </c>
      <c r="D126" s="8">
        <f>$D85</f>
        <v>20</v>
      </c>
      <c r="R126" s="2">
        <f t="shared" si="9"/>
        <v>2</v>
      </c>
      <c r="T126" s="12" t="s">
        <v>20</v>
      </c>
      <c r="U126" s="8">
        <f>$D85</f>
        <v>20</v>
      </c>
      <c r="AI126" s="2">
        <f t="shared" si="10"/>
        <v>3</v>
      </c>
      <c r="AK126" s="12" t="s">
        <v>20</v>
      </c>
      <c r="AL126" s="211">
        <f>$D85</f>
        <v>20</v>
      </c>
      <c r="AZ126" s="2">
        <f t="shared" si="11"/>
        <v>4</v>
      </c>
      <c r="BB126" s="12" t="s">
        <v>20</v>
      </c>
      <c r="BC126" s="8">
        <f>$D85</f>
        <v>20</v>
      </c>
      <c r="BQ126" s="2">
        <f t="shared" si="12"/>
        <v>5</v>
      </c>
      <c r="BS126" s="12" t="s">
        <v>20</v>
      </c>
      <c r="BT126" s="8">
        <f>$D85</f>
        <v>20</v>
      </c>
      <c r="CH126" s="2">
        <f t="shared" si="13"/>
        <v>6</v>
      </c>
      <c r="CJ126" s="12" t="s">
        <v>20</v>
      </c>
      <c r="CK126" s="8">
        <f>$D85</f>
        <v>20</v>
      </c>
      <c r="CY126" s="2">
        <f t="shared" si="14"/>
        <v>7</v>
      </c>
      <c r="DA126" s="12" t="s">
        <v>20</v>
      </c>
      <c r="DB126" s="8">
        <f>$D85</f>
        <v>20</v>
      </c>
      <c r="DP126" s="2">
        <f t="shared" si="15"/>
        <v>8</v>
      </c>
      <c r="DR126" s="12" t="s">
        <v>20</v>
      </c>
      <c r="DS126" s="8">
        <f>$D85</f>
        <v>20</v>
      </c>
    </row>
    <row r="127" spans="1:133" x14ac:dyDescent="0.3">
      <c r="A127" s="2">
        <f t="shared" si="8"/>
        <v>1</v>
      </c>
      <c r="C127" s="12" t="s">
        <v>21</v>
      </c>
      <c r="D127" s="8">
        <v>1</v>
      </c>
      <c r="R127" s="2">
        <f t="shared" si="9"/>
        <v>2</v>
      </c>
      <c r="T127" s="12" t="s">
        <v>21</v>
      </c>
      <c r="U127" s="8">
        <v>1</v>
      </c>
      <c r="AI127" s="2">
        <f t="shared" si="10"/>
        <v>3</v>
      </c>
      <c r="AK127" s="12" t="s">
        <v>21</v>
      </c>
      <c r="AL127" s="8">
        <v>2</v>
      </c>
      <c r="AZ127" s="2">
        <f t="shared" si="11"/>
        <v>4</v>
      </c>
      <c r="BB127" s="12" t="s">
        <v>21</v>
      </c>
      <c r="BC127" s="8">
        <v>2</v>
      </c>
      <c r="BQ127" s="2">
        <f t="shared" si="12"/>
        <v>5</v>
      </c>
      <c r="BS127" s="12" t="s">
        <v>21</v>
      </c>
      <c r="BT127" s="8">
        <v>1</v>
      </c>
      <c r="CH127" s="2">
        <f t="shared" si="13"/>
        <v>6</v>
      </c>
      <c r="CJ127" s="12" t="s">
        <v>21</v>
      </c>
      <c r="CK127" s="8">
        <v>1</v>
      </c>
      <c r="CY127" s="2">
        <f t="shared" si="14"/>
        <v>7</v>
      </c>
      <c r="DA127" s="12" t="s">
        <v>21</v>
      </c>
      <c r="DB127" s="8">
        <v>2</v>
      </c>
      <c r="DP127" s="2">
        <f t="shared" si="15"/>
        <v>8</v>
      </c>
      <c r="DR127" s="12" t="s">
        <v>21</v>
      </c>
      <c r="DS127" s="8">
        <v>2</v>
      </c>
    </row>
    <row r="128" spans="1:133" x14ac:dyDescent="0.3">
      <c r="A128" s="2">
        <f t="shared" si="8"/>
        <v>1</v>
      </c>
      <c r="C128" s="14" t="s">
        <v>43</v>
      </c>
      <c r="D128" s="15" t="s">
        <v>306</v>
      </c>
      <c r="R128" s="2">
        <f t="shared" si="9"/>
        <v>2</v>
      </c>
      <c r="T128" s="14" t="s">
        <v>43</v>
      </c>
      <c r="U128" s="15" t="s">
        <v>44</v>
      </c>
      <c r="AI128" s="2">
        <f t="shared" si="10"/>
        <v>3</v>
      </c>
      <c r="AK128" s="14" t="s">
        <v>43</v>
      </c>
      <c r="AL128" s="15" t="s">
        <v>306</v>
      </c>
      <c r="AZ128" s="2">
        <f t="shared" si="11"/>
        <v>4</v>
      </c>
      <c r="BB128" s="14" t="s">
        <v>43</v>
      </c>
      <c r="BC128" s="15" t="s">
        <v>44</v>
      </c>
      <c r="BQ128" s="2">
        <f t="shared" si="12"/>
        <v>5</v>
      </c>
      <c r="BS128" s="14" t="s">
        <v>43</v>
      </c>
      <c r="BT128" s="15" t="s">
        <v>306</v>
      </c>
      <c r="CH128" s="2">
        <f t="shared" si="13"/>
        <v>6</v>
      </c>
      <c r="CJ128" s="14" t="s">
        <v>43</v>
      </c>
      <c r="CK128" s="15" t="s">
        <v>44</v>
      </c>
      <c r="CY128" s="2">
        <f t="shared" si="14"/>
        <v>7</v>
      </c>
      <c r="DA128" s="14" t="s">
        <v>43</v>
      </c>
      <c r="DB128" s="15" t="s">
        <v>306</v>
      </c>
      <c r="DP128" s="2">
        <f t="shared" si="15"/>
        <v>8</v>
      </c>
      <c r="DR128" s="14" t="s">
        <v>43</v>
      </c>
      <c r="DS128" s="15" t="s">
        <v>44</v>
      </c>
    </row>
    <row r="129" spans="1:124" x14ac:dyDescent="0.3">
      <c r="A129" s="2">
        <f t="shared" si="8"/>
        <v>1</v>
      </c>
      <c r="C129" s="14" t="s">
        <v>22</v>
      </c>
      <c r="D129" s="15">
        <f>$D86</f>
        <v>1</v>
      </c>
      <c r="E129" s="17" t="s">
        <v>23</v>
      </c>
      <c r="R129" s="2">
        <f t="shared" si="9"/>
        <v>2</v>
      </c>
      <c r="T129" s="14" t="s">
        <v>22</v>
      </c>
      <c r="U129" s="15">
        <f>$D86</f>
        <v>1</v>
      </c>
      <c r="V129" s="17" t="s">
        <v>23</v>
      </c>
      <c r="AI129" s="2">
        <f t="shared" si="10"/>
        <v>3</v>
      </c>
      <c r="AK129" s="14" t="s">
        <v>22</v>
      </c>
      <c r="AL129" s="210">
        <f>$D86</f>
        <v>1</v>
      </c>
      <c r="AM129" s="17" t="s">
        <v>23</v>
      </c>
      <c r="AZ129" s="2">
        <f t="shared" si="11"/>
        <v>4</v>
      </c>
      <c r="BB129" s="14" t="s">
        <v>22</v>
      </c>
      <c r="BC129" s="15">
        <f>$D86</f>
        <v>1</v>
      </c>
      <c r="BD129" s="17" t="s">
        <v>23</v>
      </c>
      <c r="BQ129" s="2">
        <f t="shared" si="12"/>
        <v>5</v>
      </c>
      <c r="BS129" s="14" t="s">
        <v>22</v>
      </c>
      <c r="BT129" s="15">
        <f>$D86</f>
        <v>1</v>
      </c>
      <c r="BU129" s="17" t="s">
        <v>23</v>
      </c>
      <c r="CH129" s="2">
        <f t="shared" si="13"/>
        <v>6</v>
      </c>
      <c r="CJ129" s="14" t="s">
        <v>22</v>
      </c>
      <c r="CK129" s="15">
        <f>$D86</f>
        <v>1</v>
      </c>
      <c r="CL129" s="17" t="s">
        <v>23</v>
      </c>
      <c r="CY129" s="2">
        <f t="shared" si="14"/>
        <v>7</v>
      </c>
      <c r="DA129" s="14" t="s">
        <v>22</v>
      </c>
      <c r="DB129" s="15">
        <f>$D86</f>
        <v>1</v>
      </c>
      <c r="DC129" s="17" t="s">
        <v>23</v>
      </c>
      <c r="DP129" s="2">
        <f t="shared" si="15"/>
        <v>8</v>
      </c>
      <c r="DR129" s="14" t="s">
        <v>22</v>
      </c>
      <c r="DS129" s="15">
        <f>$D86</f>
        <v>1</v>
      </c>
      <c r="DT129" s="17" t="s">
        <v>23</v>
      </c>
    </row>
    <row r="130" spans="1:124" x14ac:dyDescent="0.3">
      <c r="A130" s="2">
        <f t="shared" si="8"/>
        <v>1</v>
      </c>
      <c r="C130" s="12"/>
      <c r="D130" s="11" t="str">
        <f>IF(D129=1,"D",IF(D129=2,"C","B"))</f>
        <v>D</v>
      </c>
      <c r="E130" t="s">
        <v>24</v>
      </c>
      <c r="R130" s="2">
        <f t="shared" si="9"/>
        <v>2</v>
      </c>
      <c r="T130" s="12"/>
      <c r="U130" s="11" t="str">
        <f>IF(U129=1,"D",IF(U129=2,"C","B"))</f>
        <v>D</v>
      </c>
      <c r="V130" t="s">
        <v>24</v>
      </c>
      <c r="AI130" s="2">
        <f t="shared" si="10"/>
        <v>3</v>
      </c>
      <c r="AK130" s="12"/>
      <c r="AL130" s="11" t="str">
        <f>IF(AL129=1,"D",IF(AL129=2,"C","B"))</f>
        <v>D</v>
      </c>
      <c r="AM130" t="s">
        <v>24</v>
      </c>
      <c r="AZ130" s="2">
        <f t="shared" si="11"/>
        <v>4</v>
      </c>
      <c r="BB130" s="12"/>
      <c r="BC130" s="11" t="str">
        <f>IF(BC129=1,"D",IF(BC129=2,"C","B"))</f>
        <v>D</v>
      </c>
      <c r="BD130" t="s">
        <v>24</v>
      </c>
      <c r="BQ130" s="2">
        <f t="shared" si="12"/>
        <v>5</v>
      </c>
      <c r="BS130" s="12"/>
      <c r="BT130" s="11" t="str">
        <f>IF(BT129=1,"D",IF(BT129=2,"C","B"))</f>
        <v>D</v>
      </c>
      <c r="BU130" t="s">
        <v>24</v>
      </c>
      <c r="CH130" s="2">
        <f t="shared" si="13"/>
        <v>6</v>
      </c>
      <c r="CJ130" s="12"/>
      <c r="CK130" s="11" t="str">
        <f>IF(CK129=1,"D",IF(CK129=2,"C","B"))</f>
        <v>D</v>
      </c>
      <c r="CL130" t="s">
        <v>24</v>
      </c>
      <c r="CY130" s="2">
        <f t="shared" si="14"/>
        <v>7</v>
      </c>
      <c r="DA130" s="12"/>
      <c r="DB130" s="11" t="str">
        <f>IF(DB129=1,"D",IF(DB129=2,"C","B"))</f>
        <v>D</v>
      </c>
      <c r="DC130" t="s">
        <v>24</v>
      </c>
      <c r="DP130" s="2">
        <f t="shared" si="15"/>
        <v>8</v>
      </c>
      <c r="DR130" s="12"/>
      <c r="DS130" s="11" t="str">
        <f>IF(DS129=1,"D",IF(DS129=2,"C","B"))</f>
        <v>D</v>
      </c>
      <c r="DT130" t="s">
        <v>24</v>
      </c>
    </row>
    <row r="131" spans="1:124" x14ac:dyDescent="0.3">
      <c r="A131" s="2">
        <f t="shared" si="8"/>
        <v>1</v>
      </c>
      <c r="C131" s="12"/>
      <c r="D131" s="16"/>
      <c r="E131" t="s">
        <v>25</v>
      </c>
      <c r="L131" s="220"/>
      <c r="R131" s="2">
        <f t="shared" si="9"/>
        <v>2</v>
      </c>
      <c r="T131" s="12"/>
      <c r="U131" s="202"/>
      <c r="V131" t="s">
        <v>25</v>
      </c>
      <c r="AI131" s="2">
        <f t="shared" si="10"/>
        <v>3</v>
      </c>
      <c r="AK131" s="12"/>
      <c r="AL131" s="202"/>
      <c r="AM131" t="s">
        <v>25</v>
      </c>
      <c r="AZ131" s="2">
        <f t="shared" si="11"/>
        <v>4</v>
      </c>
      <c r="BB131" s="12"/>
      <c r="BC131" s="202"/>
      <c r="BD131" t="s">
        <v>25</v>
      </c>
      <c r="BQ131" s="2">
        <f t="shared" si="12"/>
        <v>5</v>
      </c>
      <c r="BS131" s="12"/>
      <c r="BT131" s="202"/>
      <c r="BU131" t="s">
        <v>25</v>
      </c>
      <c r="CH131" s="2">
        <f t="shared" si="13"/>
        <v>6</v>
      </c>
      <c r="CJ131" s="12"/>
      <c r="CK131" s="202"/>
      <c r="CL131" t="s">
        <v>25</v>
      </c>
      <c r="CY131" s="2">
        <f t="shared" si="14"/>
        <v>7</v>
      </c>
      <c r="DA131" s="12"/>
      <c r="DB131" s="202"/>
      <c r="DC131" t="s">
        <v>25</v>
      </c>
      <c r="DP131" s="2">
        <f t="shared" si="15"/>
        <v>8</v>
      </c>
      <c r="DR131" s="12"/>
      <c r="DS131" s="202"/>
      <c r="DT131" t="s">
        <v>25</v>
      </c>
    </row>
    <row r="132" spans="1:124" x14ac:dyDescent="0.3">
      <c r="A132" s="2">
        <f t="shared" si="8"/>
        <v>1</v>
      </c>
      <c r="C132" s="12"/>
      <c r="D132" s="16"/>
      <c r="E132" s="17" t="s">
        <v>26</v>
      </c>
      <c r="R132" s="2">
        <f t="shared" si="9"/>
        <v>2</v>
      </c>
      <c r="T132" s="12"/>
      <c r="U132" s="202"/>
      <c r="V132" s="17" t="s">
        <v>26</v>
      </c>
      <c r="AI132" s="2">
        <f t="shared" si="10"/>
        <v>3</v>
      </c>
      <c r="AK132" s="12"/>
      <c r="AL132" s="202"/>
      <c r="AM132" s="17" t="s">
        <v>26</v>
      </c>
      <c r="AZ132" s="2">
        <f t="shared" si="11"/>
        <v>4</v>
      </c>
      <c r="BB132" s="12"/>
      <c r="BC132" s="202"/>
      <c r="BD132" s="17" t="s">
        <v>26</v>
      </c>
      <c r="BQ132" s="2">
        <f t="shared" si="12"/>
        <v>5</v>
      </c>
      <c r="BS132" s="12"/>
      <c r="BT132" s="202"/>
      <c r="BU132" s="17" t="s">
        <v>26</v>
      </c>
      <c r="CH132" s="2">
        <f t="shared" si="13"/>
        <v>6</v>
      </c>
      <c r="CJ132" s="12"/>
      <c r="CK132" s="202"/>
      <c r="CL132" s="17" t="s">
        <v>26</v>
      </c>
      <c r="CY132" s="2">
        <f t="shared" si="14"/>
        <v>7</v>
      </c>
      <c r="DA132" s="12"/>
      <c r="DB132" s="202"/>
      <c r="DC132" s="17" t="s">
        <v>26</v>
      </c>
      <c r="DP132" s="2">
        <f t="shared" si="15"/>
        <v>8</v>
      </c>
      <c r="DR132" s="12"/>
      <c r="DS132" s="202"/>
      <c r="DT132" s="17" t="s">
        <v>26</v>
      </c>
    </row>
    <row r="133" spans="1:124" x14ac:dyDescent="0.3">
      <c r="A133" s="2">
        <f t="shared" si="8"/>
        <v>1</v>
      </c>
      <c r="C133" s="12"/>
      <c r="D133" s="16"/>
      <c r="E133" t="s">
        <v>27</v>
      </c>
      <c r="R133" s="2">
        <f t="shared" si="9"/>
        <v>2</v>
      </c>
      <c r="T133" s="12"/>
      <c r="U133" s="202"/>
      <c r="V133" t="s">
        <v>27</v>
      </c>
      <c r="AI133" s="2">
        <f t="shared" si="10"/>
        <v>3</v>
      </c>
      <c r="AK133" s="12"/>
      <c r="AL133" s="202"/>
      <c r="AM133" t="s">
        <v>27</v>
      </c>
      <c r="AZ133" s="2">
        <f t="shared" si="11"/>
        <v>4</v>
      </c>
      <c r="BB133" s="12"/>
      <c r="BC133" s="202"/>
      <c r="BD133" t="s">
        <v>27</v>
      </c>
      <c r="BQ133" s="2">
        <f t="shared" si="12"/>
        <v>5</v>
      </c>
      <c r="BS133" s="12"/>
      <c r="BT133" s="202"/>
      <c r="BU133" t="s">
        <v>27</v>
      </c>
      <c r="CH133" s="2">
        <f t="shared" si="13"/>
        <v>6</v>
      </c>
      <c r="CJ133" s="12"/>
      <c r="CK133" s="202"/>
      <c r="CL133" t="s">
        <v>27</v>
      </c>
      <c r="CY133" s="2">
        <f t="shared" si="14"/>
        <v>7</v>
      </c>
      <c r="DA133" s="12"/>
      <c r="DB133" s="202"/>
      <c r="DC133" t="s">
        <v>27</v>
      </c>
      <c r="DP133" s="2">
        <f t="shared" si="15"/>
        <v>8</v>
      </c>
      <c r="DR133" s="12"/>
      <c r="DS133" s="202"/>
      <c r="DT133" t="s">
        <v>27</v>
      </c>
    </row>
    <row r="134" spans="1:124" x14ac:dyDescent="0.3">
      <c r="A134" s="2">
        <f t="shared" si="8"/>
        <v>1</v>
      </c>
      <c r="C134" s="12"/>
      <c r="D134" s="16"/>
      <c r="E134" t="s">
        <v>28</v>
      </c>
      <c r="R134" s="2">
        <f t="shared" si="9"/>
        <v>2</v>
      </c>
      <c r="T134" s="12"/>
      <c r="U134" s="202"/>
      <c r="V134" t="s">
        <v>28</v>
      </c>
      <c r="AI134" s="2">
        <f t="shared" si="10"/>
        <v>3</v>
      </c>
      <c r="AK134" s="12"/>
      <c r="AL134" s="202"/>
      <c r="AM134" t="s">
        <v>28</v>
      </c>
      <c r="AZ134" s="2">
        <f t="shared" si="11"/>
        <v>4</v>
      </c>
      <c r="BB134" s="12"/>
      <c r="BC134" s="202"/>
      <c r="BD134" t="s">
        <v>28</v>
      </c>
      <c r="BQ134" s="2">
        <f t="shared" si="12"/>
        <v>5</v>
      </c>
      <c r="BS134" s="12"/>
      <c r="BT134" s="202"/>
      <c r="BU134" t="s">
        <v>28</v>
      </c>
      <c r="CH134" s="2">
        <f t="shared" si="13"/>
        <v>6</v>
      </c>
      <c r="CJ134" s="12"/>
      <c r="CK134" s="202"/>
      <c r="CL134" t="s">
        <v>28</v>
      </c>
      <c r="CY134" s="2">
        <f t="shared" si="14"/>
        <v>7</v>
      </c>
      <c r="DA134" s="12"/>
      <c r="DB134" s="202"/>
      <c r="DC134" t="s">
        <v>28</v>
      </c>
      <c r="DP134" s="2">
        <f t="shared" si="15"/>
        <v>8</v>
      </c>
      <c r="DR134" s="12"/>
      <c r="DS134" s="202"/>
      <c r="DT134" t="s">
        <v>28</v>
      </c>
    </row>
    <row r="135" spans="1:124" x14ac:dyDescent="0.3">
      <c r="A135" s="2">
        <f t="shared" si="8"/>
        <v>1</v>
      </c>
      <c r="B135" s="3" t="s">
        <v>10</v>
      </c>
      <c r="C135" s="4" t="s">
        <v>2</v>
      </c>
      <c r="D135" s="10">
        <f>IF(D123=0,D118,D118-2*D141/D123*12)</f>
        <v>0</v>
      </c>
      <c r="R135" s="2">
        <f t="shared" si="9"/>
        <v>2</v>
      </c>
      <c r="S135" s="3" t="s">
        <v>10</v>
      </c>
      <c r="T135" s="4" t="s">
        <v>2</v>
      </c>
      <c r="U135" s="10">
        <f>IF(U123=0,U118,U118-2*U141/U123*12)</f>
        <v>0</v>
      </c>
      <c r="AI135" s="2">
        <f t="shared" si="10"/>
        <v>3</v>
      </c>
      <c r="AJ135" s="3" t="s">
        <v>10</v>
      </c>
      <c r="AK135" s="4" t="s">
        <v>2</v>
      </c>
      <c r="AL135" s="10">
        <f>IF(AL123=0,AL118,AL118-2*AL141/AL123*12)</f>
        <v>0</v>
      </c>
      <c r="AZ135" s="2">
        <f t="shared" si="11"/>
        <v>4</v>
      </c>
      <c r="BA135" s="3" t="s">
        <v>10</v>
      </c>
      <c r="BB135" s="4" t="s">
        <v>2</v>
      </c>
      <c r="BC135" s="10">
        <f>IF(BC123=0,BC118,BC118-2*BC141/BC123*12)</f>
        <v>0</v>
      </c>
      <c r="BQ135" s="2">
        <f t="shared" si="12"/>
        <v>5</v>
      </c>
      <c r="BR135" s="3" t="s">
        <v>10</v>
      </c>
      <c r="BS135" s="4" t="s">
        <v>2</v>
      </c>
      <c r="BT135" s="10">
        <f>IF(BT123=0,BT118,BT118-2*BT141/BT123*12)</f>
        <v>0</v>
      </c>
      <c r="CH135" s="2">
        <f t="shared" si="13"/>
        <v>6</v>
      </c>
      <c r="CI135" s="3" t="s">
        <v>10</v>
      </c>
      <c r="CJ135" s="4" t="s">
        <v>2</v>
      </c>
      <c r="CK135" s="10">
        <f>IF(CK123=0,CK118,CK118-2*CK141/CK123*12)</f>
        <v>0</v>
      </c>
      <c r="CY135" s="2">
        <f t="shared" si="14"/>
        <v>7</v>
      </c>
      <c r="CZ135" s="3" t="s">
        <v>10</v>
      </c>
      <c r="DA135" s="4" t="s">
        <v>2</v>
      </c>
      <c r="DB135" s="10">
        <f>IF(DB123=0,DB118,DB118-2*DB141/DB123*12)</f>
        <v>0</v>
      </c>
      <c r="DP135" s="2">
        <f t="shared" si="15"/>
        <v>8</v>
      </c>
      <c r="DQ135" s="3" t="s">
        <v>10</v>
      </c>
      <c r="DR135" s="4" t="s">
        <v>2</v>
      </c>
      <c r="DS135" s="10">
        <f>IF(DS123=0,DS118,DS118-2*DS141/DS123*12)</f>
        <v>0</v>
      </c>
    </row>
    <row r="136" spans="1:124" x14ac:dyDescent="0.3">
      <c r="A136" s="2">
        <f t="shared" si="8"/>
        <v>1</v>
      </c>
      <c r="B136" s="3" t="s">
        <v>11</v>
      </c>
      <c r="C136" s="4" t="s">
        <v>2</v>
      </c>
      <c r="D136" s="10">
        <v>0</v>
      </c>
      <c r="R136" s="2">
        <f t="shared" si="9"/>
        <v>2</v>
      </c>
      <c r="S136" s="3" t="s">
        <v>11</v>
      </c>
      <c r="T136" s="4" t="s">
        <v>2</v>
      </c>
      <c r="U136" s="10">
        <v>0</v>
      </c>
      <c r="AI136" s="2">
        <f t="shared" si="10"/>
        <v>3</v>
      </c>
      <c r="AJ136" s="3" t="s">
        <v>11</v>
      </c>
      <c r="AK136" s="4" t="s">
        <v>2</v>
      </c>
      <c r="AL136" s="10">
        <v>0</v>
      </c>
      <c r="AZ136" s="2">
        <f t="shared" si="11"/>
        <v>4</v>
      </c>
      <c r="BA136" s="3" t="s">
        <v>11</v>
      </c>
      <c r="BB136" s="4" t="s">
        <v>2</v>
      </c>
      <c r="BC136" s="10">
        <v>0</v>
      </c>
      <c r="BQ136" s="2">
        <f t="shared" si="12"/>
        <v>5</v>
      </c>
      <c r="BR136" s="3" t="s">
        <v>11</v>
      </c>
      <c r="BS136" s="4" t="s">
        <v>2</v>
      </c>
      <c r="BT136" s="10">
        <v>0</v>
      </c>
      <c r="CH136" s="2">
        <f t="shared" si="13"/>
        <v>6</v>
      </c>
      <c r="CI136" s="3" t="s">
        <v>11</v>
      </c>
      <c r="CJ136" s="4" t="s">
        <v>2</v>
      </c>
      <c r="CK136" s="10">
        <v>0</v>
      </c>
      <c r="CY136" s="2">
        <f t="shared" si="14"/>
        <v>7</v>
      </c>
      <c r="CZ136" s="3" t="s">
        <v>11</v>
      </c>
      <c r="DA136" s="4" t="s">
        <v>2</v>
      </c>
      <c r="DB136" s="10">
        <v>0</v>
      </c>
      <c r="DP136" s="2">
        <f t="shared" si="15"/>
        <v>8</v>
      </c>
      <c r="DQ136" s="3" t="s">
        <v>11</v>
      </c>
      <c r="DR136" s="4" t="s">
        <v>2</v>
      </c>
      <c r="DS136" s="10">
        <v>0</v>
      </c>
    </row>
    <row r="137" spans="1:124" x14ac:dyDescent="0.3">
      <c r="A137" s="2">
        <f t="shared" si="8"/>
        <v>1</v>
      </c>
      <c r="B137" s="3" t="s">
        <v>12</v>
      </c>
      <c r="C137" s="4" t="s">
        <v>13</v>
      </c>
      <c r="D137" s="10">
        <f>(180/3.14159)*ATAN(D122/12)</f>
        <v>30.963782686061883</v>
      </c>
      <c r="R137" s="2">
        <f t="shared" si="9"/>
        <v>2</v>
      </c>
      <c r="S137" s="3" t="s">
        <v>12</v>
      </c>
      <c r="T137" s="4" t="s">
        <v>13</v>
      </c>
      <c r="U137" s="10">
        <f>(180/3.14159)*ATAN(U122/12)</f>
        <v>30.963782686061883</v>
      </c>
      <c r="AI137" s="2">
        <f t="shared" si="10"/>
        <v>3</v>
      </c>
      <c r="AJ137" s="3" t="s">
        <v>12</v>
      </c>
      <c r="AK137" s="4" t="s">
        <v>13</v>
      </c>
      <c r="AL137" s="10">
        <f>(180/3.14159)*ATAN(AL122/12)</f>
        <v>30.963782686061883</v>
      </c>
      <c r="AZ137" s="2">
        <f t="shared" si="11"/>
        <v>4</v>
      </c>
      <c r="BA137" s="3" t="s">
        <v>12</v>
      </c>
      <c r="BB137" s="4" t="s">
        <v>13</v>
      </c>
      <c r="BC137" s="10">
        <f>(180/3.14159)*ATAN(BC122/12)</f>
        <v>30.963782686061883</v>
      </c>
      <c r="BQ137" s="2">
        <f t="shared" si="12"/>
        <v>5</v>
      </c>
      <c r="BR137" s="3" t="s">
        <v>12</v>
      </c>
      <c r="BS137" s="4" t="s">
        <v>13</v>
      </c>
      <c r="BT137" s="10">
        <f>(180/3.14159)*ATAN(BT122/12)</f>
        <v>30.963782686061883</v>
      </c>
      <c r="CH137" s="2">
        <f t="shared" si="13"/>
        <v>6</v>
      </c>
      <c r="CI137" s="3" t="s">
        <v>12</v>
      </c>
      <c r="CJ137" s="4" t="s">
        <v>13</v>
      </c>
      <c r="CK137" s="10">
        <f>(180/3.14159)*ATAN(CK122/12)</f>
        <v>30.963782686061883</v>
      </c>
      <c r="CY137" s="2">
        <f t="shared" si="14"/>
        <v>7</v>
      </c>
      <c r="CZ137" s="3" t="s">
        <v>12</v>
      </c>
      <c r="DA137" s="4" t="s">
        <v>13</v>
      </c>
      <c r="DB137" s="10">
        <f>(180/3.14159)*ATAN(DB122/12)</f>
        <v>30.963782686061883</v>
      </c>
      <c r="DP137" s="2">
        <f t="shared" si="15"/>
        <v>8</v>
      </c>
      <c r="DQ137" s="3" t="s">
        <v>12</v>
      </c>
      <c r="DR137" s="4" t="s">
        <v>13</v>
      </c>
      <c r="DS137" s="10">
        <f>(180/3.14159)*ATAN(DS122/12)</f>
        <v>30.963782686061883</v>
      </c>
    </row>
    <row r="138" spans="1:124" x14ac:dyDescent="0.3">
      <c r="A138" s="2">
        <f t="shared" si="8"/>
        <v>1</v>
      </c>
      <c r="B138" s="3" t="s">
        <v>14</v>
      </c>
      <c r="C138" s="4" t="s">
        <v>13</v>
      </c>
      <c r="D138" s="10">
        <f>IF(D79&gt;1,IF(D80=D76,90,(180/3.14159)*ATAN(D123/12)),90)</f>
        <v>16.699258339253714</v>
      </c>
      <c r="R138" s="2">
        <f t="shared" si="9"/>
        <v>2</v>
      </c>
      <c r="S138" s="3" t="s">
        <v>14</v>
      </c>
      <c r="T138" s="4" t="s">
        <v>13</v>
      </c>
      <c r="U138" s="10">
        <f>D138</f>
        <v>16.699258339253714</v>
      </c>
      <c r="AI138" s="2">
        <f t="shared" si="10"/>
        <v>3</v>
      </c>
      <c r="AJ138" s="3" t="s">
        <v>14</v>
      </c>
      <c r="AK138" s="4" t="s">
        <v>13</v>
      </c>
      <c r="AL138" s="10">
        <f>U138</f>
        <v>16.699258339253714</v>
      </c>
      <c r="AZ138" s="2">
        <f t="shared" si="11"/>
        <v>4</v>
      </c>
      <c r="BA138" s="3" t="s">
        <v>14</v>
      </c>
      <c r="BB138" s="4" t="s">
        <v>13</v>
      </c>
      <c r="BC138" s="10">
        <f>AL138</f>
        <v>16.699258339253714</v>
      </c>
      <c r="BQ138" s="2">
        <f t="shared" si="12"/>
        <v>5</v>
      </c>
      <c r="BR138" s="3" t="s">
        <v>14</v>
      </c>
      <c r="BS138" s="4" t="s">
        <v>13</v>
      </c>
      <c r="BT138" s="10">
        <f>BC138</f>
        <v>16.699258339253714</v>
      </c>
      <c r="CH138" s="2">
        <f t="shared" si="13"/>
        <v>6</v>
      </c>
      <c r="CI138" s="3" t="s">
        <v>14</v>
      </c>
      <c r="CJ138" s="4" t="s">
        <v>13</v>
      </c>
      <c r="CK138" s="10">
        <f>BT138</f>
        <v>16.699258339253714</v>
      </c>
      <c r="CY138" s="2">
        <f t="shared" si="14"/>
        <v>7</v>
      </c>
      <c r="CZ138" s="3" t="s">
        <v>14</v>
      </c>
      <c r="DA138" s="4" t="s">
        <v>13</v>
      </c>
      <c r="DB138" s="10">
        <f>CK138</f>
        <v>16.699258339253714</v>
      </c>
      <c r="DP138" s="2">
        <f t="shared" si="15"/>
        <v>8</v>
      </c>
      <c r="DQ138" s="3" t="s">
        <v>14</v>
      </c>
      <c r="DR138" s="4" t="s">
        <v>13</v>
      </c>
      <c r="DS138" s="10">
        <f>DB138</f>
        <v>16.699258339253714</v>
      </c>
    </row>
    <row r="139" spans="1:124" x14ac:dyDescent="0.3">
      <c r="A139" s="2">
        <f t="shared" si="8"/>
        <v>1</v>
      </c>
      <c r="B139" s="6" t="s">
        <v>15</v>
      </c>
      <c r="C139" s="7"/>
      <c r="D139" s="11" t="str">
        <f>IF((180/3.14159)*ATAN(D122/12)&lt;10,"RpY must be greater","OK")</f>
        <v>OK</v>
      </c>
      <c r="R139" s="2">
        <f t="shared" si="9"/>
        <v>2</v>
      </c>
      <c r="S139" s="6" t="s">
        <v>15</v>
      </c>
      <c r="T139" s="7"/>
      <c r="U139" s="11" t="str">
        <f>IF((180/3.14159)*ATAN(U122/12)&lt;10,"RpY must be greater","OK")</f>
        <v>OK</v>
      </c>
      <c r="AI139" s="2">
        <f t="shared" si="10"/>
        <v>3</v>
      </c>
      <c r="AJ139" s="6" t="s">
        <v>15</v>
      </c>
      <c r="AK139" s="7"/>
      <c r="AL139" s="11" t="str">
        <f>IF((180/3.14159)*ATAN(AL122/12)&lt;10,"RpY must be greater","OK")</f>
        <v>OK</v>
      </c>
      <c r="AZ139" s="2">
        <f t="shared" si="11"/>
        <v>4</v>
      </c>
      <c r="BA139" s="6" t="s">
        <v>15</v>
      </c>
      <c r="BB139" s="7"/>
      <c r="BC139" s="11" t="str">
        <f>IF((180/3.14159)*ATAN(BC122/12)&lt;10,"RpY must be greater","OK")</f>
        <v>OK</v>
      </c>
      <c r="BQ139" s="2">
        <f t="shared" si="12"/>
        <v>5</v>
      </c>
      <c r="BR139" s="6" t="s">
        <v>15</v>
      </c>
      <c r="BS139" s="7"/>
      <c r="BT139" s="11" t="str">
        <f>IF((180/3.14159)*ATAN(BT122/12)&lt;10,"RpY must be greater","OK")</f>
        <v>OK</v>
      </c>
      <c r="CH139" s="2">
        <f t="shared" si="13"/>
        <v>6</v>
      </c>
      <c r="CI139" s="6" t="s">
        <v>15</v>
      </c>
      <c r="CJ139" s="7"/>
      <c r="CK139" s="11" t="str">
        <f>IF((180/3.14159)*ATAN(CK122/12)&lt;10,"RpY must be greater","OK")</f>
        <v>OK</v>
      </c>
      <c r="CY139" s="2">
        <f t="shared" si="14"/>
        <v>7</v>
      </c>
      <c r="CZ139" s="6" t="s">
        <v>15</v>
      </c>
      <c r="DA139" s="7"/>
      <c r="DB139" s="11" t="str">
        <f>IF((180/3.14159)*ATAN(DB122/12)&lt;10,"RpY must be greater","OK")</f>
        <v>OK</v>
      </c>
      <c r="DP139" s="2">
        <f t="shared" si="15"/>
        <v>8</v>
      </c>
      <c r="DQ139" s="6" t="s">
        <v>15</v>
      </c>
      <c r="DR139" s="7"/>
      <c r="DS139" s="11" t="str">
        <f>IF((180/3.14159)*ATAN(DS122/12)&lt;10,"RpY must be greater","OK")</f>
        <v>OK</v>
      </c>
    </row>
    <row r="140" spans="1:124" x14ac:dyDescent="0.3">
      <c r="A140" s="2">
        <f t="shared" si="8"/>
        <v>1</v>
      </c>
      <c r="B140" s="6" t="s">
        <v>16</v>
      </c>
      <c r="C140" s="7"/>
      <c r="D140" s="11" t="str">
        <f>IF((180/3.14159)*ATAN(D123/12)&lt;10,"Roof Pitch X must be &gt;=10","OK")</f>
        <v>OK</v>
      </c>
      <c r="R140" s="2">
        <f t="shared" si="9"/>
        <v>2</v>
      </c>
      <c r="S140" s="6" t="s">
        <v>16</v>
      </c>
      <c r="T140" s="7"/>
      <c r="U140" s="11" t="str">
        <f>IF((180/3.14159)*ATAN(U123/12)&lt;10,"Roof Pitch X must be &gt;=10","OK")</f>
        <v>OK</v>
      </c>
      <c r="AI140" s="2">
        <f t="shared" si="10"/>
        <v>3</v>
      </c>
      <c r="AJ140" s="6" t="s">
        <v>16</v>
      </c>
      <c r="AK140" s="7"/>
      <c r="AL140" s="11" t="str">
        <f>IF((180/3.14159)*ATAN(AL123/12)&lt;10,"Roof Pitch X must be &gt;=10","OK")</f>
        <v>OK</v>
      </c>
      <c r="AZ140" s="2">
        <f t="shared" si="11"/>
        <v>4</v>
      </c>
      <c r="BA140" s="6" t="s">
        <v>16</v>
      </c>
      <c r="BB140" s="7"/>
      <c r="BC140" s="11" t="str">
        <f>IF((180/3.14159)*ATAN(BC123/12)&lt;10,"Roof Pitch X must be &gt;=10","OK")</f>
        <v>OK</v>
      </c>
      <c r="BQ140" s="2">
        <f t="shared" si="12"/>
        <v>5</v>
      </c>
      <c r="BR140" s="6" t="s">
        <v>16</v>
      </c>
      <c r="BS140" s="7"/>
      <c r="BT140" s="11" t="str">
        <f>IF((180/3.14159)*ATAN(BT123/12)&lt;10,"Roof Pitch X must be &gt;=10","OK")</f>
        <v>OK</v>
      </c>
      <c r="CH140" s="2">
        <f t="shared" si="13"/>
        <v>6</v>
      </c>
      <c r="CI140" s="6" t="s">
        <v>16</v>
      </c>
      <c r="CJ140" s="7"/>
      <c r="CK140" s="11" t="str">
        <f>IF((180/3.14159)*ATAN(CK123/12)&lt;10,"Roof Pitch X must be &gt;=10","OK")</f>
        <v>OK</v>
      </c>
      <c r="CY140" s="2">
        <f t="shared" si="14"/>
        <v>7</v>
      </c>
      <c r="CZ140" s="6" t="s">
        <v>16</v>
      </c>
      <c r="DA140" s="7"/>
      <c r="DB140" s="11" t="str">
        <f>IF((180/3.14159)*ATAN(DB123/12)&lt;10,"Roof Pitch X must be &gt;=10","OK")</f>
        <v>OK</v>
      </c>
      <c r="DP140" s="2">
        <f t="shared" si="15"/>
        <v>8</v>
      </c>
      <c r="DQ140" s="6" t="s">
        <v>16</v>
      </c>
      <c r="DR140" s="7"/>
      <c r="DS140" s="11" t="str">
        <f>IF((180/3.14159)*ATAN(DS123/12)&lt;10,"Roof Pitch X must be &gt;=10","OK")</f>
        <v>OK</v>
      </c>
    </row>
    <row r="141" spans="1:124" x14ac:dyDescent="0.3">
      <c r="A141" s="2">
        <f t="shared" si="8"/>
        <v>1</v>
      </c>
      <c r="B141" s="3" t="s">
        <v>17</v>
      </c>
      <c r="C141" s="4" t="s">
        <v>2</v>
      </c>
      <c r="D141" s="10">
        <f>(D119/2)*(D122/12)</f>
        <v>6</v>
      </c>
      <c r="R141" s="2">
        <f t="shared" si="9"/>
        <v>2</v>
      </c>
      <c r="S141" s="3" t="s">
        <v>17</v>
      </c>
      <c r="T141" s="4" t="s">
        <v>2</v>
      </c>
      <c r="U141" s="10">
        <f>(U119/2)*(U122/12)</f>
        <v>6</v>
      </c>
      <c r="AI141" s="2">
        <f t="shared" si="10"/>
        <v>3</v>
      </c>
      <c r="AJ141" s="3" t="s">
        <v>17</v>
      </c>
      <c r="AK141" s="4" t="s">
        <v>2</v>
      </c>
      <c r="AL141" s="10">
        <f>(AL119/2)*(AL122/12)</f>
        <v>6</v>
      </c>
      <c r="AZ141" s="2">
        <f t="shared" si="11"/>
        <v>4</v>
      </c>
      <c r="BA141" s="3" t="s">
        <v>17</v>
      </c>
      <c r="BB141" s="4" t="s">
        <v>2</v>
      </c>
      <c r="BC141" s="10">
        <f>(BC119/2)*(BC122/12)</f>
        <v>6</v>
      </c>
      <c r="BQ141" s="2">
        <f t="shared" si="12"/>
        <v>5</v>
      </c>
      <c r="BR141" s="3" t="s">
        <v>17</v>
      </c>
      <c r="BS141" s="4" t="s">
        <v>2</v>
      </c>
      <c r="BT141" s="10">
        <f>(BT119/2)*(BT122/12)</f>
        <v>6</v>
      </c>
      <c r="CH141" s="2">
        <f t="shared" si="13"/>
        <v>6</v>
      </c>
      <c r="CI141" s="3" t="s">
        <v>17</v>
      </c>
      <c r="CJ141" s="4" t="s">
        <v>2</v>
      </c>
      <c r="CK141" s="10">
        <f>(CK119/2)*(CK122/12)</f>
        <v>6</v>
      </c>
      <c r="CY141" s="2">
        <f t="shared" si="14"/>
        <v>7</v>
      </c>
      <c r="CZ141" s="3" t="s">
        <v>17</v>
      </c>
      <c r="DA141" s="4" t="s">
        <v>2</v>
      </c>
      <c r="DB141" s="10">
        <f>(DB119/2)*(DB122/12)</f>
        <v>6</v>
      </c>
      <c r="DP141" s="2">
        <f t="shared" si="15"/>
        <v>8</v>
      </c>
      <c r="DQ141" s="3" t="s">
        <v>17</v>
      </c>
      <c r="DR141" s="4" t="s">
        <v>2</v>
      </c>
      <c r="DS141" s="10">
        <f>(DS119/2)*(DS122/12)</f>
        <v>6</v>
      </c>
    </row>
    <row r="142" spans="1:124" x14ac:dyDescent="0.3">
      <c r="A142" s="2">
        <f t="shared" si="8"/>
        <v>1</v>
      </c>
      <c r="B142" s="6" t="s">
        <v>18</v>
      </c>
      <c r="C142" s="7" t="s">
        <v>2</v>
      </c>
      <c r="D142" s="11">
        <f>D120+D141/2</f>
        <v>11</v>
      </c>
      <c r="R142" s="2">
        <f t="shared" si="9"/>
        <v>2</v>
      </c>
      <c r="S142" s="6" t="s">
        <v>18</v>
      </c>
      <c r="T142" s="7" t="s">
        <v>2</v>
      </c>
      <c r="U142" s="11">
        <f>U120+U141/2</f>
        <v>11</v>
      </c>
      <c r="AI142" s="2">
        <f t="shared" si="10"/>
        <v>3</v>
      </c>
      <c r="AJ142" s="6" t="s">
        <v>18</v>
      </c>
      <c r="AK142" s="7" t="s">
        <v>2</v>
      </c>
      <c r="AL142" s="11">
        <f>AL120+AL141/2</f>
        <v>11</v>
      </c>
      <c r="AZ142" s="2">
        <f t="shared" si="11"/>
        <v>4</v>
      </c>
      <c r="BA142" s="6" t="s">
        <v>18</v>
      </c>
      <c r="BB142" s="7" t="s">
        <v>2</v>
      </c>
      <c r="BC142" s="11">
        <f>BC120+BC141/2</f>
        <v>11</v>
      </c>
      <c r="BQ142" s="2">
        <f t="shared" si="12"/>
        <v>5</v>
      </c>
      <c r="BR142" s="6" t="s">
        <v>18</v>
      </c>
      <c r="BS142" s="7" t="s">
        <v>2</v>
      </c>
      <c r="BT142" s="11">
        <f>BT120+BT141/2</f>
        <v>11</v>
      </c>
      <c r="CH142" s="2">
        <f t="shared" si="13"/>
        <v>6</v>
      </c>
      <c r="CI142" s="6" t="s">
        <v>18</v>
      </c>
      <c r="CJ142" s="7" t="s">
        <v>2</v>
      </c>
      <c r="CK142" s="11">
        <f>CK120+CK141/2</f>
        <v>11</v>
      </c>
      <c r="CY142" s="2">
        <f t="shared" si="14"/>
        <v>7</v>
      </c>
      <c r="CZ142" s="6" t="s">
        <v>18</v>
      </c>
      <c r="DA142" s="7" t="s">
        <v>2</v>
      </c>
      <c r="DB142" s="11">
        <f>DB120+DB141/2</f>
        <v>11</v>
      </c>
      <c r="DP142" s="2">
        <f t="shared" si="15"/>
        <v>8</v>
      </c>
      <c r="DQ142" s="6" t="s">
        <v>18</v>
      </c>
      <c r="DR142" s="7" t="s">
        <v>2</v>
      </c>
      <c r="DS142" s="11">
        <f>DS120+DS141/2</f>
        <v>11</v>
      </c>
    </row>
    <row r="143" spans="1:124" x14ac:dyDescent="0.3">
      <c r="A143" s="2">
        <f t="shared" si="8"/>
        <v>1</v>
      </c>
      <c r="C143" s="12"/>
      <c r="D143" s="16"/>
      <c r="R143" s="2">
        <f t="shared" si="9"/>
        <v>2</v>
      </c>
      <c r="T143" s="12"/>
      <c r="U143" s="202"/>
      <c r="AI143" s="2">
        <f t="shared" si="10"/>
        <v>3</v>
      </c>
      <c r="AK143" s="12"/>
      <c r="AL143" s="202"/>
      <c r="AZ143" s="2">
        <f t="shared" si="11"/>
        <v>4</v>
      </c>
      <c r="BB143" s="12"/>
      <c r="BC143" s="202"/>
      <c r="BQ143" s="2">
        <f t="shared" si="12"/>
        <v>5</v>
      </c>
      <c r="BS143" s="12"/>
      <c r="BT143" s="202"/>
      <c r="CH143" s="2">
        <f t="shared" si="13"/>
        <v>6</v>
      </c>
      <c r="CJ143" s="12"/>
      <c r="CK143" s="202"/>
      <c r="CY143" s="2">
        <f t="shared" si="14"/>
        <v>7</v>
      </c>
      <c r="DA143" s="12"/>
      <c r="DB143" s="202"/>
      <c r="DP143" s="2">
        <f t="shared" si="15"/>
        <v>8</v>
      </c>
      <c r="DR143" s="12"/>
      <c r="DS143" s="202"/>
    </row>
    <row r="144" spans="1:124" x14ac:dyDescent="0.3">
      <c r="A144" s="2">
        <f t="shared" si="8"/>
        <v>1</v>
      </c>
      <c r="C144" s="12" t="s">
        <v>29</v>
      </c>
      <c r="D144" s="8" t="s">
        <v>30</v>
      </c>
      <c r="E144" t="s">
        <v>31</v>
      </c>
      <c r="R144" s="2">
        <f t="shared" si="9"/>
        <v>2</v>
      </c>
      <c r="T144" s="12" t="s">
        <v>29</v>
      </c>
      <c r="U144" s="8" t="s">
        <v>30</v>
      </c>
      <c r="V144" t="s">
        <v>31</v>
      </c>
      <c r="AI144" s="2">
        <f t="shared" si="10"/>
        <v>3</v>
      </c>
      <c r="AK144" s="12" t="s">
        <v>29</v>
      </c>
      <c r="AL144" s="8" t="s">
        <v>30</v>
      </c>
      <c r="AM144" t="s">
        <v>31</v>
      </c>
      <c r="AZ144" s="2">
        <f t="shared" si="11"/>
        <v>4</v>
      </c>
      <c r="BB144" s="12" t="s">
        <v>29</v>
      </c>
      <c r="BC144" s="8" t="s">
        <v>30</v>
      </c>
      <c r="BD144" t="s">
        <v>31</v>
      </c>
      <c r="BQ144" s="2">
        <f t="shared" si="12"/>
        <v>5</v>
      </c>
      <c r="BS144" s="12" t="s">
        <v>29</v>
      </c>
      <c r="BT144" s="8" t="s">
        <v>30</v>
      </c>
      <c r="BU144" t="s">
        <v>31</v>
      </c>
      <c r="CH144" s="2">
        <f t="shared" si="13"/>
        <v>6</v>
      </c>
      <c r="CJ144" s="12" t="s">
        <v>29</v>
      </c>
      <c r="CK144" s="8" t="s">
        <v>30</v>
      </c>
      <c r="CL144" t="s">
        <v>31</v>
      </c>
      <c r="CY144" s="2">
        <f t="shared" si="14"/>
        <v>7</v>
      </c>
      <c r="DA144" s="12" t="s">
        <v>29</v>
      </c>
      <c r="DB144" s="8" t="s">
        <v>30</v>
      </c>
      <c r="DC144" t="s">
        <v>31</v>
      </c>
      <c r="DP144" s="2">
        <f t="shared" si="15"/>
        <v>8</v>
      </c>
      <c r="DR144" s="12" t="s">
        <v>29</v>
      </c>
      <c r="DS144" s="8" t="s">
        <v>30</v>
      </c>
      <c r="DT144" t="s">
        <v>31</v>
      </c>
    </row>
    <row r="145" spans="1:124" x14ac:dyDescent="0.3">
      <c r="A145" s="2">
        <f t="shared" si="8"/>
        <v>1</v>
      </c>
      <c r="C145" s="12"/>
      <c r="D145" s="16"/>
      <c r="E145" t="s">
        <v>32</v>
      </c>
      <c r="R145" s="2">
        <f t="shared" si="9"/>
        <v>2</v>
      </c>
      <c r="T145" s="12"/>
      <c r="U145" s="202"/>
      <c r="V145" t="s">
        <v>32</v>
      </c>
      <c r="AI145" s="2">
        <f t="shared" si="10"/>
        <v>3</v>
      </c>
      <c r="AK145" s="12"/>
      <c r="AL145" s="202"/>
      <c r="AM145" t="s">
        <v>32</v>
      </c>
      <c r="AZ145" s="2">
        <f t="shared" si="11"/>
        <v>4</v>
      </c>
      <c r="BB145" s="12"/>
      <c r="BC145" s="202"/>
      <c r="BD145" t="s">
        <v>32</v>
      </c>
      <c r="BQ145" s="2">
        <f t="shared" si="12"/>
        <v>5</v>
      </c>
      <c r="BS145" s="12"/>
      <c r="BT145" s="202"/>
      <c r="BU145" t="s">
        <v>32</v>
      </c>
      <c r="CH145" s="2">
        <f t="shared" si="13"/>
        <v>6</v>
      </c>
      <c r="CJ145" s="12"/>
      <c r="CK145" s="202"/>
      <c r="CL145" t="s">
        <v>32</v>
      </c>
      <c r="CY145" s="2">
        <f t="shared" si="14"/>
        <v>7</v>
      </c>
      <c r="DA145" s="12"/>
      <c r="DB145" s="202"/>
      <c r="DC145" t="s">
        <v>32</v>
      </c>
      <c r="DP145" s="2">
        <f t="shared" si="15"/>
        <v>8</v>
      </c>
      <c r="DR145" s="12"/>
      <c r="DS145" s="202"/>
      <c r="DT145" t="s">
        <v>32</v>
      </c>
    </row>
    <row r="146" spans="1:124" x14ac:dyDescent="0.3">
      <c r="A146" s="2">
        <f t="shared" si="8"/>
        <v>1</v>
      </c>
      <c r="C146" s="12"/>
      <c r="D146" s="16"/>
      <c r="E146" t="s">
        <v>33</v>
      </c>
      <c r="R146" s="2">
        <f t="shared" si="9"/>
        <v>2</v>
      </c>
      <c r="T146" s="12"/>
      <c r="U146" s="202"/>
      <c r="V146" t="s">
        <v>33</v>
      </c>
      <c r="AI146" s="2">
        <f t="shared" si="10"/>
        <v>3</v>
      </c>
      <c r="AK146" s="12"/>
      <c r="AL146" s="202"/>
      <c r="AM146" t="s">
        <v>33</v>
      </c>
      <c r="AZ146" s="2">
        <f t="shared" si="11"/>
        <v>4</v>
      </c>
      <c r="BB146" s="12"/>
      <c r="BC146" s="202"/>
      <c r="BD146" t="s">
        <v>33</v>
      </c>
      <c r="BQ146" s="2">
        <f t="shared" si="12"/>
        <v>5</v>
      </c>
      <c r="BS146" s="12"/>
      <c r="BT146" s="202"/>
      <c r="BU146" t="s">
        <v>33</v>
      </c>
      <c r="CH146" s="2">
        <f t="shared" si="13"/>
        <v>6</v>
      </c>
      <c r="CJ146" s="12"/>
      <c r="CK146" s="202"/>
      <c r="CL146" t="s">
        <v>33</v>
      </c>
      <c r="CY146" s="2">
        <f t="shared" si="14"/>
        <v>7</v>
      </c>
      <c r="DA146" s="12"/>
      <c r="DB146" s="202"/>
      <c r="DC146" t="s">
        <v>33</v>
      </c>
      <c r="DP146" s="2">
        <f t="shared" si="15"/>
        <v>8</v>
      </c>
      <c r="DR146" s="12"/>
      <c r="DS146" s="202"/>
      <c r="DT146" t="s">
        <v>33</v>
      </c>
    </row>
    <row r="147" spans="1:124" x14ac:dyDescent="0.3">
      <c r="A147" s="2">
        <f t="shared" si="8"/>
        <v>1</v>
      </c>
      <c r="C147" s="12"/>
      <c r="D147" s="16"/>
      <c r="E147" t="s">
        <v>34</v>
      </c>
      <c r="R147" s="2">
        <f t="shared" si="9"/>
        <v>2</v>
      </c>
      <c r="T147" s="12"/>
      <c r="U147" s="202"/>
      <c r="V147" t="s">
        <v>34</v>
      </c>
      <c r="AI147" s="2">
        <f t="shared" si="10"/>
        <v>3</v>
      </c>
      <c r="AK147" s="12"/>
      <c r="AL147" s="202"/>
      <c r="AM147" t="s">
        <v>34</v>
      </c>
      <c r="AZ147" s="2">
        <f t="shared" si="11"/>
        <v>4</v>
      </c>
      <c r="BB147" s="12"/>
      <c r="BC147" s="202"/>
      <c r="BD147" t="s">
        <v>34</v>
      </c>
      <c r="BQ147" s="2">
        <f t="shared" si="12"/>
        <v>5</v>
      </c>
      <c r="BS147" s="12"/>
      <c r="BT147" s="202"/>
      <c r="BU147" t="s">
        <v>34</v>
      </c>
      <c r="CH147" s="2">
        <f t="shared" si="13"/>
        <v>6</v>
      </c>
      <c r="CJ147" s="12"/>
      <c r="CK147" s="202"/>
      <c r="CL147" t="s">
        <v>34</v>
      </c>
      <c r="CY147" s="2">
        <f t="shared" si="14"/>
        <v>7</v>
      </c>
      <c r="DA147" s="12"/>
      <c r="DB147" s="202"/>
      <c r="DC147" t="s">
        <v>34</v>
      </c>
      <c r="DP147" s="2">
        <f t="shared" si="15"/>
        <v>8</v>
      </c>
      <c r="DR147" s="12"/>
      <c r="DS147" s="202"/>
      <c r="DT147" t="s">
        <v>34</v>
      </c>
    </row>
    <row r="148" spans="1:124" x14ac:dyDescent="0.3">
      <c r="A148" s="2">
        <f t="shared" si="8"/>
        <v>1</v>
      </c>
      <c r="R148" s="2">
        <f t="shared" si="9"/>
        <v>2</v>
      </c>
      <c r="AI148" s="2">
        <f t="shared" si="10"/>
        <v>3</v>
      </c>
      <c r="AZ148" s="2">
        <f t="shared" si="11"/>
        <v>4</v>
      </c>
      <c r="BQ148" s="2">
        <f t="shared" si="12"/>
        <v>5</v>
      </c>
      <c r="CH148" s="2">
        <f t="shared" si="13"/>
        <v>6</v>
      </c>
      <c r="CY148" s="2">
        <f t="shared" si="14"/>
        <v>7</v>
      </c>
      <c r="DP148" s="2">
        <f t="shared" si="15"/>
        <v>8</v>
      </c>
    </row>
    <row r="149" spans="1:124" s="56" customFormat="1" x14ac:dyDescent="0.3">
      <c r="A149" s="59" t="s">
        <v>96</v>
      </c>
      <c r="R149" s="59" t="s">
        <v>96</v>
      </c>
      <c r="AI149" s="59" t="s">
        <v>96</v>
      </c>
      <c r="AZ149" s="59" t="s">
        <v>96</v>
      </c>
      <c r="BQ149" s="59" t="s">
        <v>96</v>
      </c>
      <c r="CH149" s="59" t="s">
        <v>96</v>
      </c>
      <c r="CY149" s="59" t="s">
        <v>96</v>
      </c>
      <c r="DP149" s="59" t="s">
        <v>96</v>
      </c>
    </row>
    <row r="150" spans="1:124" x14ac:dyDescent="0.3">
      <c r="A150" s="1" t="s">
        <v>0</v>
      </c>
      <c r="R150" s="1" t="s">
        <v>0</v>
      </c>
      <c r="AI150" s="1" t="s">
        <v>0</v>
      </c>
      <c r="AZ150" s="1" t="s">
        <v>0</v>
      </c>
      <c r="BQ150" s="1" t="s">
        <v>0</v>
      </c>
      <c r="CH150" s="1" t="s">
        <v>0</v>
      </c>
      <c r="CY150" s="1" t="s">
        <v>0</v>
      </c>
      <c r="DP150" s="1" t="s">
        <v>0</v>
      </c>
    </row>
    <row r="151" spans="1:124" x14ac:dyDescent="0.3">
      <c r="B151" s="12" t="s">
        <v>1</v>
      </c>
      <c r="C151" s="16" t="s">
        <v>2</v>
      </c>
      <c r="D151" s="8">
        <f>D118</f>
        <v>40</v>
      </c>
      <c r="E151" s="16"/>
      <c r="S151" s="12" t="s">
        <v>1</v>
      </c>
      <c r="T151" s="202" t="s">
        <v>2</v>
      </c>
      <c r="U151" s="8">
        <f>U118</f>
        <v>40</v>
      </c>
      <c r="V151" s="202"/>
      <c r="AJ151" s="12" t="s">
        <v>1</v>
      </c>
      <c r="AK151" s="202" t="s">
        <v>2</v>
      </c>
      <c r="AL151" s="8">
        <f>AL118</f>
        <v>40</v>
      </c>
      <c r="AM151" s="202"/>
      <c r="BA151" s="12" t="s">
        <v>1</v>
      </c>
      <c r="BB151" s="202" t="s">
        <v>2</v>
      </c>
      <c r="BC151" s="8">
        <f>BC118</f>
        <v>40</v>
      </c>
      <c r="BD151" s="202"/>
      <c r="BR151" s="12" t="s">
        <v>1</v>
      </c>
      <c r="BS151" s="202" t="s">
        <v>2</v>
      </c>
      <c r="BT151" s="8">
        <f>BT118</f>
        <v>40</v>
      </c>
      <c r="BU151" s="202"/>
      <c r="CI151" s="12" t="s">
        <v>1</v>
      </c>
      <c r="CJ151" s="202" t="s">
        <v>2</v>
      </c>
      <c r="CK151" s="8">
        <f>CK118</f>
        <v>40</v>
      </c>
      <c r="CL151" s="202"/>
      <c r="CZ151" s="12" t="s">
        <v>1</v>
      </c>
      <c r="DA151" s="202" t="s">
        <v>2</v>
      </c>
      <c r="DB151" s="8">
        <f>DB118</f>
        <v>40</v>
      </c>
      <c r="DC151" s="202"/>
      <c r="DQ151" s="12" t="s">
        <v>1</v>
      </c>
      <c r="DR151" s="202" t="s">
        <v>2</v>
      </c>
      <c r="DS151" s="8">
        <f>DS118</f>
        <v>40</v>
      </c>
      <c r="DT151" s="202"/>
    </row>
    <row r="152" spans="1:124" x14ac:dyDescent="0.3">
      <c r="B152" s="12" t="s">
        <v>3</v>
      </c>
      <c r="C152" s="16" t="s">
        <v>2</v>
      </c>
      <c r="D152" s="8">
        <f t="shared" ref="D152:D156" si="16">D119</f>
        <v>20</v>
      </c>
      <c r="E152" s="16"/>
      <c r="S152" s="12" t="s">
        <v>3</v>
      </c>
      <c r="T152" s="202" t="s">
        <v>2</v>
      </c>
      <c r="U152" s="8">
        <f t="shared" ref="U152:U156" si="17">U119</f>
        <v>20</v>
      </c>
      <c r="V152" s="202"/>
      <c r="AJ152" s="12" t="s">
        <v>3</v>
      </c>
      <c r="AK152" s="202" t="s">
        <v>2</v>
      </c>
      <c r="AL152" s="8">
        <f t="shared" ref="AL152:AL156" si="18">AL119</f>
        <v>20</v>
      </c>
      <c r="AM152" s="202"/>
      <c r="BA152" s="12" t="s">
        <v>3</v>
      </c>
      <c r="BB152" s="202" t="s">
        <v>2</v>
      </c>
      <c r="BC152" s="8">
        <f t="shared" ref="BC152:BC156" si="19">BC119</f>
        <v>20</v>
      </c>
      <c r="BD152" s="202"/>
      <c r="BR152" s="12" t="s">
        <v>3</v>
      </c>
      <c r="BS152" s="202" t="s">
        <v>2</v>
      </c>
      <c r="BT152" s="8">
        <f t="shared" ref="BT152:BT156" si="20">BT119</f>
        <v>20</v>
      </c>
      <c r="BU152" s="202"/>
      <c r="CI152" s="12" t="s">
        <v>3</v>
      </c>
      <c r="CJ152" s="202" t="s">
        <v>2</v>
      </c>
      <c r="CK152" s="8">
        <f t="shared" ref="CK152:CK156" si="21">CK119</f>
        <v>20</v>
      </c>
      <c r="CL152" s="202"/>
      <c r="CZ152" s="12" t="s">
        <v>3</v>
      </c>
      <c r="DA152" s="202" t="s">
        <v>2</v>
      </c>
      <c r="DB152" s="8">
        <f t="shared" ref="DB152:DB156" si="22">DB119</f>
        <v>20</v>
      </c>
      <c r="DC152" s="202"/>
      <c r="DQ152" s="12" t="s">
        <v>3</v>
      </c>
      <c r="DR152" s="202" t="s">
        <v>2</v>
      </c>
      <c r="DS152" s="8">
        <f t="shared" ref="DS152:DS156" si="23">DS119</f>
        <v>20</v>
      </c>
      <c r="DT152" s="202"/>
    </row>
    <row r="153" spans="1:124" x14ac:dyDescent="0.3">
      <c r="B153" s="12" t="s">
        <v>4</v>
      </c>
      <c r="C153" s="16" t="s">
        <v>2</v>
      </c>
      <c r="D153" s="8">
        <f t="shared" si="16"/>
        <v>8</v>
      </c>
      <c r="E153" s="16"/>
      <c r="S153" s="12" t="s">
        <v>4</v>
      </c>
      <c r="T153" s="202" t="s">
        <v>2</v>
      </c>
      <c r="U153" s="8">
        <f t="shared" si="17"/>
        <v>8</v>
      </c>
      <c r="V153" s="202"/>
      <c r="AJ153" s="12" t="s">
        <v>4</v>
      </c>
      <c r="AK153" s="202" t="s">
        <v>2</v>
      </c>
      <c r="AL153" s="8">
        <f t="shared" si="18"/>
        <v>8</v>
      </c>
      <c r="AM153" s="202"/>
      <c r="BA153" s="12" t="s">
        <v>4</v>
      </c>
      <c r="BB153" s="202" t="s">
        <v>2</v>
      </c>
      <c r="BC153" s="8">
        <f t="shared" si="19"/>
        <v>8</v>
      </c>
      <c r="BD153" s="202"/>
      <c r="BR153" s="12" t="s">
        <v>4</v>
      </c>
      <c r="BS153" s="202" t="s">
        <v>2</v>
      </c>
      <c r="BT153" s="8">
        <f t="shared" si="20"/>
        <v>8</v>
      </c>
      <c r="BU153" s="202"/>
      <c r="CI153" s="12" t="s">
        <v>4</v>
      </c>
      <c r="CJ153" s="202" t="s">
        <v>2</v>
      </c>
      <c r="CK153" s="8">
        <f t="shared" si="21"/>
        <v>8</v>
      </c>
      <c r="CL153" s="202"/>
      <c r="CZ153" s="12" t="s">
        <v>4</v>
      </c>
      <c r="DA153" s="202" t="s">
        <v>2</v>
      </c>
      <c r="DB153" s="8">
        <f t="shared" si="22"/>
        <v>8</v>
      </c>
      <c r="DC153" s="202"/>
      <c r="DQ153" s="12" t="s">
        <v>4</v>
      </c>
      <c r="DR153" s="202" t="s">
        <v>2</v>
      </c>
      <c r="DS153" s="8">
        <f t="shared" si="23"/>
        <v>8</v>
      </c>
      <c r="DT153" s="202"/>
    </row>
    <row r="154" spans="1:124" x14ac:dyDescent="0.3">
      <c r="B154" s="12" t="s">
        <v>5</v>
      </c>
      <c r="C154" s="16" t="s">
        <v>2</v>
      </c>
      <c r="D154" s="8">
        <f t="shared" si="16"/>
        <v>1</v>
      </c>
      <c r="E154" s="16"/>
      <c r="S154" s="12" t="s">
        <v>5</v>
      </c>
      <c r="T154" s="202" t="s">
        <v>2</v>
      </c>
      <c r="U154" s="8">
        <f t="shared" si="17"/>
        <v>1</v>
      </c>
      <c r="V154" s="202"/>
      <c r="AJ154" s="12" t="s">
        <v>5</v>
      </c>
      <c r="AK154" s="202" t="s">
        <v>2</v>
      </c>
      <c r="AL154" s="8">
        <f t="shared" si="18"/>
        <v>1</v>
      </c>
      <c r="AM154" s="202"/>
      <c r="BA154" s="12" t="s">
        <v>5</v>
      </c>
      <c r="BB154" s="202" t="s">
        <v>2</v>
      </c>
      <c r="BC154" s="8">
        <f t="shared" si="19"/>
        <v>1</v>
      </c>
      <c r="BD154" s="202"/>
      <c r="BR154" s="12" t="s">
        <v>5</v>
      </c>
      <c r="BS154" s="202" t="s">
        <v>2</v>
      </c>
      <c r="BT154" s="8">
        <f t="shared" si="20"/>
        <v>1</v>
      </c>
      <c r="BU154" s="202"/>
      <c r="CI154" s="12" t="s">
        <v>5</v>
      </c>
      <c r="CJ154" s="202" t="s">
        <v>2</v>
      </c>
      <c r="CK154" s="8">
        <f t="shared" si="21"/>
        <v>1</v>
      </c>
      <c r="CL154" s="202"/>
      <c r="CZ154" s="12" t="s">
        <v>5</v>
      </c>
      <c r="DA154" s="202" t="s">
        <v>2</v>
      </c>
      <c r="DB154" s="8">
        <f t="shared" si="22"/>
        <v>1</v>
      </c>
      <c r="DC154" s="202"/>
      <c r="DQ154" s="12" t="s">
        <v>5</v>
      </c>
      <c r="DR154" s="202" t="s">
        <v>2</v>
      </c>
      <c r="DS154" s="8">
        <f t="shared" si="23"/>
        <v>1</v>
      </c>
      <c r="DT154" s="202"/>
    </row>
    <row r="155" spans="1:124" x14ac:dyDescent="0.3">
      <c r="B155" s="12" t="s">
        <v>6</v>
      </c>
      <c r="C155" s="16" t="s">
        <v>7</v>
      </c>
      <c r="D155" s="8">
        <f t="shared" si="16"/>
        <v>7.1999999999999993</v>
      </c>
      <c r="E155" s="16"/>
      <c r="S155" s="12" t="s">
        <v>6</v>
      </c>
      <c r="T155" s="202" t="s">
        <v>7</v>
      </c>
      <c r="U155" s="8">
        <f t="shared" si="17"/>
        <v>7.1999999999999993</v>
      </c>
      <c r="V155" s="202"/>
      <c r="AJ155" s="12" t="s">
        <v>6</v>
      </c>
      <c r="AK155" s="202" t="s">
        <v>7</v>
      </c>
      <c r="AL155" s="8">
        <f t="shared" si="18"/>
        <v>7.1999999999999993</v>
      </c>
      <c r="AM155" s="202"/>
      <c r="BA155" s="12" t="s">
        <v>6</v>
      </c>
      <c r="BB155" s="202" t="s">
        <v>7</v>
      </c>
      <c r="BC155" s="8">
        <f t="shared" si="19"/>
        <v>7.1999999999999993</v>
      </c>
      <c r="BD155" s="202"/>
      <c r="BR155" s="12" t="s">
        <v>6</v>
      </c>
      <c r="BS155" s="202" t="s">
        <v>7</v>
      </c>
      <c r="BT155" s="8">
        <f t="shared" si="20"/>
        <v>7.1999999999999993</v>
      </c>
      <c r="BU155" s="202"/>
      <c r="CI155" s="12" t="s">
        <v>6</v>
      </c>
      <c r="CJ155" s="202" t="s">
        <v>7</v>
      </c>
      <c r="CK155" s="8">
        <f t="shared" si="21"/>
        <v>7.1999999999999993</v>
      </c>
      <c r="CL155" s="202"/>
      <c r="CZ155" s="12" t="s">
        <v>6</v>
      </c>
      <c r="DA155" s="202" t="s">
        <v>7</v>
      </c>
      <c r="DB155" s="8">
        <f t="shared" si="22"/>
        <v>7.1999999999999993</v>
      </c>
      <c r="DC155" s="202"/>
      <c r="DQ155" s="12" t="s">
        <v>6</v>
      </c>
      <c r="DR155" s="202" t="s">
        <v>7</v>
      </c>
      <c r="DS155" s="8">
        <f t="shared" si="23"/>
        <v>7.1999999999999993</v>
      </c>
      <c r="DT155" s="202"/>
    </row>
    <row r="156" spans="1:124" x14ac:dyDescent="0.3">
      <c r="B156" s="12" t="s">
        <v>8</v>
      </c>
      <c r="C156" s="16" t="s">
        <v>7</v>
      </c>
      <c r="D156" s="8">
        <f t="shared" si="16"/>
        <v>3.6</v>
      </c>
      <c r="E156" s="38" t="s">
        <v>9</v>
      </c>
      <c r="S156" s="12" t="s">
        <v>8</v>
      </c>
      <c r="T156" s="202" t="s">
        <v>7</v>
      </c>
      <c r="U156" s="8">
        <f t="shared" si="17"/>
        <v>3.6</v>
      </c>
      <c r="V156" s="38" t="s">
        <v>9</v>
      </c>
      <c r="AJ156" s="12" t="s">
        <v>8</v>
      </c>
      <c r="AK156" s="202" t="s">
        <v>7</v>
      </c>
      <c r="AL156" s="8">
        <f t="shared" si="18"/>
        <v>3.6</v>
      </c>
      <c r="AM156" s="38" t="s">
        <v>9</v>
      </c>
      <c r="BA156" s="12" t="s">
        <v>8</v>
      </c>
      <c r="BB156" s="202" t="s">
        <v>7</v>
      </c>
      <c r="BC156" s="8">
        <f t="shared" si="19"/>
        <v>3.6</v>
      </c>
      <c r="BD156" s="38" t="s">
        <v>9</v>
      </c>
      <c r="BR156" s="12" t="s">
        <v>8</v>
      </c>
      <c r="BS156" s="202" t="s">
        <v>7</v>
      </c>
      <c r="BT156" s="8">
        <f t="shared" si="20"/>
        <v>3.6</v>
      </c>
      <c r="BU156" s="38" t="s">
        <v>9</v>
      </c>
      <c r="CI156" s="12" t="s">
        <v>8</v>
      </c>
      <c r="CJ156" s="202" t="s">
        <v>7</v>
      </c>
      <c r="CK156" s="8">
        <f t="shared" si="21"/>
        <v>3.6</v>
      </c>
      <c r="CL156" s="38" t="s">
        <v>9</v>
      </c>
      <c r="CZ156" s="12" t="s">
        <v>8</v>
      </c>
      <c r="DA156" s="202" t="s">
        <v>7</v>
      </c>
      <c r="DB156" s="8">
        <f t="shared" si="22"/>
        <v>3.6</v>
      </c>
      <c r="DC156" s="38" t="s">
        <v>9</v>
      </c>
      <c r="DQ156" s="12" t="s">
        <v>8</v>
      </c>
      <c r="DR156" s="202" t="s">
        <v>7</v>
      </c>
      <c r="DS156" s="8">
        <f t="shared" si="23"/>
        <v>3.6</v>
      </c>
      <c r="DT156" s="38" t="s">
        <v>9</v>
      </c>
    </row>
    <row r="157" spans="1:124" x14ac:dyDescent="0.3">
      <c r="B157" s="12" t="s">
        <v>10</v>
      </c>
      <c r="C157" s="16" t="s">
        <v>2</v>
      </c>
      <c r="D157" s="39">
        <f>D135</f>
        <v>0</v>
      </c>
      <c r="E157" s="16"/>
      <c r="S157" s="12" t="s">
        <v>10</v>
      </c>
      <c r="T157" s="202" t="s">
        <v>2</v>
      </c>
      <c r="U157" s="39">
        <f>U135</f>
        <v>0</v>
      </c>
      <c r="V157" s="202"/>
      <c r="AJ157" s="12" t="s">
        <v>10</v>
      </c>
      <c r="AK157" s="202" t="s">
        <v>2</v>
      </c>
      <c r="AL157" s="39">
        <f>AL135</f>
        <v>0</v>
      </c>
      <c r="AM157" s="202"/>
      <c r="BA157" s="12" t="s">
        <v>10</v>
      </c>
      <c r="BB157" s="202" t="s">
        <v>2</v>
      </c>
      <c r="BC157" s="39">
        <f>BC135</f>
        <v>0</v>
      </c>
      <c r="BD157" s="202"/>
      <c r="BR157" s="12" t="s">
        <v>10</v>
      </c>
      <c r="BS157" s="202" t="s">
        <v>2</v>
      </c>
      <c r="BT157" s="39">
        <f>BT135</f>
        <v>0</v>
      </c>
      <c r="BU157" s="202"/>
      <c r="CI157" s="12" t="s">
        <v>10</v>
      </c>
      <c r="CJ157" s="202" t="s">
        <v>2</v>
      </c>
      <c r="CK157" s="39">
        <f>CK135</f>
        <v>0</v>
      </c>
      <c r="CL157" s="202"/>
      <c r="CZ157" s="12" t="s">
        <v>10</v>
      </c>
      <c r="DA157" s="202" t="s">
        <v>2</v>
      </c>
      <c r="DB157" s="39">
        <f>DB135</f>
        <v>0</v>
      </c>
      <c r="DC157" s="202"/>
      <c r="DQ157" s="12" t="s">
        <v>10</v>
      </c>
      <c r="DR157" s="202" t="s">
        <v>2</v>
      </c>
      <c r="DS157" s="39">
        <f>DS135</f>
        <v>0</v>
      </c>
      <c r="DT157" s="202"/>
    </row>
    <row r="158" spans="1:124" x14ac:dyDescent="0.3">
      <c r="B158" s="12" t="s">
        <v>11</v>
      </c>
      <c r="C158" s="16" t="s">
        <v>2</v>
      </c>
      <c r="D158" s="39">
        <f t="shared" ref="D158:D164" si="24">D136</f>
        <v>0</v>
      </c>
      <c r="E158" s="16"/>
      <c r="S158" s="12" t="s">
        <v>11</v>
      </c>
      <c r="T158" s="202" t="s">
        <v>2</v>
      </c>
      <c r="U158" s="39">
        <f t="shared" ref="U158:U164" si="25">U136</f>
        <v>0</v>
      </c>
      <c r="V158" s="202"/>
      <c r="AJ158" s="12" t="s">
        <v>11</v>
      </c>
      <c r="AK158" s="202" t="s">
        <v>2</v>
      </c>
      <c r="AL158" s="39">
        <f t="shared" ref="AL158:AL164" si="26">AL136</f>
        <v>0</v>
      </c>
      <c r="AM158" s="202"/>
      <c r="BA158" s="12" t="s">
        <v>11</v>
      </c>
      <c r="BB158" s="202" t="s">
        <v>2</v>
      </c>
      <c r="BC158" s="39">
        <f t="shared" ref="BC158:BC164" si="27">BC136</f>
        <v>0</v>
      </c>
      <c r="BD158" s="202"/>
      <c r="BR158" s="12" t="s">
        <v>11</v>
      </c>
      <c r="BS158" s="202" t="s">
        <v>2</v>
      </c>
      <c r="BT158" s="39">
        <f t="shared" ref="BT158:BT164" si="28">BT136</f>
        <v>0</v>
      </c>
      <c r="BU158" s="202"/>
      <c r="CI158" s="12" t="s">
        <v>11</v>
      </c>
      <c r="CJ158" s="202" t="s">
        <v>2</v>
      </c>
      <c r="CK158" s="39">
        <f t="shared" ref="CK158:CK164" si="29">CK136</f>
        <v>0</v>
      </c>
      <c r="CL158" s="202"/>
      <c r="CZ158" s="12" t="s">
        <v>11</v>
      </c>
      <c r="DA158" s="202" t="s">
        <v>2</v>
      </c>
      <c r="DB158" s="39">
        <f t="shared" ref="DB158:DB164" si="30">DB136</f>
        <v>0</v>
      </c>
      <c r="DC158" s="202"/>
      <c r="DQ158" s="12" t="s">
        <v>11</v>
      </c>
      <c r="DR158" s="202" t="s">
        <v>2</v>
      </c>
      <c r="DS158" s="39">
        <f t="shared" ref="DS158:DS164" si="31">DS136</f>
        <v>0</v>
      </c>
      <c r="DT158" s="202"/>
    </row>
    <row r="159" spans="1:124" x14ac:dyDescent="0.3">
      <c r="B159" s="12" t="s">
        <v>12</v>
      </c>
      <c r="C159" s="16" t="s">
        <v>13</v>
      </c>
      <c r="D159" s="39">
        <f t="shared" si="24"/>
        <v>30.963782686061883</v>
      </c>
      <c r="E159" s="16"/>
      <c r="S159" s="12" t="s">
        <v>12</v>
      </c>
      <c r="T159" s="202" t="s">
        <v>13</v>
      </c>
      <c r="U159" s="39">
        <f t="shared" si="25"/>
        <v>30.963782686061883</v>
      </c>
      <c r="V159" s="202"/>
      <c r="AJ159" s="12" t="s">
        <v>12</v>
      </c>
      <c r="AK159" s="202" t="s">
        <v>13</v>
      </c>
      <c r="AL159" s="39">
        <f t="shared" si="26"/>
        <v>30.963782686061883</v>
      </c>
      <c r="AM159" s="202"/>
      <c r="BA159" s="12" t="s">
        <v>12</v>
      </c>
      <c r="BB159" s="202" t="s">
        <v>13</v>
      </c>
      <c r="BC159" s="39">
        <f t="shared" si="27"/>
        <v>30.963782686061883</v>
      </c>
      <c r="BD159" s="202"/>
      <c r="BR159" s="12" t="s">
        <v>12</v>
      </c>
      <c r="BS159" s="202" t="s">
        <v>13</v>
      </c>
      <c r="BT159" s="39">
        <f t="shared" si="28"/>
        <v>30.963782686061883</v>
      </c>
      <c r="BU159" s="202"/>
      <c r="CI159" s="12" t="s">
        <v>12</v>
      </c>
      <c r="CJ159" s="202" t="s">
        <v>13</v>
      </c>
      <c r="CK159" s="39">
        <f t="shared" si="29"/>
        <v>30.963782686061883</v>
      </c>
      <c r="CL159" s="202"/>
      <c r="CZ159" s="12" t="s">
        <v>12</v>
      </c>
      <c r="DA159" s="202" t="s">
        <v>13</v>
      </c>
      <c r="DB159" s="39">
        <f t="shared" si="30"/>
        <v>30.963782686061883</v>
      </c>
      <c r="DC159" s="202"/>
      <c r="DQ159" s="12" t="s">
        <v>12</v>
      </c>
      <c r="DR159" s="202" t="s">
        <v>13</v>
      </c>
      <c r="DS159" s="39">
        <f t="shared" si="31"/>
        <v>30.963782686061883</v>
      </c>
      <c r="DT159" s="202"/>
    </row>
    <row r="160" spans="1:124" x14ac:dyDescent="0.3">
      <c r="B160" s="12" t="s">
        <v>14</v>
      </c>
      <c r="C160" s="16" t="s">
        <v>13</v>
      </c>
      <c r="D160" s="39">
        <f>D138</f>
        <v>16.699258339253714</v>
      </c>
      <c r="E160" s="16"/>
      <c r="S160" s="12" t="s">
        <v>14</v>
      </c>
      <c r="T160" s="202" t="s">
        <v>13</v>
      </c>
      <c r="U160" s="39">
        <f t="shared" si="25"/>
        <v>16.699258339253714</v>
      </c>
      <c r="V160" s="202"/>
      <c r="AJ160" s="12" t="s">
        <v>14</v>
      </c>
      <c r="AK160" s="202" t="s">
        <v>13</v>
      </c>
      <c r="AL160" s="39">
        <f t="shared" si="26"/>
        <v>16.699258339253714</v>
      </c>
      <c r="AM160" s="202"/>
      <c r="BA160" s="12" t="s">
        <v>14</v>
      </c>
      <c r="BB160" s="202" t="s">
        <v>13</v>
      </c>
      <c r="BC160" s="39">
        <f t="shared" si="27"/>
        <v>16.699258339253714</v>
      </c>
      <c r="BD160" s="202"/>
      <c r="BR160" s="12" t="s">
        <v>14</v>
      </c>
      <c r="BS160" s="202" t="s">
        <v>13</v>
      </c>
      <c r="BT160" s="39">
        <f t="shared" si="28"/>
        <v>16.699258339253714</v>
      </c>
      <c r="BU160" s="202"/>
      <c r="CI160" s="12" t="s">
        <v>14</v>
      </c>
      <c r="CJ160" s="202" t="s">
        <v>13</v>
      </c>
      <c r="CK160" s="39">
        <f t="shared" si="29"/>
        <v>16.699258339253714</v>
      </c>
      <c r="CL160" s="202"/>
      <c r="CZ160" s="12" t="s">
        <v>14</v>
      </c>
      <c r="DA160" s="202" t="s">
        <v>13</v>
      </c>
      <c r="DB160" s="39">
        <f t="shared" si="30"/>
        <v>16.699258339253714</v>
      </c>
      <c r="DC160" s="202"/>
      <c r="DQ160" s="12" t="s">
        <v>14</v>
      </c>
      <c r="DR160" s="202" t="s">
        <v>13</v>
      </c>
      <c r="DS160" s="39">
        <f t="shared" si="31"/>
        <v>16.699258339253714</v>
      </c>
      <c r="DT160" s="202"/>
    </row>
    <row r="161" spans="1:124" x14ac:dyDescent="0.3">
      <c r="B161" s="12" t="s">
        <v>15</v>
      </c>
      <c r="C161" s="16"/>
      <c r="D161" s="39" t="str">
        <f t="shared" si="24"/>
        <v>OK</v>
      </c>
      <c r="E161" s="38"/>
      <c r="S161" s="12" t="s">
        <v>15</v>
      </c>
      <c r="T161" s="202"/>
      <c r="U161" s="39" t="str">
        <f t="shared" si="25"/>
        <v>OK</v>
      </c>
      <c r="V161" s="38"/>
      <c r="AJ161" s="12" t="s">
        <v>15</v>
      </c>
      <c r="AK161" s="202"/>
      <c r="AL161" s="39" t="str">
        <f t="shared" si="26"/>
        <v>OK</v>
      </c>
      <c r="AM161" s="38"/>
      <c r="BA161" s="12" t="s">
        <v>15</v>
      </c>
      <c r="BB161" s="202"/>
      <c r="BC161" s="39" t="str">
        <f t="shared" si="27"/>
        <v>OK</v>
      </c>
      <c r="BD161" s="38"/>
      <c r="BR161" s="12" t="s">
        <v>15</v>
      </c>
      <c r="BS161" s="202"/>
      <c r="BT161" s="39" t="str">
        <f t="shared" si="28"/>
        <v>OK</v>
      </c>
      <c r="BU161" s="38"/>
      <c r="CI161" s="12" t="s">
        <v>15</v>
      </c>
      <c r="CJ161" s="202"/>
      <c r="CK161" s="39" t="str">
        <f t="shared" si="29"/>
        <v>OK</v>
      </c>
      <c r="CL161" s="38"/>
      <c r="CZ161" s="12" t="s">
        <v>15</v>
      </c>
      <c r="DA161" s="202"/>
      <c r="DB161" s="39" t="str">
        <f t="shared" si="30"/>
        <v>OK</v>
      </c>
      <c r="DC161" s="38"/>
      <c r="DQ161" s="12" t="s">
        <v>15</v>
      </c>
      <c r="DR161" s="202"/>
      <c r="DS161" s="39" t="str">
        <f t="shared" si="31"/>
        <v>OK</v>
      </c>
      <c r="DT161" s="38"/>
    </row>
    <row r="162" spans="1:124" x14ac:dyDescent="0.3">
      <c r="B162" s="12" t="s">
        <v>16</v>
      </c>
      <c r="C162" s="16"/>
      <c r="D162" s="39" t="str">
        <f t="shared" si="24"/>
        <v>OK</v>
      </c>
      <c r="E162" s="38"/>
      <c r="S162" s="12" t="s">
        <v>16</v>
      </c>
      <c r="T162" s="202"/>
      <c r="U162" s="39" t="str">
        <f t="shared" si="25"/>
        <v>OK</v>
      </c>
      <c r="V162" s="38"/>
      <c r="AJ162" s="12" t="s">
        <v>16</v>
      </c>
      <c r="AK162" s="202"/>
      <c r="AL162" s="39" t="str">
        <f t="shared" si="26"/>
        <v>OK</v>
      </c>
      <c r="AM162" s="38"/>
      <c r="BA162" s="12" t="s">
        <v>16</v>
      </c>
      <c r="BB162" s="202"/>
      <c r="BC162" s="39" t="str">
        <f t="shared" si="27"/>
        <v>OK</v>
      </c>
      <c r="BD162" s="38"/>
      <c r="BR162" s="12" t="s">
        <v>16</v>
      </c>
      <c r="BS162" s="202"/>
      <c r="BT162" s="39" t="str">
        <f t="shared" si="28"/>
        <v>OK</v>
      </c>
      <c r="BU162" s="38"/>
      <c r="CI162" s="12" t="s">
        <v>16</v>
      </c>
      <c r="CJ162" s="202"/>
      <c r="CK162" s="39" t="str">
        <f t="shared" si="29"/>
        <v>OK</v>
      </c>
      <c r="CL162" s="38"/>
      <c r="CZ162" s="12" t="s">
        <v>16</v>
      </c>
      <c r="DA162" s="202"/>
      <c r="DB162" s="39" t="str">
        <f t="shared" si="30"/>
        <v>OK</v>
      </c>
      <c r="DC162" s="38"/>
      <c r="DQ162" s="12" t="s">
        <v>16</v>
      </c>
      <c r="DR162" s="202"/>
      <c r="DS162" s="39" t="str">
        <f t="shared" si="31"/>
        <v>OK</v>
      </c>
      <c r="DT162" s="38"/>
    </row>
    <row r="163" spans="1:124" x14ac:dyDescent="0.3">
      <c r="B163" s="12" t="s">
        <v>17</v>
      </c>
      <c r="C163" s="16" t="s">
        <v>2</v>
      </c>
      <c r="D163" s="39">
        <f t="shared" si="24"/>
        <v>6</v>
      </c>
      <c r="E163" s="16"/>
      <c r="S163" s="12" t="s">
        <v>17</v>
      </c>
      <c r="T163" s="202" t="s">
        <v>2</v>
      </c>
      <c r="U163" s="39">
        <f t="shared" si="25"/>
        <v>6</v>
      </c>
      <c r="V163" s="202"/>
      <c r="AJ163" s="12" t="s">
        <v>17</v>
      </c>
      <c r="AK163" s="202" t="s">
        <v>2</v>
      </c>
      <c r="AL163" s="39">
        <f t="shared" si="26"/>
        <v>6</v>
      </c>
      <c r="AM163" s="202"/>
      <c r="BA163" s="12" t="s">
        <v>17</v>
      </c>
      <c r="BB163" s="202" t="s">
        <v>2</v>
      </c>
      <c r="BC163" s="39">
        <f t="shared" si="27"/>
        <v>6</v>
      </c>
      <c r="BD163" s="202"/>
      <c r="BR163" s="12" t="s">
        <v>17</v>
      </c>
      <c r="BS163" s="202" t="s">
        <v>2</v>
      </c>
      <c r="BT163" s="39">
        <f t="shared" si="28"/>
        <v>6</v>
      </c>
      <c r="BU163" s="202"/>
      <c r="CI163" s="12" t="s">
        <v>17</v>
      </c>
      <c r="CJ163" s="202" t="s">
        <v>2</v>
      </c>
      <c r="CK163" s="39">
        <f t="shared" si="29"/>
        <v>6</v>
      </c>
      <c r="CL163" s="202"/>
      <c r="CZ163" s="12" t="s">
        <v>17</v>
      </c>
      <c r="DA163" s="202" t="s">
        <v>2</v>
      </c>
      <c r="DB163" s="39">
        <f t="shared" si="30"/>
        <v>6</v>
      </c>
      <c r="DC163" s="202"/>
      <c r="DQ163" s="12" t="s">
        <v>17</v>
      </c>
      <c r="DR163" s="202" t="s">
        <v>2</v>
      </c>
      <c r="DS163" s="39">
        <f t="shared" si="31"/>
        <v>6</v>
      </c>
      <c r="DT163" s="202"/>
    </row>
    <row r="164" spans="1:124" x14ac:dyDescent="0.3">
      <c r="B164" s="12" t="s">
        <v>18</v>
      </c>
      <c r="C164" s="16" t="s">
        <v>2</v>
      </c>
      <c r="D164" s="39">
        <f t="shared" si="24"/>
        <v>11</v>
      </c>
      <c r="S164" s="12" t="s">
        <v>18</v>
      </c>
      <c r="T164" s="202" t="s">
        <v>2</v>
      </c>
      <c r="U164" s="39">
        <f t="shared" si="25"/>
        <v>11</v>
      </c>
      <c r="AJ164" s="12" t="s">
        <v>18</v>
      </c>
      <c r="AK164" s="202" t="s">
        <v>2</v>
      </c>
      <c r="AL164" s="39">
        <f t="shared" si="26"/>
        <v>11</v>
      </c>
      <c r="BA164" s="12" t="s">
        <v>18</v>
      </c>
      <c r="BB164" s="202" t="s">
        <v>2</v>
      </c>
      <c r="BC164" s="39">
        <f t="shared" si="27"/>
        <v>11</v>
      </c>
      <c r="BR164" s="12" t="s">
        <v>18</v>
      </c>
      <c r="BS164" s="202" t="s">
        <v>2</v>
      </c>
      <c r="BT164" s="39">
        <f t="shared" si="28"/>
        <v>11</v>
      </c>
      <c r="CI164" s="12" t="s">
        <v>18</v>
      </c>
      <c r="CJ164" s="202" t="s">
        <v>2</v>
      </c>
      <c r="CK164" s="39">
        <f t="shared" si="29"/>
        <v>11</v>
      </c>
      <c r="CZ164" s="12" t="s">
        <v>18</v>
      </c>
      <c r="DA164" s="202" t="s">
        <v>2</v>
      </c>
      <c r="DB164" s="39">
        <f t="shared" si="30"/>
        <v>11</v>
      </c>
      <c r="DQ164" s="12" t="s">
        <v>18</v>
      </c>
      <c r="DR164" s="202" t="s">
        <v>2</v>
      </c>
      <c r="DS164" s="39">
        <f t="shared" si="31"/>
        <v>11</v>
      </c>
    </row>
    <row r="166" spans="1:124" s="56" customFormat="1" x14ac:dyDescent="0.3">
      <c r="A166" s="59" t="s">
        <v>97</v>
      </c>
      <c r="R166" s="59" t="s">
        <v>97</v>
      </c>
      <c r="AI166" s="59" t="s">
        <v>97</v>
      </c>
      <c r="AZ166" s="59" t="s">
        <v>97</v>
      </c>
      <c r="BQ166" s="59" t="s">
        <v>97</v>
      </c>
      <c r="CH166" s="59" t="s">
        <v>97</v>
      </c>
      <c r="CY166" s="59" t="s">
        <v>97</v>
      </c>
      <c r="DP166" s="59" t="s">
        <v>97</v>
      </c>
    </row>
    <row r="167" spans="1:124" x14ac:dyDescent="0.3">
      <c r="A167" s="1" t="s">
        <v>48</v>
      </c>
      <c r="B167" s="12"/>
      <c r="C167" s="16"/>
      <c r="R167" s="1" t="s">
        <v>48</v>
      </c>
      <c r="S167" s="12"/>
      <c r="T167" s="202"/>
      <c r="AI167" s="1" t="s">
        <v>48</v>
      </c>
      <c r="AJ167" s="12"/>
      <c r="AK167" s="202"/>
      <c r="AZ167" s="1" t="s">
        <v>48</v>
      </c>
      <c r="BA167" s="12"/>
      <c r="BB167" s="202"/>
      <c r="BQ167" s="1" t="s">
        <v>48</v>
      </c>
      <c r="BR167" s="12"/>
      <c r="BS167" s="202"/>
      <c r="CH167" s="1" t="s">
        <v>48</v>
      </c>
      <c r="CI167" s="12"/>
      <c r="CJ167" s="202"/>
      <c r="CY167" s="1" t="s">
        <v>48</v>
      </c>
      <c r="CZ167" s="12"/>
      <c r="DA167" s="202"/>
      <c r="DP167" s="1" t="s">
        <v>48</v>
      </c>
      <c r="DQ167" s="12"/>
      <c r="DR167" s="202"/>
    </row>
    <row r="168" spans="1:124" x14ac:dyDescent="0.3">
      <c r="B168" s="12"/>
      <c r="C168" s="16"/>
      <c r="S168" s="12"/>
      <c r="T168" s="202"/>
      <c r="AJ168" s="12"/>
      <c r="AK168" s="202"/>
      <c r="BA168" s="12"/>
      <c r="BB168" s="202"/>
      <c r="BR168" s="12"/>
      <c r="BS168" s="202"/>
      <c r="CI168" s="12"/>
      <c r="CJ168" s="202"/>
      <c r="CZ168" s="12"/>
      <c r="DA168" s="202"/>
      <c r="DQ168" s="12"/>
      <c r="DR168" s="202"/>
    </row>
    <row r="169" spans="1:124" x14ac:dyDescent="0.3">
      <c r="B169" s="12" t="s">
        <v>19</v>
      </c>
      <c r="C169" s="40" t="str">
        <f>D125</f>
        <v>X</v>
      </c>
      <c r="S169" s="12" t="s">
        <v>19</v>
      </c>
      <c r="T169" s="40" t="str">
        <f>U125</f>
        <v>X</v>
      </c>
      <c r="AJ169" s="12" t="s">
        <v>19</v>
      </c>
      <c r="AK169" s="40" t="str">
        <f>AL125</f>
        <v>X</v>
      </c>
      <c r="BA169" s="12" t="s">
        <v>19</v>
      </c>
      <c r="BB169" s="40" t="str">
        <f>BC125</f>
        <v>X</v>
      </c>
      <c r="BR169" s="12" t="s">
        <v>19</v>
      </c>
      <c r="BS169" s="40" t="str">
        <f>BT125</f>
        <v>Y</v>
      </c>
      <c r="CI169" s="12" t="s">
        <v>19</v>
      </c>
      <c r="CJ169" s="40" t="str">
        <f>CK125</f>
        <v>Y</v>
      </c>
      <c r="CZ169" s="12" t="s">
        <v>19</v>
      </c>
      <c r="DA169" s="40" t="str">
        <f>DB125</f>
        <v>Y</v>
      </c>
      <c r="DQ169" s="12" t="s">
        <v>19</v>
      </c>
      <c r="DR169" s="40" t="str">
        <f>DS125</f>
        <v>Y</v>
      </c>
    </row>
    <row r="170" spans="1:124" x14ac:dyDescent="0.3">
      <c r="B170" s="12" t="s">
        <v>20</v>
      </c>
      <c r="C170" s="40">
        <f t="shared" ref="C170:C173" si="32">D126</f>
        <v>20</v>
      </c>
      <c r="S170" s="12" t="s">
        <v>20</v>
      </c>
      <c r="T170" s="40">
        <f t="shared" ref="T170:T173" si="33">U126</f>
        <v>20</v>
      </c>
      <c r="AJ170" s="12" t="s">
        <v>20</v>
      </c>
      <c r="AK170" s="40">
        <f t="shared" ref="AK170:AK173" si="34">AL126</f>
        <v>20</v>
      </c>
      <c r="BA170" s="12" t="s">
        <v>20</v>
      </c>
      <c r="BB170" s="40">
        <f t="shared" ref="BB170:BB173" si="35">BC126</f>
        <v>20</v>
      </c>
      <c r="BR170" s="12" t="s">
        <v>20</v>
      </c>
      <c r="BS170" s="40">
        <f t="shared" ref="BS170:BS173" si="36">BT126</f>
        <v>20</v>
      </c>
      <c r="CI170" s="12" t="s">
        <v>20</v>
      </c>
      <c r="CJ170" s="40">
        <f t="shared" ref="CJ170:CJ173" si="37">CK126</f>
        <v>20</v>
      </c>
      <c r="CZ170" s="12" t="s">
        <v>20</v>
      </c>
      <c r="DA170" s="40">
        <f t="shared" ref="DA170:DA173" si="38">DB126</f>
        <v>20</v>
      </c>
      <c r="DQ170" s="12" t="s">
        <v>20</v>
      </c>
      <c r="DR170" s="40">
        <f t="shared" ref="DR170:DR173" si="39">DS126</f>
        <v>20</v>
      </c>
    </row>
    <row r="171" spans="1:124" x14ac:dyDescent="0.3">
      <c r="B171" s="12" t="s">
        <v>49</v>
      </c>
      <c r="C171" s="40">
        <f t="shared" si="32"/>
        <v>1</v>
      </c>
      <c r="S171" s="12" t="s">
        <v>49</v>
      </c>
      <c r="T171" s="40">
        <f t="shared" si="33"/>
        <v>1</v>
      </c>
      <c r="AJ171" s="12" t="s">
        <v>49</v>
      </c>
      <c r="AK171" s="40">
        <f t="shared" si="34"/>
        <v>2</v>
      </c>
      <c r="BA171" s="12" t="s">
        <v>49</v>
      </c>
      <c r="BB171" s="40">
        <f t="shared" si="35"/>
        <v>2</v>
      </c>
      <c r="BR171" s="12" t="s">
        <v>49</v>
      </c>
      <c r="BS171" s="40">
        <f t="shared" si="36"/>
        <v>1</v>
      </c>
      <c r="CI171" s="12" t="s">
        <v>49</v>
      </c>
      <c r="CJ171" s="40">
        <f t="shared" si="37"/>
        <v>1</v>
      </c>
      <c r="CZ171" s="12" t="s">
        <v>49</v>
      </c>
      <c r="DA171" s="40">
        <f t="shared" si="38"/>
        <v>2</v>
      </c>
      <c r="DQ171" s="12" t="s">
        <v>49</v>
      </c>
      <c r="DR171" s="40">
        <f t="shared" si="39"/>
        <v>2</v>
      </c>
    </row>
    <row r="172" spans="1:124" x14ac:dyDescent="0.3">
      <c r="B172" s="12" t="s">
        <v>50</v>
      </c>
      <c r="C172" s="40" t="str">
        <f t="shared" si="32"/>
        <v>A</v>
      </c>
      <c r="S172" s="12" t="s">
        <v>50</v>
      </c>
      <c r="T172" s="40" t="str">
        <f t="shared" si="33"/>
        <v>B</v>
      </c>
      <c r="AJ172" s="12" t="s">
        <v>50</v>
      </c>
      <c r="AK172" s="40" t="str">
        <f t="shared" si="34"/>
        <v>A</v>
      </c>
      <c r="BA172" s="12" t="s">
        <v>50</v>
      </c>
      <c r="BB172" s="40" t="str">
        <f t="shared" si="35"/>
        <v>B</v>
      </c>
      <c r="BR172" s="12" t="s">
        <v>50</v>
      </c>
      <c r="BS172" s="40" t="str">
        <f t="shared" si="36"/>
        <v>A</v>
      </c>
      <c r="CI172" s="12" t="s">
        <v>50</v>
      </c>
      <c r="CJ172" s="40" t="str">
        <f t="shared" si="37"/>
        <v>B</v>
      </c>
      <c r="CZ172" s="12" t="s">
        <v>50</v>
      </c>
      <c r="DA172" s="40" t="str">
        <f t="shared" si="38"/>
        <v>A</v>
      </c>
      <c r="DQ172" s="12" t="s">
        <v>50</v>
      </c>
      <c r="DR172" s="40" t="str">
        <f t="shared" si="39"/>
        <v>B</v>
      </c>
    </row>
    <row r="173" spans="1:124" x14ac:dyDescent="0.3">
      <c r="B173" s="41" t="s">
        <v>22</v>
      </c>
      <c r="C173" s="40">
        <f t="shared" si="32"/>
        <v>1</v>
      </c>
      <c r="D173" s="38" t="s">
        <v>23</v>
      </c>
      <c r="S173" s="41" t="s">
        <v>22</v>
      </c>
      <c r="T173" s="40">
        <f t="shared" si="33"/>
        <v>1</v>
      </c>
      <c r="U173" s="38" t="s">
        <v>23</v>
      </c>
      <c r="AJ173" s="41" t="s">
        <v>22</v>
      </c>
      <c r="AK173" s="40">
        <f t="shared" si="34"/>
        <v>1</v>
      </c>
      <c r="AL173" s="38" t="s">
        <v>23</v>
      </c>
      <c r="BA173" s="41" t="s">
        <v>22</v>
      </c>
      <c r="BB173" s="40">
        <f t="shared" si="35"/>
        <v>1</v>
      </c>
      <c r="BC173" s="38" t="s">
        <v>23</v>
      </c>
      <c r="BR173" s="41" t="s">
        <v>22</v>
      </c>
      <c r="BS173" s="40">
        <f t="shared" si="36"/>
        <v>1</v>
      </c>
      <c r="BT173" s="38" t="s">
        <v>23</v>
      </c>
      <c r="CI173" s="41" t="s">
        <v>22</v>
      </c>
      <c r="CJ173" s="40">
        <f t="shared" si="37"/>
        <v>1</v>
      </c>
      <c r="CK173" s="38" t="s">
        <v>23</v>
      </c>
      <c r="CZ173" s="41" t="s">
        <v>22</v>
      </c>
      <c r="DA173" s="40">
        <f t="shared" si="38"/>
        <v>1</v>
      </c>
      <c r="DB173" s="38" t="s">
        <v>23</v>
      </c>
      <c r="DQ173" s="41" t="s">
        <v>22</v>
      </c>
      <c r="DR173" s="40">
        <f t="shared" si="39"/>
        <v>1</v>
      </c>
      <c r="DS173" s="38" t="s">
        <v>23</v>
      </c>
    </row>
    <row r="174" spans="1:124" x14ac:dyDescent="0.3">
      <c r="B174" s="12"/>
      <c r="C174" s="11" t="str">
        <f>IF(C173=1,"D",IF(C173=2,"C","B"))</f>
        <v>D</v>
      </c>
      <c r="D174" t="s">
        <v>51</v>
      </c>
      <c r="S174" s="12"/>
      <c r="T174" s="11" t="str">
        <f>IF(T173=1,"D",IF(T173=2,"C","B"))</f>
        <v>D</v>
      </c>
      <c r="U174" t="s">
        <v>51</v>
      </c>
      <c r="AJ174" s="12"/>
      <c r="AK174" s="11" t="str">
        <f>IF(AK173=1,"D",IF(AK173=2,"C","B"))</f>
        <v>D</v>
      </c>
      <c r="AL174" t="s">
        <v>51</v>
      </c>
      <c r="BA174" s="12"/>
      <c r="BB174" s="11" t="str">
        <f>IF(BB173=1,"D",IF(BB173=2,"C","B"))</f>
        <v>D</v>
      </c>
      <c r="BC174" t="s">
        <v>51</v>
      </c>
      <c r="BR174" s="12"/>
      <c r="BS174" s="11" t="str">
        <f>IF(BS173=1,"D",IF(BS173=2,"C","B"))</f>
        <v>D</v>
      </c>
      <c r="BT174" t="s">
        <v>51</v>
      </c>
      <c r="CI174" s="12"/>
      <c r="CJ174" s="11" t="str">
        <f>IF(CJ173=1,"D",IF(CJ173=2,"C","B"))</f>
        <v>D</v>
      </c>
      <c r="CK174" t="s">
        <v>51</v>
      </c>
      <c r="CZ174" s="12"/>
      <c r="DA174" s="11" t="str">
        <f>IF(DA173=1,"D",IF(DA173=2,"C","B"))</f>
        <v>D</v>
      </c>
      <c r="DB174" t="s">
        <v>51</v>
      </c>
      <c r="DQ174" s="12"/>
      <c r="DR174" s="11" t="str">
        <f>IF(DR173=1,"D",IF(DR173=2,"C","B"))</f>
        <v>D</v>
      </c>
      <c r="DS174" t="s">
        <v>51</v>
      </c>
    </row>
    <row r="175" spans="1:124" x14ac:dyDescent="0.3">
      <c r="B175" s="12"/>
      <c r="C175" s="16"/>
      <c r="D175" t="s">
        <v>25</v>
      </c>
      <c r="S175" s="12"/>
      <c r="T175" s="202"/>
      <c r="U175" t="s">
        <v>25</v>
      </c>
      <c r="AJ175" s="12"/>
      <c r="AK175" s="202"/>
      <c r="AL175" t="s">
        <v>25</v>
      </c>
      <c r="BA175" s="12"/>
      <c r="BB175" s="202"/>
      <c r="BC175" t="s">
        <v>25</v>
      </c>
      <c r="BR175" s="12"/>
      <c r="BS175" s="202"/>
      <c r="BT175" t="s">
        <v>25</v>
      </c>
      <c r="CI175" s="12"/>
      <c r="CJ175" s="202"/>
      <c r="CK175" t="s">
        <v>25</v>
      </c>
      <c r="CZ175" s="12"/>
      <c r="DA175" s="202"/>
      <c r="DB175" t="s">
        <v>25</v>
      </c>
      <c r="DQ175" s="12"/>
      <c r="DR175" s="202"/>
      <c r="DS175" t="s">
        <v>25</v>
      </c>
    </row>
    <row r="176" spans="1:124" x14ac:dyDescent="0.3">
      <c r="B176" s="12"/>
      <c r="C176" s="16"/>
      <c r="D176" s="38" t="s">
        <v>26</v>
      </c>
      <c r="S176" s="12"/>
      <c r="T176" s="202"/>
      <c r="U176" s="38" t="s">
        <v>26</v>
      </c>
      <c r="AJ176" s="12"/>
      <c r="AK176" s="202"/>
      <c r="AL176" s="38" t="s">
        <v>26</v>
      </c>
      <c r="BA176" s="12"/>
      <c r="BB176" s="202"/>
      <c r="BC176" s="38" t="s">
        <v>26</v>
      </c>
      <c r="BR176" s="12"/>
      <c r="BS176" s="202"/>
      <c r="BT176" s="38" t="s">
        <v>26</v>
      </c>
      <c r="CI176" s="12"/>
      <c r="CJ176" s="202"/>
      <c r="CK176" s="38" t="s">
        <v>26</v>
      </c>
      <c r="CZ176" s="12"/>
      <c r="DA176" s="202"/>
      <c r="DB176" s="38" t="s">
        <v>26</v>
      </c>
      <c r="DQ176" s="12"/>
      <c r="DR176" s="202"/>
      <c r="DS176" s="38" t="s">
        <v>26</v>
      </c>
    </row>
    <row r="177" spans="1:123" x14ac:dyDescent="0.3">
      <c r="B177" s="12"/>
      <c r="C177" s="16"/>
      <c r="D177" t="s">
        <v>27</v>
      </c>
      <c r="S177" s="12"/>
      <c r="T177" s="202"/>
      <c r="U177" t="s">
        <v>27</v>
      </c>
      <c r="AJ177" s="12"/>
      <c r="AK177" s="202"/>
      <c r="AL177" t="s">
        <v>27</v>
      </c>
      <c r="BA177" s="12"/>
      <c r="BB177" s="202"/>
      <c r="BC177" t="s">
        <v>27</v>
      </c>
      <c r="BR177" s="12"/>
      <c r="BS177" s="202"/>
      <c r="BT177" t="s">
        <v>27</v>
      </c>
      <c r="CI177" s="12"/>
      <c r="CJ177" s="202"/>
      <c r="CK177" t="s">
        <v>27</v>
      </c>
      <c r="CZ177" s="12"/>
      <c r="DA177" s="202"/>
      <c r="DB177" t="s">
        <v>27</v>
      </c>
      <c r="DQ177" s="12"/>
      <c r="DR177" s="202"/>
      <c r="DS177" t="s">
        <v>27</v>
      </c>
    </row>
    <row r="178" spans="1:123" x14ac:dyDescent="0.3">
      <c r="B178" s="12"/>
      <c r="C178" s="16"/>
      <c r="D178" t="s">
        <v>28</v>
      </c>
      <c r="S178" s="12"/>
      <c r="T178" s="202"/>
      <c r="U178" t="s">
        <v>28</v>
      </c>
      <c r="AJ178" s="12"/>
      <c r="AK178" s="202"/>
      <c r="AL178" t="s">
        <v>28</v>
      </c>
      <c r="BA178" s="12"/>
      <c r="BB178" s="202"/>
      <c r="BC178" t="s">
        <v>28</v>
      </c>
      <c r="BR178" s="12"/>
      <c r="BS178" s="202"/>
      <c r="BT178" t="s">
        <v>28</v>
      </c>
      <c r="CI178" s="12"/>
      <c r="CJ178" s="202"/>
      <c r="CK178" t="s">
        <v>28</v>
      </c>
      <c r="CZ178" s="12"/>
      <c r="DA178" s="202"/>
      <c r="DB178" t="s">
        <v>28</v>
      </c>
      <c r="DQ178" s="12"/>
      <c r="DR178" s="202"/>
      <c r="DS178" t="s">
        <v>28</v>
      </c>
    </row>
    <row r="179" spans="1:123" x14ac:dyDescent="0.3">
      <c r="B179" s="12" t="s">
        <v>29</v>
      </c>
      <c r="C179" s="40" t="str">
        <f>D144</f>
        <v>I</v>
      </c>
      <c r="D179" t="s">
        <v>31</v>
      </c>
      <c r="S179" s="12" t="s">
        <v>29</v>
      </c>
      <c r="T179" s="40" t="str">
        <f>U144</f>
        <v>I</v>
      </c>
      <c r="U179" t="s">
        <v>31</v>
      </c>
      <c r="AJ179" s="12" t="s">
        <v>29</v>
      </c>
      <c r="AK179" s="40" t="str">
        <f>AL144</f>
        <v>I</v>
      </c>
      <c r="AL179" t="s">
        <v>31</v>
      </c>
      <c r="BA179" s="12" t="s">
        <v>29</v>
      </c>
      <c r="BB179" s="40" t="str">
        <f>BC144</f>
        <v>I</v>
      </c>
      <c r="BC179" t="s">
        <v>31</v>
      </c>
      <c r="BR179" s="12" t="s">
        <v>29</v>
      </c>
      <c r="BS179" s="40" t="str">
        <f>BT144</f>
        <v>I</v>
      </c>
      <c r="BT179" t="s">
        <v>31</v>
      </c>
      <c r="CI179" s="12" t="s">
        <v>29</v>
      </c>
      <c r="CJ179" s="40" t="str">
        <f>CK144</f>
        <v>I</v>
      </c>
      <c r="CK179" t="s">
        <v>31</v>
      </c>
      <c r="CZ179" s="12" t="s">
        <v>29</v>
      </c>
      <c r="DA179" s="40" t="str">
        <f>DB144</f>
        <v>I</v>
      </c>
      <c r="DB179" t="s">
        <v>31</v>
      </c>
      <c r="DQ179" s="12" t="s">
        <v>29</v>
      </c>
      <c r="DR179" s="40" t="str">
        <f>DS144</f>
        <v>I</v>
      </c>
      <c r="DS179" t="s">
        <v>31</v>
      </c>
    </row>
    <row r="180" spans="1:123" x14ac:dyDescent="0.3">
      <c r="B180" s="12"/>
      <c r="C180" s="16"/>
      <c r="D180" t="s">
        <v>32</v>
      </c>
      <c r="S180" s="12"/>
      <c r="T180" s="202"/>
      <c r="U180" t="s">
        <v>32</v>
      </c>
      <c r="AJ180" s="12"/>
      <c r="AK180" s="202"/>
      <c r="AL180" t="s">
        <v>32</v>
      </c>
      <c r="BA180" s="12"/>
      <c r="BB180" s="202"/>
      <c r="BC180" t="s">
        <v>32</v>
      </c>
      <c r="BR180" s="12"/>
      <c r="BS180" s="202"/>
      <c r="BT180" t="s">
        <v>32</v>
      </c>
      <c r="CI180" s="12"/>
      <c r="CJ180" s="202"/>
      <c r="CK180" t="s">
        <v>32</v>
      </c>
      <c r="CZ180" s="12"/>
      <c r="DA180" s="202"/>
      <c r="DB180" t="s">
        <v>32</v>
      </c>
      <c r="DQ180" s="12"/>
      <c r="DR180" s="202"/>
      <c r="DS180" t="s">
        <v>32</v>
      </c>
    </row>
    <row r="181" spans="1:123" x14ac:dyDescent="0.3">
      <c r="B181" s="12"/>
      <c r="C181" s="16"/>
      <c r="D181" t="s">
        <v>33</v>
      </c>
      <c r="S181" s="12"/>
      <c r="T181" s="202"/>
      <c r="U181" t="s">
        <v>33</v>
      </c>
      <c r="AJ181" s="12"/>
      <c r="AK181" s="202"/>
      <c r="AL181" t="s">
        <v>33</v>
      </c>
      <c r="BA181" s="12"/>
      <c r="BB181" s="202"/>
      <c r="BC181" t="s">
        <v>33</v>
      </c>
      <c r="BR181" s="12"/>
      <c r="BS181" s="202"/>
      <c r="BT181" t="s">
        <v>33</v>
      </c>
      <c r="CI181" s="12"/>
      <c r="CJ181" s="202"/>
      <c r="CK181" t="s">
        <v>33</v>
      </c>
      <c r="CZ181" s="12"/>
      <c r="DA181" s="202"/>
      <c r="DB181" t="s">
        <v>33</v>
      </c>
      <c r="DQ181" s="12"/>
      <c r="DR181" s="202"/>
      <c r="DS181" t="s">
        <v>33</v>
      </c>
    </row>
    <row r="182" spans="1:123" x14ac:dyDescent="0.3">
      <c r="B182" s="12"/>
      <c r="C182" s="16"/>
      <c r="D182" t="s">
        <v>34</v>
      </c>
      <c r="S182" s="12"/>
      <c r="T182" s="202"/>
      <c r="U182" t="s">
        <v>34</v>
      </c>
      <c r="AJ182" s="12"/>
      <c r="AK182" s="202"/>
      <c r="AL182" t="s">
        <v>34</v>
      </c>
      <c r="BA182" s="12"/>
      <c r="BB182" s="202"/>
      <c r="BC182" t="s">
        <v>34</v>
      </c>
      <c r="BR182" s="12"/>
      <c r="BS182" s="202"/>
      <c r="BT182" t="s">
        <v>34</v>
      </c>
      <c r="CI182" s="12"/>
      <c r="CJ182" s="202"/>
      <c r="CK182" t="s">
        <v>34</v>
      </c>
      <c r="CZ182" s="12"/>
      <c r="DA182" s="202"/>
      <c r="DB182" t="s">
        <v>34</v>
      </c>
      <c r="DQ182" s="12"/>
      <c r="DR182" s="202"/>
      <c r="DS182" t="s">
        <v>34</v>
      </c>
    </row>
    <row r="184" spans="1:123" s="56" customFormat="1" x14ac:dyDescent="0.3">
      <c r="A184" s="59" t="s">
        <v>99</v>
      </c>
      <c r="R184" s="59" t="s">
        <v>99</v>
      </c>
      <c r="AI184" s="59" t="s">
        <v>99</v>
      </c>
      <c r="AZ184" s="59" t="s">
        <v>99</v>
      </c>
      <c r="BQ184" s="59" t="s">
        <v>99</v>
      </c>
      <c r="CH184" s="59" t="s">
        <v>99</v>
      </c>
      <c r="CY184" s="59" t="s">
        <v>99</v>
      </c>
      <c r="DP184" s="59" t="s">
        <v>99</v>
      </c>
    </row>
    <row r="185" spans="1:123" x14ac:dyDescent="0.3">
      <c r="A185" s="1" t="s">
        <v>52</v>
      </c>
      <c r="R185" s="1" t="s">
        <v>52</v>
      </c>
      <c r="AI185" s="1" t="s">
        <v>52</v>
      </c>
      <c r="AZ185" s="1" t="s">
        <v>52</v>
      </c>
      <c r="BQ185" s="1" t="s">
        <v>52</v>
      </c>
      <c r="CH185" s="1" t="s">
        <v>52</v>
      </c>
      <c r="CY185" s="1" t="s">
        <v>52</v>
      </c>
      <c r="DP185" s="1" t="s">
        <v>52</v>
      </c>
    </row>
    <row r="188" spans="1:123" x14ac:dyDescent="0.3">
      <c r="B188" t="s">
        <v>53</v>
      </c>
      <c r="C188" t="s">
        <v>54</v>
      </c>
      <c r="D188" s="11" t="str">
        <f>C179</f>
        <v>I</v>
      </c>
      <c r="S188" t="s">
        <v>53</v>
      </c>
      <c r="T188" t="s">
        <v>54</v>
      </c>
      <c r="U188" s="11" t="str">
        <f>T179</f>
        <v>I</v>
      </c>
      <c r="AJ188" t="s">
        <v>53</v>
      </c>
      <c r="AK188" t="s">
        <v>54</v>
      </c>
      <c r="AL188" s="11" t="str">
        <f>AK179</f>
        <v>I</v>
      </c>
      <c r="BA188" t="s">
        <v>53</v>
      </c>
      <c r="BB188" t="s">
        <v>54</v>
      </c>
      <c r="BC188" s="11" t="str">
        <f>BB179</f>
        <v>I</v>
      </c>
      <c r="BR188" t="s">
        <v>53</v>
      </c>
      <c r="BS188" t="s">
        <v>54</v>
      </c>
      <c r="BT188" s="11" t="str">
        <f>BS179</f>
        <v>I</v>
      </c>
      <c r="CI188" t="s">
        <v>53</v>
      </c>
      <c r="CJ188" t="s">
        <v>54</v>
      </c>
      <c r="CK188" s="11" t="str">
        <f>CJ179</f>
        <v>I</v>
      </c>
      <c r="CZ188" t="s">
        <v>53</v>
      </c>
      <c r="DA188" t="s">
        <v>54</v>
      </c>
      <c r="DB188" s="11" t="str">
        <f>DA179</f>
        <v>I</v>
      </c>
      <c r="DQ188" t="s">
        <v>53</v>
      </c>
      <c r="DR188" t="s">
        <v>54</v>
      </c>
      <c r="DS188" s="11" t="str">
        <f>DR179</f>
        <v>I</v>
      </c>
    </row>
    <row r="190" spans="1:123" ht="43.2" x14ac:dyDescent="0.3">
      <c r="B190" s="42" t="s">
        <v>31</v>
      </c>
      <c r="S190" s="42" t="s">
        <v>31</v>
      </c>
      <c r="AJ190" s="42" t="s">
        <v>31</v>
      </c>
      <c r="BA190" s="42" t="s">
        <v>31</v>
      </c>
      <c r="BR190" s="42" t="s">
        <v>31</v>
      </c>
      <c r="CI190" s="42" t="s">
        <v>31</v>
      </c>
      <c r="CZ190" s="42" t="s">
        <v>31</v>
      </c>
      <c r="DQ190" s="42" t="s">
        <v>31</v>
      </c>
    </row>
    <row r="191" spans="1:123" ht="43.2" x14ac:dyDescent="0.3">
      <c r="B191" s="43" t="s">
        <v>32</v>
      </c>
      <c r="S191" s="43" t="s">
        <v>32</v>
      </c>
      <c r="AJ191" s="43" t="s">
        <v>32</v>
      </c>
      <c r="BA191" s="43" t="s">
        <v>32</v>
      </c>
      <c r="BR191" s="43" t="s">
        <v>32</v>
      </c>
      <c r="CI191" s="43" t="s">
        <v>32</v>
      </c>
      <c r="CZ191" s="43" t="s">
        <v>32</v>
      </c>
      <c r="DQ191" s="43" t="s">
        <v>32</v>
      </c>
    </row>
    <row r="192" spans="1:123" ht="43.2" x14ac:dyDescent="0.3">
      <c r="B192" s="42" t="s">
        <v>33</v>
      </c>
      <c r="S192" s="42" t="s">
        <v>33</v>
      </c>
      <c r="AJ192" s="42" t="s">
        <v>33</v>
      </c>
      <c r="BA192" s="42" t="s">
        <v>33</v>
      </c>
      <c r="BR192" s="42" t="s">
        <v>33</v>
      </c>
      <c r="CI192" s="42" t="s">
        <v>33</v>
      </c>
      <c r="CZ192" s="42" t="s">
        <v>33</v>
      </c>
      <c r="DQ192" s="42" t="s">
        <v>33</v>
      </c>
    </row>
    <row r="193" spans="1:123" ht="57.6" x14ac:dyDescent="0.3">
      <c r="B193" s="42" t="s">
        <v>34</v>
      </c>
      <c r="S193" s="42" t="s">
        <v>34</v>
      </c>
      <c r="AJ193" s="42" t="s">
        <v>34</v>
      </c>
      <c r="BA193" s="42" t="s">
        <v>34</v>
      </c>
      <c r="BR193" s="42" t="s">
        <v>34</v>
      </c>
      <c r="CI193" s="42" t="s">
        <v>34</v>
      </c>
      <c r="CZ193" s="42" t="s">
        <v>34</v>
      </c>
      <c r="DQ193" s="42" t="s">
        <v>34</v>
      </c>
    </row>
    <row r="196" spans="1:123" ht="28.8" x14ac:dyDescent="0.3">
      <c r="B196" s="44" t="s">
        <v>55</v>
      </c>
      <c r="S196" s="44" t="s">
        <v>55</v>
      </c>
      <c r="AJ196" s="44" t="s">
        <v>55</v>
      </c>
      <c r="BA196" s="44" t="s">
        <v>55</v>
      </c>
      <c r="BR196" s="44" t="s">
        <v>55</v>
      </c>
      <c r="CI196" s="44" t="s">
        <v>55</v>
      </c>
      <c r="CZ196" s="44" t="s">
        <v>55</v>
      </c>
      <c r="DQ196" s="44" t="s">
        <v>55</v>
      </c>
    </row>
    <row r="198" spans="1:123" ht="28.8" x14ac:dyDescent="0.3">
      <c r="B198" s="44" t="s">
        <v>56</v>
      </c>
      <c r="S198" s="44" t="s">
        <v>56</v>
      </c>
      <c r="AJ198" s="44" t="s">
        <v>56</v>
      </c>
      <c r="BA198" s="44" t="s">
        <v>56</v>
      </c>
      <c r="BR198" s="44" t="s">
        <v>56</v>
      </c>
      <c r="CI198" s="44" t="s">
        <v>56</v>
      </c>
      <c r="CZ198" s="44" t="s">
        <v>56</v>
      </c>
      <c r="DQ198" s="44" t="s">
        <v>56</v>
      </c>
    </row>
    <row r="200" spans="1:123" ht="28.8" x14ac:dyDescent="0.3">
      <c r="B200" s="44" t="s">
        <v>57</v>
      </c>
      <c r="S200" s="44" t="s">
        <v>57</v>
      </c>
      <c r="AJ200" s="44" t="s">
        <v>57</v>
      </c>
      <c r="BA200" s="44" t="s">
        <v>57</v>
      </c>
      <c r="BR200" s="44" t="s">
        <v>57</v>
      </c>
      <c r="CI200" s="44" t="s">
        <v>57</v>
      </c>
      <c r="CZ200" s="44" t="s">
        <v>57</v>
      </c>
      <c r="DQ200" s="44" t="s">
        <v>57</v>
      </c>
    </row>
    <row r="202" spans="1:123" ht="28.8" x14ac:dyDescent="0.3">
      <c r="B202" s="44" t="s">
        <v>58</v>
      </c>
      <c r="S202" s="44" t="s">
        <v>58</v>
      </c>
      <c r="AJ202" s="44" t="s">
        <v>58</v>
      </c>
      <c r="BA202" s="44" t="s">
        <v>58</v>
      </c>
      <c r="BR202" s="44" t="s">
        <v>58</v>
      </c>
      <c r="CI202" s="44" t="s">
        <v>58</v>
      </c>
      <c r="CZ202" s="44" t="s">
        <v>58</v>
      </c>
      <c r="DQ202" s="44" t="s">
        <v>58</v>
      </c>
    </row>
    <row r="204" spans="1:123" s="56" customFormat="1" x14ac:dyDescent="0.3">
      <c r="A204" s="59" t="s">
        <v>98</v>
      </c>
      <c r="R204" s="59" t="s">
        <v>98</v>
      </c>
      <c r="AI204" s="59" t="s">
        <v>98</v>
      </c>
      <c r="AZ204" s="59" t="s">
        <v>98</v>
      </c>
      <c r="BQ204" s="59" t="s">
        <v>98</v>
      </c>
      <c r="CH204" s="59" t="s">
        <v>98</v>
      </c>
      <c r="CY204" s="59" t="s">
        <v>98</v>
      </c>
      <c r="DP204" s="59" t="s">
        <v>98</v>
      </c>
    </row>
    <row r="205" spans="1:123" x14ac:dyDescent="0.3">
      <c r="A205" s="1" t="s">
        <v>59</v>
      </c>
      <c r="R205" s="1" t="s">
        <v>59</v>
      </c>
      <c r="AI205" s="1" t="s">
        <v>59</v>
      </c>
      <c r="AZ205" s="1" t="s">
        <v>59</v>
      </c>
      <c r="BQ205" s="1" t="s">
        <v>59</v>
      </c>
      <c r="CH205" s="1" t="s">
        <v>59</v>
      </c>
      <c r="CY205" s="1" t="s">
        <v>59</v>
      </c>
      <c r="DP205" s="1" t="s">
        <v>59</v>
      </c>
    </row>
    <row r="207" spans="1:123" x14ac:dyDescent="0.3">
      <c r="B207" t="s">
        <v>60</v>
      </c>
      <c r="S207" t="s">
        <v>60</v>
      </c>
      <c r="AJ207" t="s">
        <v>60</v>
      </c>
      <c r="BA207" t="s">
        <v>60</v>
      </c>
      <c r="BR207" t="s">
        <v>60</v>
      </c>
      <c r="CI207" t="s">
        <v>60</v>
      </c>
      <c r="CZ207" t="s">
        <v>60</v>
      </c>
      <c r="DQ207" t="s">
        <v>60</v>
      </c>
    </row>
    <row r="208" spans="1:123" x14ac:dyDescent="0.3">
      <c r="B208" t="s">
        <v>61</v>
      </c>
      <c r="C208" t="s">
        <v>54</v>
      </c>
      <c r="D208" s="11" t="str">
        <f>D188</f>
        <v>I</v>
      </c>
      <c r="S208" t="s">
        <v>61</v>
      </c>
      <c r="T208" t="s">
        <v>54</v>
      </c>
      <c r="U208" s="11" t="str">
        <f>U188</f>
        <v>I</v>
      </c>
      <c r="AJ208" t="s">
        <v>61</v>
      </c>
      <c r="AK208" t="s">
        <v>54</v>
      </c>
      <c r="AL208" s="11" t="str">
        <f>AL188</f>
        <v>I</v>
      </c>
      <c r="BA208" t="s">
        <v>61</v>
      </c>
      <c r="BB208" t="s">
        <v>54</v>
      </c>
      <c r="BC208" s="11" t="str">
        <f>BC188</f>
        <v>I</v>
      </c>
      <c r="BR208" t="s">
        <v>61</v>
      </c>
      <c r="BS208" t="s">
        <v>54</v>
      </c>
      <c r="BT208" s="11" t="str">
        <f>BT188</f>
        <v>I</v>
      </c>
      <c r="CI208" t="s">
        <v>61</v>
      </c>
      <c r="CJ208" t="s">
        <v>54</v>
      </c>
      <c r="CK208" s="11" t="str">
        <f>CK188</f>
        <v>I</v>
      </c>
      <c r="CZ208" t="s">
        <v>61</v>
      </c>
      <c r="DA208" t="s">
        <v>54</v>
      </c>
      <c r="DB208" s="11" t="str">
        <f>DB188</f>
        <v>I</v>
      </c>
      <c r="DQ208" t="s">
        <v>61</v>
      </c>
      <c r="DR208" t="s">
        <v>54</v>
      </c>
      <c r="DS208" s="11" t="str">
        <f>DS188</f>
        <v>I</v>
      </c>
    </row>
    <row r="210" spans="2:123" x14ac:dyDescent="0.3">
      <c r="B210" t="s">
        <v>62</v>
      </c>
      <c r="C210" t="s">
        <v>63</v>
      </c>
      <c r="D210" s="11">
        <f>D126</f>
        <v>20</v>
      </c>
      <c r="S210" t="s">
        <v>62</v>
      </c>
      <c r="T210" t="s">
        <v>63</v>
      </c>
      <c r="U210" s="11">
        <f>U126</f>
        <v>20</v>
      </c>
      <c r="AJ210" t="s">
        <v>62</v>
      </c>
      <c r="AK210" t="s">
        <v>63</v>
      </c>
      <c r="AL210" s="11">
        <f>AL126</f>
        <v>20</v>
      </c>
      <c r="BA210" t="s">
        <v>62</v>
      </c>
      <c r="BB210" t="s">
        <v>63</v>
      </c>
      <c r="BC210" s="11">
        <f>BC126</f>
        <v>20</v>
      </c>
      <c r="BR210" t="s">
        <v>62</v>
      </c>
      <c r="BS210" t="s">
        <v>63</v>
      </c>
      <c r="BT210" s="11">
        <f>BT126</f>
        <v>20</v>
      </c>
      <c r="CI210" t="s">
        <v>62</v>
      </c>
      <c r="CJ210" t="s">
        <v>63</v>
      </c>
      <c r="CK210" s="11">
        <f>CK126</f>
        <v>20</v>
      </c>
      <c r="CZ210" t="s">
        <v>62</v>
      </c>
      <c r="DA210" t="s">
        <v>63</v>
      </c>
      <c r="DB210" s="11">
        <f>DB126</f>
        <v>20</v>
      </c>
      <c r="DQ210" t="s">
        <v>62</v>
      </c>
      <c r="DR210" t="s">
        <v>63</v>
      </c>
      <c r="DS210" s="11">
        <f>DS126</f>
        <v>20</v>
      </c>
    </row>
    <row r="212" spans="2:123" ht="43.2" x14ac:dyDescent="0.3">
      <c r="B212" s="44" t="s">
        <v>64</v>
      </c>
      <c r="S212" s="44" t="s">
        <v>64</v>
      </c>
      <c r="AJ212" s="44" t="s">
        <v>64</v>
      </c>
      <c r="BA212" s="44" t="s">
        <v>64</v>
      </c>
      <c r="BR212" s="44" t="s">
        <v>64</v>
      </c>
      <c r="CI212" s="44" t="s">
        <v>64</v>
      </c>
      <c r="CZ212" s="44" t="s">
        <v>64</v>
      </c>
      <c r="DQ212" s="44" t="s">
        <v>64</v>
      </c>
    </row>
    <row r="214" spans="2:123" ht="28.8" x14ac:dyDescent="0.3">
      <c r="B214" s="44" t="s">
        <v>65</v>
      </c>
      <c r="S214" s="44" t="s">
        <v>65</v>
      </c>
      <c r="AJ214" s="44" t="s">
        <v>65</v>
      </c>
      <c r="BA214" s="44" t="s">
        <v>65</v>
      </c>
      <c r="BR214" s="44" t="s">
        <v>65</v>
      </c>
      <c r="CI214" s="44" t="s">
        <v>65</v>
      </c>
      <c r="CZ214" s="44" t="s">
        <v>65</v>
      </c>
      <c r="DQ214" s="44" t="s">
        <v>65</v>
      </c>
    </row>
    <row r="215" spans="2:123" x14ac:dyDescent="0.3">
      <c r="B215" s="44"/>
      <c r="S215" s="44"/>
      <c r="AJ215" s="44"/>
      <c r="BA215" s="44"/>
      <c r="BR215" s="44"/>
      <c r="CI215" s="44"/>
      <c r="CZ215" s="44"/>
      <c r="DQ215" s="44"/>
    </row>
    <row r="216" spans="2:123" x14ac:dyDescent="0.3">
      <c r="B216" s="44"/>
      <c r="S216" s="44"/>
      <c r="AJ216" s="44"/>
      <c r="BA216" s="44"/>
      <c r="BR216" s="44"/>
      <c r="CI216" s="44"/>
      <c r="CZ216" s="44"/>
      <c r="DQ216" s="44"/>
    </row>
    <row r="217" spans="2:123" x14ac:dyDescent="0.3">
      <c r="B217" s="44"/>
      <c r="S217" s="44"/>
      <c r="AJ217" s="44"/>
      <c r="BA217" s="44"/>
      <c r="BR217" s="44"/>
      <c r="CI217" s="44"/>
      <c r="CZ217" s="44"/>
      <c r="DQ217" s="44"/>
    </row>
    <row r="218" spans="2:123" x14ac:dyDescent="0.3">
      <c r="B218" s="44"/>
      <c r="S218" s="44"/>
      <c r="AJ218" s="44"/>
      <c r="BA218" s="44"/>
      <c r="BR218" s="44"/>
      <c r="CI218" s="44"/>
      <c r="CZ218" s="44"/>
      <c r="DQ218" s="44"/>
    </row>
    <row r="219" spans="2:123" x14ac:dyDescent="0.3">
      <c r="B219" s="44"/>
      <c r="S219" s="44"/>
      <c r="AJ219" s="44"/>
      <c r="BA219" s="44"/>
      <c r="BR219" s="44"/>
      <c r="CI219" s="44"/>
      <c r="CZ219" s="44"/>
      <c r="DQ219" s="44"/>
    </row>
    <row r="220" spans="2:123" x14ac:dyDescent="0.3">
      <c r="B220" s="44"/>
      <c r="S220" s="44"/>
      <c r="AJ220" s="44"/>
      <c r="BA220" s="44"/>
      <c r="BR220" s="44"/>
      <c r="CI220" s="44"/>
      <c r="CZ220" s="44"/>
      <c r="DQ220" s="44"/>
    </row>
    <row r="221" spans="2:123" x14ac:dyDescent="0.3">
      <c r="B221" s="44"/>
      <c r="S221" s="44"/>
      <c r="AJ221" s="44"/>
      <c r="BA221" s="44"/>
      <c r="BR221" s="44"/>
      <c r="CI221" s="44"/>
      <c r="CZ221" s="44"/>
      <c r="DQ221" s="44"/>
    </row>
    <row r="222" spans="2:123" x14ac:dyDescent="0.3">
      <c r="B222" s="44"/>
      <c r="S222" s="44"/>
      <c r="AJ222" s="44"/>
      <c r="BA222" s="44"/>
      <c r="BR222" s="44"/>
      <c r="CI222" s="44"/>
      <c r="CZ222" s="44"/>
      <c r="DQ222" s="44"/>
    </row>
    <row r="223" spans="2:123" x14ac:dyDescent="0.3">
      <c r="B223" s="44"/>
      <c r="S223" s="44"/>
      <c r="AJ223" s="44"/>
      <c r="BA223" s="44"/>
      <c r="BR223" s="44"/>
      <c r="CI223" s="44"/>
      <c r="CZ223" s="44"/>
      <c r="DQ223" s="44"/>
    </row>
    <row r="224" spans="2:123" x14ac:dyDescent="0.3">
      <c r="B224" s="44"/>
      <c r="S224" s="44"/>
      <c r="AJ224" s="44"/>
      <c r="BA224" s="44"/>
      <c r="BR224" s="44"/>
      <c r="CI224" s="44"/>
      <c r="CZ224" s="44"/>
      <c r="DQ224" s="44"/>
    </row>
    <row r="225" spans="1:127" x14ac:dyDescent="0.3">
      <c r="B225" s="44"/>
      <c r="S225" s="44"/>
      <c r="AJ225" s="44"/>
      <c r="BA225" s="44"/>
      <c r="BR225" s="44"/>
      <c r="CI225" s="44"/>
      <c r="CZ225" s="44"/>
      <c r="DQ225" s="44"/>
    </row>
    <row r="226" spans="1:127" x14ac:dyDescent="0.3">
      <c r="B226" s="44"/>
      <c r="S226" s="44"/>
      <c r="AJ226" s="44"/>
      <c r="BA226" s="44"/>
      <c r="BR226" s="44"/>
      <c r="CI226" s="44"/>
      <c r="CZ226" s="44"/>
      <c r="DQ226" s="44"/>
    </row>
    <row r="227" spans="1:127" x14ac:dyDescent="0.3">
      <c r="B227" s="44"/>
      <c r="S227" s="44"/>
      <c r="AJ227" s="44"/>
      <c r="BA227" s="44"/>
      <c r="BR227" s="44"/>
      <c r="CI227" s="44"/>
      <c r="CZ227" s="44"/>
      <c r="DQ227" s="44"/>
    </row>
    <row r="228" spans="1:127" x14ac:dyDescent="0.3">
      <c r="B228" s="44"/>
      <c r="S228" s="44"/>
      <c r="AJ228" s="44"/>
      <c r="BA228" s="44"/>
      <c r="BR228" s="44"/>
      <c r="CI228" s="44"/>
      <c r="CZ228" s="44"/>
      <c r="DQ228" s="44"/>
    </row>
    <row r="229" spans="1:127" x14ac:dyDescent="0.3">
      <c r="B229" s="44"/>
      <c r="S229" s="44"/>
      <c r="AJ229" s="44"/>
      <c r="BA229" s="44"/>
      <c r="BR229" s="44"/>
      <c r="CI229" s="44"/>
      <c r="CZ229" s="44"/>
      <c r="DQ229" s="44"/>
    </row>
    <row r="230" spans="1:127" x14ac:dyDescent="0.3">
      <c r="B230" s="44"/>
      <c r="S230" s="44"/>
      <c r="AJ230" s="44"/>
      <c r="BA230" s="44"/>
      <c r="BR230" s="44"/>
      <c r="CI230" s="44"/>
      <c r="CZ230" s="44"/>
      <c r="DQ230" s="44"/>
    </row>
    <row r="231" spans="1:127" x14ac:dyDescent="0.3">
      <c r="B231" s="44"/>
      <c r="S231" s="44"/>
      <c r="AJ231" s="44"/>
      <c r="BA231" s="44"/>
      <c r="BR231" s="44"/>
      <c r="CI231" s="44"/>
      <c r="CZ231" s="44"/>
      <c r="DQ231" s="44"/>
    </row>
    <row r="233" spans="1:127" s="57" customFormat="1" x14ac:dyDescent="0.3">
      <c r="A233" s="58" t="s">
        <v>100</v>
      </c>
      <c r="R233" s="58" t="s">
        <v>100</v>
      </c>
      <c r="AI233" s="58" t="s">
        <v>100</v>
      </c>
      <c r="AZ233" s="58" t="s">
        <v>100</v>
      </c>
      <c r="BQ233" s="58" t="s">
        <v>100</v>
      </c>
      <c r="CH233" s="58" t="s">
        <v>100</v>
      </c>
      <c r="CY233" s="58" t="s">
        <v>100</v>
      </c>
      <c r="DP233" s="58" t="s">
        <v>100</v>
      </c>
    </row>
    <row r="234" spans="1:127" x14ac:dyDescent="0.3">
      <c r="A234" s="1" t="s">
        <v>66</v>
      </c>
      <c r="B234" s="1"/>
      <c r="C234" s="1"/>
      <c r="D234" s="1"/>
      <c r="E234" s="1"/>
      <c r="F234" s="1"/>
      <c r="G234" s="1"/>
      <c r="H234" s="1"/>
      <c r="R234" s="1" t="s">
        <v>66</v>
      </c>
      <c r="S234" s="1"/>
      <c r="T234" s="1"/>
      <c r="U234" s="1"/>
      <c r="V234" s="1"/>
      <c r="W234" s="1"/>
      <c r="X234" s="1"/>
      <c r="Y234" s="1"/>
      <c r="AI234" s="1" t="s">
        <v>66</v>
      </c>
      <c r="AJ234" s="1"/>
      <c r="AK234" s="1"/>
      <c r="AL234" s="1"/>
      <c r="AM234" s="1"/>
      <c r="AN234" s="1"/>
      <c r="AO234" s="1"/>
      <c r="AP234" s="1"/>
      <c r="AZ234" s="1" t="s">
        <v>66</v>
      </c>
      <c r="BA234" s="1"/>
      <c r="BB234" s="1"/>
      <c r="BC234" s="1"/>
      <c r="BD234" s="1"/>
      <c r="BE234" s="1"/>
      <c r="BF234" s="1"/>
      <c r="BG234" s="1"/>
      <c r="BQ234" s="1" t="s">
        <v>66</v>
      </c>
      <c r="BR234" s="1"/>
      <c r="BS234" s="1"/>
      <c r="BT234" s="1"/>
      <c r="BU234" s="1"/>
      <c r="BV234" s="1"/>
      <c r="BW234" s="1"/>
      <c r="BX234" s="1"/>
      <c r="CH234" s="1" t="s">
        <v>66</v>
      </c>
      <c r="CI234" s="1"/>
      <c r="CJ234" s="1"/>
      <c r="CK234" s="1"/>
      <c r="CL234" s="1"/>
      <c r="CM234" s="1"/>
      <c r="CN234" s="1"/>
      <c r="CO234" s="1"/>
      <c r="CY234" s="1" t="s">
        <v>66</v>
      </c>
      <c r="CZ234" s="1"/>
      <c r="DA234" s="1"/>
      <c r="DB234" s="1"/>
      <c r="DC234" s="1"/>
      <c r="DD234" s="1"/>
      <c r="DE234" s="1"/>
      <c r="DF234" s="1"/>
      <c r="DP234" s="1" t="s">
        <v>66</v>
      </c>
      <c r="DQ234" s="1"/>
      <c r="DR234" s="1"/>
      <c r="DS234" s="1"/>
      <c r="DT234" s="1"/>
      <c r="DU234" s="1"/>
      <c r="DV234" s="1"/>
      <c r="DW234" s="1"/>
    </row>
    <row r="235" spans="1:127" x14ac:dyDescent="0.3">
      <c r="A235" s="1"/>
      <c r="B235" s="1" t="s">
        <v>67</v>
      </c>
      <c r="C235" s="1"/>
      <c r="D235" s="1"/>
      <c r="E235" s="45"/>
      <c r="F235" s="45"/>
      <c r="G235" s="45"/>
      <c r="H235" s="1"/>
      <c r="R235" s="1"/>
      <c r="S235" s="1" t="s">
        <v>67</v>
      </c>
      <c r="T235" s="1"/>
      <c r="U235" s="1"/>
      <c r="V235" s="45"/>
      <c r="W235" s="45"/>
      <c r="X235" s="45"/>
      <c r="Y235" s="1"/>
      <c r="AI235" s="1"/>
      <c r="AJ235" s="1" t="s">
        <v>67</v>
      </c>
      <c r="AK235" s="1"/>
      <c r="AL235" s="1"/>
      <c r="AM235" s="45"/>
      <c r="AN235" s="45"/>
      <c r="AO235" s="45"/>
      <c r="AP235" s="1"/>
      <c r="AZ235" s="1"/>
      <c r="BA235" s="1" t="s">
        <v>67</v>
      </c>
      <c r="BB235" s="1"/>
      <c r="BC235" s="1"/>
      <c r="BD235" s="45"/>
      <c r="BE235" s="45"/>
      <c r="BF235" s="45"/>
      <c r="BG235" s="1"/>
      <c r="BQ235" s="1"/>
      <c r="BR235" s="1" t="s">
        <v>67</v>
      </c>
      <c r="BS235" s="1"/>
      <c r="BT235" s="1"/>
      <c r="BU235" s="45"/>
      <c r="BV235" s="45"/>
      <c r="BW235" s="45"/>
      <c r="BX235" s="1"/>
      <c r="CH235" s="1"/>
      <c r="CI235" s="1" t="s">
        <v>67</v>
      </c>
      <c r="CJ235" s="1"/>
      <c r="CK235" s="1"/>
      <c r="CL235" s="45"/>
      <c r="CM235" s="45"/>
      <c r="CN235" s="45"/>
      <c r="CO235" s="1"/>
      <c r="CY235" s="1"/>
      <c r="CZ235" s="1" t="s">
        <v>67</v>
      </c>
      <c r="DA235" s="1"/>
      <c r="DB235" s="1"/>
      <c r="DC235" s="45"/>
      <c r="DD235" s="45"/>
      <c r="DE235" s="45"/>
      <c r="DF235" s="1"/>
      <c r="DP235" s="1"/>
      <c r="DQ235" s="1" t="s">
        <v>67</v>
      </c>
      <c r="DR235" s="1"/>
      <c r="DS235" s="1"/>
      <c r="DT235" s="45"/>
      <c r="DU235" s="45"/>
      <c r="DV235" s="45"/>
      <c r="DW235" s="1"/>
    </row>
    <row r="236" spans="1:127" x14ac:dyDescent="0.3">
      <c r="A236" s="1"/>
      <c r="B236" s="1" t="s">
        <v>68</v>
      </c>
      <c r="C236" s="1"/>
      <c r="D236" s="1"/>
      <c r="E236" s="45"/>
      <c r="F236" s="45"/>
      <c r="G236" s="45"/>
      <c r="H236" s="1"/>
      <c r="R236" s="1"/>
      <c r="S236" s="1" t="s">
        <v>68</v>
      </c>
      <c r="T236" s="1"/>
      <c r="U236" s="1"/>
      <c r="V236" s="45"/>
      <c r="W236" s="45"/>
      <c r="X236" s="45"/>
      <c r="Y236" s="1"/>
      <c r="AI236" s="1"/>
      <c r="AJ236" s="1" t="s">
        <v>68</v>
      </c>
      <c r="AK236" s="1"/>
      <c r="AL236" s="1"/>
      <c r="AM236" s="45"/>
      <c r="AN236" s="45"/>
      <c r="AO236" s="45"/>
      <c r="AP236" s="1"/>
      <c r="AZ236" s="1"/>
      <c r="BA236" s="1" t="s">
        <v>68</v>
      </c>
      <c r="BB236" s="1"/>
      <c r="BC236" s="1"/>
      <c r="BD236" s="45"/>
      <c r="BE236" s="45"/>
      <c r="BF236" s="45"/>
      <c r="BG236" s="1"/>
      <c r="BQ236" s="1"/>
      <c r="BR236" s="1" t="s">
        <v>68</v>
      </c>
      <c r="BS236" s="1"/>
      <c r="BT236" s="1"/>
      <c r="BU236" s="45"/>
      <c r="BV236" s="45"/>
      <c r="BW236" s="45"/>
      <c r="BX236" s="1"/>
      <c r="CH236" s="1"/>
      <c r="CI236" s="1" t="s">
        <v>68</v>
      </c>
      <c r="CJ236" s="1"/>
      <c r="CK236" s="1"/>
      <c r="CL236" s="45"/>
      <c r="CM236" s="45"/>
      <c r="CN236" s="45"/>
      <c r="CO236" s="1"/>
      <c r="CY236" s="1"/>
      <c r="CZ236" s="1" t="s">
        <v>68</v>
      </c>
      <c r="DA236" s="1"/>
      <c r="DB236" s="1"/>
      <c r="DC236" s="45"/>
      <c r="DD236" s="45"/>
      <c r="DE236" s="45"/>
      <c r="DF236" s="1"/>
      <c r="DP236" s="1"/>
      <c r="DQ236" s="1" t="s">
        <v>68</v>
      </c>
      <c r="DR236" s="1"/>
      <c r="DS236" s="1"/>
      <c r="DT236" s="45"/>
      <c r="DU236" s="45"/>
      <c r="DV236" s="45"/>
      <c r="DW236" s="1"/>
    </row>
    <row r="237" spans="1:127" x14ac:dyDescent="0.3">
      <c r="A237" s="1"/>
      <c r="B237" s="1" t="s">
        <v>69</v>
      </c>
      <c r="C237" s="1"/>
      <c r="D237" s="1"/>
      <c r="E237" s="45"/>
      <c r="F237" s="45"/>
      <c r="G237" s="45"/>
      <c r="H237" s="1"/>
      <c r="R237" s="1"/>
      <c r="S237" s="1" t="s">
        <v>69</v>
      </c>
      <c r="T237" s="1"/>
      <c r="U237" s="1"/>
      <c r="V237" s="45"/>
      <c r="W237" s="45"/>
      <c r="X237" s="45"/>
      <c r="Y237" s="1"/>
      <c r="AI237" s="1"/>
      <c r="AJ237" s="1" t="s">
        <v>69</v>
      </c>
      <c r="AK237" s="1"/>
      <c r="AL237" s="1"/>
      <c r="AM237" s="45"/>
      <c r="AN237" s="45"/>
      <c r="AO237" s="45"/>
      <c r="AP237" s="1"/>
      <c r="AZ237" s="1"/>
      <c r="BA237" s="1" t="s">
        <v>69</v>
      </c>
      <c r="BB237" s="1"/>
      <c r="BC237" s="1"/>
      <c r="BD237" s="45"/>
      <c r="BE237" s="45"/>
      <c r="BF237" s="45"/>
      <c r="BG237" s="1"/>
      <c r="BQ237" s="1"/>
      <c r="BR237" s="1" t="s">
        <v>69</v>
      </c>
      <c r="BS237" s="1"/>
      <c r="BT237" s="1"/>
      <c r="BU237" s="45"/>
      <c r="BV237" s="45"/>
      <c r="BW237" s="45"/>
      <c r="BX237" s="1"/>
      <c r="CH237" s="1"/>
      <c r="CI237" s="1" t="s">
        <v>69</v>
      </c>
      <c r="CJ237" s="1"/>
      <c r="CK237" s="1"/>
      <c r="CL237" s="45"/>
      <c r="CM237" s="45"/>
      <c r="CN237" s="45"/>
      <c r="CO237" s="1"/>
      <c r="CY237" s="1"/>
      <c r="CZ237" s="1" t="s">
        <v>69</v>
      </c>
      <c r="DA237" s="1"/>
      <c r="DB237" s="1"/>
      <c r="DC237" s="45"/>
      <c r="DD237" s="45"/>
      <c r="DE237" s="45"/>
      <c r="DF237" s="1"/>
      <c r="DP237" s="1"/>
      <c r="DQ237" s="1" t="s">
        <v>69</v>
      </c>
      <c r="DR237" s="1"/>
      <c r="DS237" s="1"/>
      <c r="DT237" s="45"/>
      <c r="DU237" s="45"/>
      <c r="DV237" s="45"/>
      <c r="DW237" s="1"/>
    </row>
    <row r="238" spans="1:127" x14ac:dyDescent="0.3">
      <c r="A238" s="1"/>
      <c r="B238" s="1" t="s">
        <v>70</v>
      </c>
      <c r="C238" s="1"/>
      <c r="D238" s="1"/>
      <c r="E238" s="46"/>
      <c r="F238" s="45"/>
      <c r="G238" s="45"/>
      <c r="H238" s="1"/>
      <c r="R238" s="1"/>
      <c r="S238" s="1" t="s">
        <v>70</v>
      </c>
      <c r="T238" s="1"/>
      <c r="U238" s="1"/>
      <c r="V238" s="46"/>
      <c r="W238" s="45"/>
      <c r="X238" s="45"/>
      <c r="Y238" s="1"/>
      <c r="AI238" s="1"/>
      <c r="AJ238" s="1" t="s">
        <v>70</v>
      </c>
      <c r="AK238" s="1"/>
      <c r="AL238" s="1"/>
      <c r="AM238" s="46"/>
      <c r="AN238" s="45"/>
      <c r="AO238" s="45"/>
      <c r="AP238" s="1"/>
      <c r="AZ238" s="1"/>
      <c r="BA238" s="1" t="s">
        <v>70</v>
      </c>
      <c r="BB238" s="1"/>
      <c r="BC238" s="1"/>
      <c r="BD238" s="46"/>
      <c r="BE238" s="45"/>
      <c r="BF238" s="45"/>
      <c r="BG238" s="1"/>
      <c r="BQ238" s="1"/>
      <c r="BR238" s="1" t="s">
        <v>70</v>
      </c>
      <c r="BS238" s="1"/>
      <c r="BT238" s="1"/>
      <c r="BU238" s="46"/>
      <c r="BV238" s="45"/>
      <c r="BW238" s="45"/>
      <c r="BX238" s="1"/>
      <c r="CH238" s="1"/>
      <c r="CI238" s="1" t="s">
        <v>70</v>
      </c>
      <c r="CJ238" s="1"/>
      <c r="CK238" s="1"/>
      <c r="CL238" s="46"/>
      <c r="CM238" s="45"/>
      <c r="CN238" s="45"/>
      <c r="CO238" s="1"/>
      <c r="CY238" s="1"/>
      <c r="CZ238" s="1" t="s">
        <v>70</v>
      </c>
      <c r="DA238" s="1"/>
      <c r="DB238" s="1"/>
      <c r="DC238" s="46"/>
      <c r="DD238" s="45"/>
      <c r="DE238" s="45"/>
      <c r="DF238" s="1"/>
      <c r="DP238" s="1"/>
      <c r="DQ238" s="1" t="s">
        <v>70</v>
      </c>
      <c r="DR238" s="1"/>
      <c r="DS238" s="1"/>
      <c r="DT238" s="46"/>
      <c r="DU238" s="45"/>
      <c r="DV238" s="45"/>
      <c r="DW238" s="1"/>
    </row>
    <row r="239" spans="1:127" x14ac:dyDescent="0.3">
      <c r="A239" s="1"/>
      <c r="B239" s="1" t="s">
        <v>71</v>
      </c>
      <c r="C239" s="1"/>
      <c r="D239" s="1"/>
      <c r="E239" s="46"/>
      <c r="F239" s="45"/>
      <c r="G239" s="45"/>
      <c r="H239" s="1"/>
      <c r="R239" s="1"/>
      <c r="S239" s="1" t="s">
        <v>71</v>
      </c>
      <c r="T239" s="1"/>
      <c r="U239" s="1"/>
      <c r="V239" s="46"/>
      <c r="W239" s="45"/>
      <c r="X239" s="45"/>
      <c r="Y239" s="1"/>
      <c r="AI239" s="1"/>
      <c r="AJ239" s="1" t="s">
        <v>71</v>
      </c>
      <c r="AK239" s="1"/>
      <c r="AL239" s="1"/>
      <c r="AM239" s="46"/>
      <c r="AN239" s="45"/>
      <c r="AO239" s="45"/>
      <c r="AP239" s="1"/>
      <c r="AZ239" s="1"/>
      <c r="BA239" s="1" t="s">
        <v>71</v>
      </c>
      <c r="BB239" s="1"/>
      <c r="BC239" s="1"/>
      <c r="BD239" s="46"/>
      <c r="BE239" s="45"/>
      <c r="BF239" s="45"/>
      <c r="BG239" s="1"/>
      <c r="BQ239" s="1"/>
      <c r="BR239" s="1" t="s">
        <v>71</v>
      </c>
      <c r="BS239" s="1"/>
      <c r="BT239" s="1"/>
      <c r="BU239" s="46"/>
      <c r="BV239" s="45"/>
      <c r="BW239" s="45"/>
      <c r="BX239" s="1"/>
      <c r="CH239" s="1"/>
      <c r="CI239" s="1" t="s">
        <v>71</v>
      </c>
      <c r="CJ239" s="1"/>
      <c r="CK239" s="1"/>
      <c r="CL239" s="46"/>
      <c r="CM239" s="45"/>
      <c r="CN239" s="45"/>
      <c r="CO239" s="1"/>
      <c r="CY239" s="1"/>
      <c r="CZ239" s="1" t="s">
        <v>71</v>
      </c>
      <c r="DA239" s="1"/>
      <c r="DB239" s="1"/>
      <c r="DC239" s="46"/>
      <c r="DD239" s="45"/>
      <c r="DE239" s="45"/>
      <c r="DF239" s="1"/>
      <c r="DP239" s="1"/>
      <c r="DQ239" s="1" t="s">
        <v>71</v>
      </c>
      <c r="DR239" s="1"/>
      <c r="DS239" s="1"/>
      <c r="DT239" s="46"/>
      <c r="DU239" s="45"/>
      <c r="DV239" s="45"/>
      <c r="DW239" s="1"/>
    </row>
    <row r="240" spans="1:127" x14ac:dyDescent="0.3">
      <c r="A240" s="1"/>
      <c r="B240" s="1" t="s">
        <v>72</v>
      </c>
      <c r="C240" s="1"/>
      <c r="D240" s="1"/>
      <c r="E240" s="45"/>
      <c r="F240" s="47"/>
      <c r="G240" s="45"/>
      <c r="H240" s="1"/>
      <c r="R240" s="1"/>
      <c r="S240" s="1" t="s">
        <v>72</v>
      </c>
      <c r="T240" s="1"/>
      <c r="U240" s="1"/>
      <c r="V240" s="45"/>
      <c r="W240" s="47"/>
      <c r="X240" s="45"/>
      <c r="Y240" s="1"/>
      <c r="AI240" s="1"/>
      <c r="AJ240" s="1" t="s">
        <v>72</v>
      </c>
      <c r="AK240" s="1"/>
      <c r="AL240" s="1"/>
      <c r="AM240" s="45"/>
      <c r="AN240" s="47"/>
      <c r="AO240" s="45"/>
      <c r="AP240" s="1"/>
      <c r="AZ240" s="1"/>
      <c r="BA240" s="1" t="s">
        <v>72</v>
      </c>
      <c r="BB240" s="1"/>
      <c r="BC240" s="1"/>
      <c r="BD240" s="45"/>
      <c r="BE240" s="47"/>
      <c r="BF240" s="45"/>
      <c r="BG240" s="1"/>
      <c r="BQ240" s="1"/>
      <c r="BR240" s="1" t="s">
        <v>72</v>
      </c>
      <c r="BS240" s="1"/>
      <c r="BT240" s="1"/>
      <c r="BU240" s="45"/>
      <c r="BV240" s="47"/>
      <c r="BW240" s="45"/>
      <c r="BX240" s="1"/>
      <c r="CH240" s="1"/>
      <c r="CI240" s="1" t="s">
        <v>72</v>
      </c>
      <c r="CJ240" s="1"/>
      <c r="CK240" s="1"/>
      <c r="CL240" s="45"/>
      <c r="CM240" s="47"/>
      <c r="CN240" s="45"/>
      <c r="CO240" s="1"/>
      <c r="CY240" s="1"/>
      <c r="CZ240" s="1" t="s">
        <v>72</v>
      </c>
      <c r="DA240" s="1"/>
      <c r="DB240" s="1"/>
      <c r="DC240" s="45"/>
      <c r="DD240" s="47"/>
      <c r="DE240" s="45"/>
      <c r="DF240" s="1"/>
      <c r="DP240" s="1"/>
      <c r="DQ240" s="1" t="s">
        <v>72</v>
      </c>
      <c r="DR240" s="1"/>
      <c r="DS240" s="1"/>
      <c r="DT240" s="45"/>
      <c r="DU240" s="47"/>
      <c r="DV240" s="45"/>
      <c r="DW240" s="1"/>
    </row>
    <row r="241" spans="1:126" x14ac:dyDescent="0.3">
      <c r="B241" s="12"/>
      <c r="C241" s="16"/>
      <c r="D241" s="16"/>
      <c r="E241" s="16"/>
      <c r="F241" s="38"/>
      <c r="G241" s="16"/>
      <c r="S241" s="12"/>
      <c r="T241" s="202"/>
      <c r="U241" s="202"/>
      <c r="V241" s="202"/>
      <c r="W241" s="38"/>
      <c r="X241" s="202"/>
      <c r="AJ241" s="12"/>
      <c r="AK241" s="202"/>
      <c r="AL241" s="202"/>
      <c r="AM241" s="202"/>
      <c r="AN241" s="38"/>
      <c r="AO241" s="202"/>
      <c r="BA241" s="12"/>
      <c r="BB241" s="202"/>
      <c r="BC241" s="202"/>
      <c r="BD241" s="202"/>
      <c r="BE241" s="38"/>
      <c r="BF241" s="202"/>
      <c r="BR241" s="12"/>
      <c r="BS241" s="202"/>
      <c r="BT241" s="202"/>
      <c r="BU241" s="202"/>
      <c r="BV241" s="38"/>
      <c r="BW241" s="202"/>
      <c r="CI241" s="12"/>
      <c r="CJ241" s="202"/>
      <c r="CK241" s="202"/>
      <c r="CL241" s="202"/>
      <c r="CM241" s="38"/>
      <c r="CN241" s="202"/>
      <c r="CZ241" s="12"/>
      <c r="DA241" s="202"/>
      <c r="DB241" s="202"/>
      <c r="DC241" s="202"/>
      <c r="DD241" s="38"/>
      <c r="DE241" s="202"/>
      <c r="DQ241" s="12"/>
      <c r="DR241" s="202"/>
      <c r="DS241" s="202"/>
      <c r="DT241" s="202"/>
      <c r="DU241" s="38"/>
      <c r="DV241" s="202"/>
    </row>
    <row r="242" spans="1:126" x14ac:dyDescent="0.3">
      <c r="B242" s="12"/>
      <c r="C242" s="16"/>
      <c r="D242" s="16"/>
      <c r="E242" s="16"/>
      <c r="F242" s="38"/>
      <c r="G242" s="16"/>
      <c r="S242" s="12"/>
      <c r="T242" s="202"/>
      <c r="U242" s="202"/>
      <c r="V242" s="202"/>
      <c r="W242" s="38"/>
      <c r="X242" s="202"/>
      <c r="AJ242" s="12"/>
      <c r="AK242" s="202"/>
      <c r="AL242" s="202"/>
      <c r="AM242" s="202"/>
      <c r="AN242" s="38"/>
      <c r="AO242" s="202"/>
      <c r="BA242" s="12"/>
      <c r="BB242" s="202"/>
      <c r="BC242" s="202"/>
      <c r="BD242" s="202"/>
      <c r="BE242" s="38"/>
      <c r="BF242" s="202"/>
      <c r="BR242" s="12"/>
      <c r="BS242" s="202"/>
      <c r="BT242" s="202"/>
      <c r="BU242" s="202"/>
      <c r="BV242" s="38"/>
      <c r="BW242" s="202"/>
      <c r="CI242" s="12"/>
      <c r="CJ242" s="202"/>
      <c r="CK242" s="202"/>
      <c r="CL242" s="202"/>
      <c r="CM242" s="38"/>
      <c r="CN242" s="202"/>
      <c r="CZ242" s="12"/>
      <c r="DA242" s="202"/>
      <c r="DB242" s="202"/>
      <c r="DC242" s="202"/>
      <c r="DD242" s="38"/>
      <c r="DE242" s="202"/>
      <c r="DQ242" s="12"/>
      <c r="DR242" s="202"/>
      <c r="DS242" s="202"/>
      <c r="DT242" s="202"/>
      <c r="DU242" s="38"/>
      <c r="DV242" s="202"/>
    </row>
    <row r="243" spans="1:126" x14ac:dyDescent="0.3">
      <c r="A243" s="1" t="s">
        <v>67</v>
      </c>
      <c r="C243" s="16"/>
      <c r="D243" s="16"/>
      <c r="E243" s="16"/>
      <c r="F243" s="38"/>
      <c r="G243" s="16"/>
      <c r="R243" s="1" t="s">
        <v>67</v>
      </c>
      <c r="T243" s="202"/>
      <c r="U243" s="202"/>
      <c r="V243" s="202"/>
      <c r="W243" s="38"/>
      <c r="X243" s="202"/>
      <c r="AI243" s="1" t="s">
        <v>67</v>
      </c>
      <c r="AK243" s="202"/>
      <c r="AL243" s="202"/>
      <c r="AM243" s="202"/>
      <c r="AN243" s="38"/>
      <c r="AO243" s="202"/>
      <c r="AZ243" s="1" t="s">
        <v>67</v>
      </c>
      <c r="BB243" s="202"/>
      <c r="BC243" s="202"/>
      <c r="BD243" s="202"/>
      <c r="BE243" s="38"/>
      <c r="BF243" s="202"/>
      <c r="BQ243" s="1" t="s">
        <v>67</v>
      </c>
      <c r="BS243" s="202"/>
      <c r="BT243" s="202"/>
      <c r="BU243" s="202"/>
      <c r="BV243" s="38"/>
      <c r="BW243" s="202"/>
      <c r="CH243" s="1" t="s">
        <v>67</v>
      </c>
      <c r="CJ243" s="202"/>
      <c r="CK243" s="202"/>
      <c r="CL243" s="202"/>
      <c r="CM243" s="38"/>
      <c r="CN243" s="202"/>
      <c r="CY243" s="1" t="s">
        <v>67</v>
      </c>
      <c r="DA243" s="202"/>
      <c r="DB243" s="202"/>
      <c r="DC243" s="202"/>
      <c r="DD243" s="38"/>
      <c r="DE243" s="202"/>
      <c r="DP243" s="1" t="s">
        <v>67</v>
      </c>
      <c r="DR243" s="202"/>
      <c r="DS243" s="202"/>
      <c r="DT243" s="202"/>
      <c r="DU243" s="38"/>
      <c r="DV243" s="202"/>
    </row>
    <row r="244" spans="1:126" x14ac:dyDescent="0.3">
      <c r="B244" t="s">
        <v>73</v>
      </c>
      <c r="C244" t="s">
        <v>74</v>
      </c>
      <c r="D244" s="48">
        <v>1</v>
      </c>
      <c r="E244" t="s">
        <v>75</v>
      </c>
      <c r="S244" t="s">
        <v>73</v>
      </c>
      <c r="T244" t="s">
        <v>74</v>
      </c>
      <c r="U244" s="48">
        <f>D244</f>
        <v>1</v>
      </c>
      <c r="V244" t="s">
        <v>75</v>
      </c>
      <c r="AJ244" t="s">
        <v>73</v>
      </c>
      <c r="AK244" t="s">
        <v>74</v>
      </c>
      <c r="AL244" s="48">
        <f>U244</f>
        <v>1</v>
      </c>
      <c r="AM244" t="s">
        <v>75</v>
      </c>
      <c r="BA244" t="s">
        <v>73</v>
      </c>
      <c r="BB244" t="s">
        <v>74</v>
      </c>
      <c r="BC244" s="48">
        <f>AL244</f>
        <v>1</v>
      </c>
      <c r="BD244" t="s">
        <v>75</v>
      </c>
      <c r="BR244" t="s">
        <v>73</v>
      </c>
      <c r="BS244" t="s">
        <v>74</v>
      </c>
      <c r="BT244" s="48">
        <f>BC244</f>
        <v>1</v>
      </c>
      <c r="BU244" t="s">
        <v>75</v>
      </c>
      <c r="CI244" t="s">
        <v>73</v>
      </c>
      <c r="CJ244" t="s">
        <v>74</v>
      </c>
      <c r="CK244" s="48">
        <f>BT244</f>
        <v>1</v>
      </c>
      <c r="CL244" t="s">
        <v>75</v>
      </c>
      <c r="CZ244" t="s">
        <v>73</v>
      </c>
      <c r="DA244" t="s">
        <v>74</v>
      </c>
      <c r="DB244" s="48">
        <f>CK244</f>
        <v>1</v>
      </c>
      <c r="DC244" t="s">
        <v>75</v>
      </c>
      <c r="DQ244" t="s">
        <v>73</v>
      </c>
      <c r="DR244" t="s">
        <v>74</v>
      </c>
      <c r="DS244" s="48">
        <f>DB244</f>
        <v>1</v>
      </c>
      <c r="DT244" t="s">
        <v>75</v>
      </c>
    </row>
    <row r="245" spans="1:126" x14ac:dyDescent="0.3">
      <c r="D245" t="s">
        <v>440</v>
      </c>
    </row>
    <row r="247" spans="1:126" x14ac:dyDescent="0.3">
      <c r="A247" s="1" t="s">
        <v>69</v>
      </c>
      <c r="R247" s="1" t="s">
        <v>69</v>
      </c>
      <c r="AI247" s="1" t="s">
        <v>69</v>
      </c>
      <c r="AZ247" s="1" t="s">
        <v>69</v>
      </c>
      <c r="BQ247" s="1" t="s">
        <v>69</v>
      </c>
      <c r="CH247" s="1" t="s">
        <v>69</v>
      </c>
      <c r="CY247" s="1" t="s">
        <v>69</v>
      </c>
      <c r="DP247" s="1" t="s">
        <v>69</v>
      </c>
    </row>
    <row r="248" spans="1:126" x14ac:dyDescent="0.3">
      <c r="B248" t="s">
        <v>77</v>
      </c>
      <c r="C248" s="16" t="s">
        <v>78</v>
      </c>
      <c r="D248" s="48">
        <v>1</v>
      </c>
      <c r="E248" t="s">
        <v>79</v>
      </c>
      <c r="S248" t="s">
        <v>77</v>
      </c>
      <c r="T248" s="202" t="s">
        <v>78</v>
      </c>
      <c r="U248" s="48">
        <v>1</v>
      </c>
      <c r="V248" t="s">
        <v>79</v>
      </c>
      <c r="AJ248" t="s">
        <v>77</v>
      </c>
      <c r="AK248" s="202" t="s">
        <v>78</v>
      </c>
      <c r="AL248" s="48">
        <v>1</v>
      </c>
      <c r="AM248" t="s">
        <v>79</v>
      </c>
      <c r="BA248" t="s">
        <v>77</v>
      </c>
      <c r="BB248" s="202" t="s">
        <v>78</v>
      </c>
      <c r="BC248" s="48">
        <v>1</v>
      </c>
      <c r="BD248" t="s">
        <v>79</v>
      </c>
      <c r="BR248" t="s">
        <v>77</v>
      </c>
      <c r="BS248" s="202" t="s">
        <v>78</v>
      </c>
      <c r="BT248" s="48">
        <v>1</v>
      </c>
      <c r="BU248" t="s">
        <v>79</v>
      </c>
      <c r="CI248" t="s">
        <v>77</v>
      </c>
      <c r="CJ248" s="202" t="s">
        <v>78</v>
      </c>
      <c r="CK248" s="48">
        <v>1</v>
      </c>
      <c r="CL248" t="s">
        <v>79</v>
      </c>
      <c r="CZ248" t="s">
        <v>77</v>
      </c>
      <c r="DA248" s="202" t="s">
        <v>78</v>
      </c>
      <c r="DB248" s="48">
        <v>1</v>
      </c>
      <c r="DC248" t="s">
        <v>79</v>
      </c>
      <c r="DQ248" t="s">
        <v>77</v>
      </c>
      <c r="DR248" s="202" t="s">
        <v>78</v>
      </c>
      <c r="DS248" s="48">
        <v>1</v>
      </c>
      <c r="DT248" t="s">
        <v>79</v>
      </c>
    </row>
    <row r="250" spans="1:126" x14ac:dyDescent="0.3">
      <c r="A250" s="1" t="s">
        <v>70</v>
      </c>
      <c r="R250" s="1" t="s">
        <v>70</v>
      </c>
      <c r="AI250" s="1" t="s">
        <v>70</v>
      </c>
      <c r="AZ250" s="1" t="s">
        <v>70</v>
      </c>
      <c r="BQ250" s="1" t="s">
        <v>70</v>
      </c>
      <c r="CH250" s="1" t="s">
        <v>70</v>
      </c>
      <c r="CY250" s="1" t="s">
        <v>70</v>
      </c>
      <c r="DP250" s="1" t="s">
        <v>70</v>
      </c>
    </row>
    <row r="251" spans="1:126" x14ac:dyDescent="0.3">
      <c r="B251" s="38" t="s">
        <v>80</v>
      </c>
      <c r="C251" s="16" t="s">
        <v>81</v>
      </c>
      <c r="D251" s="48">
        <v>0.85</v>
      </c>
      <c r="S251" s="38" t="s">
        <v>80</v>
      </c>
      <c r="T251" s="202" t="s">
        <v>81</v>
      </c>
      <c r="U251" s="48">
        <v>0.85</v>
      </c>
      <c r="AJ251" s="38" t="s">
        <v>80</v>
      </c>
      <c r="AK251" s="202" t="s">
        <v>81</v>
      </c>
      <c r="AL251" s="48">
        <v>0.85</v>
      </c>
      <c r="BA251" s="38" t="s">
        <v>80</v>
      </c>
      <c r="BB251" s="202" t="s">
        <v>81</v>
      </c>
      <c r="BC251" s="48">
        <v>0.85</v>
      </c>
      <c r="BR251" s="38" t="s">
        <v>80</v>
      </c>
      <c r="BS251" s="202" t="s">
        <v>81</v>
      </c>
      <c r="BT251" s="48">
        <v>0.85</v>
      </c>
      <c r="CI251" s="38" t="s">
        <v>80</v>
      </c>
      <c r="CJ251" s="202" t="s">
        <v>81</v>
      </c>
      <c r="CK251" s="48">
        <v>0.85</v>
      </c>
      <c r="CZ251" s="38" t="s">
        <v>80</v>
      </c>
      <c r="DA251" s="202" t="s">
        <v>81</v>
      </c>
      <c r="DB251" s="48">
        <v>0.85</v>
      </c>
      <c r="DQ251" s="38" t="s">
        <v>80</v>
      </c>
      <c r="DR251" s="202" t="s">
        <v>81</v>
      </c>
      <c r="DS251" s="48">
        <v>0.85</v>
      </c>
    </row>
    <row r="253" spans="1:126" x14ac:dyDescent="0.3">
      <c r="A253" s="1" t="s">
        <v>71</v>
      </c>
      <c r="R253" s="1" t="s">
        <v>71</v>
      </c>
      <c r="AI253" s="1" t="s">
        <v>71</v>
      </c>
      <c r="AZ253" s="1" t="s">
        <v>71</v>
      </c>
      <c r="BQ253" s="1" t="s">
        <v>71</v>
      </c>
      <c r="CH253" s="1" t="s">
        <v>71</v>
      </c>
      <c r="CY253" s="1" t="s">
        <v>71</v>
      </c>
      <c r="DP253" s="1" t="s">
        <v>71</v>
      </c>
    </row>
    <row r="254" spans="1:126" x14ac:dyDescent="0.3">
      <c r="B254" t="s">
        <v>82</v>
      </c>
      <c r="S254" t="s">
        <v>82</v>
      </c>
      <c r="AJ254" t="s">
        <v>82</v>
      </c>
      <c r="BA254" t="s">
        <v>82</v>
      </c>
      <c r="BR254" t="s">
        <v>82</v>
      </c>
      <c r="CI254" t="s">
        <v>82</v>
      </c>
      <c r="CZ254" t="s">
        <v>82</v>
      </c>
      <c r="DQ254" t="s">
        <v>82</v>
      </c>
    </row>
    <row r="255" spans="1:126" x14ac:dyDescent="0.3">
      <c r="B255" t="s">
        <v>83</v>
      </c>
      <c r="S255" t="s">
        <v>83</v>
      </c>
      <c r="AJ255" t="s">
        <v>83</v>
      </c>
      <c r="BA255" t="s">
        <v>83</v>
      </c>
      <c r="BR255" t="s">
        <v>83</v>
      </c>
      <c r="CI255" t="s">
        <v>83</v>
      </c>
      <c r="CZ255" t="s">
        <v>83</v>
      </c>
      <c r="DQ255" t="s">
        <v>83</v>
      </c>
    </row>
    <row r="256" spans="1:126" x14ac:dyDescent="0.3">
      <c r="B256" t="s">
        <v>84</v>
      </c>
      <c r="S256" t="s">
        <v>84</v>
      </c>
      <c r="AJ256" t="s">
        <v>84</v>
      </c>
      <c r="BA256" t="s">
        <v>84</v>
      </c>
      <c r="BR256" t="s">
        <v>84</v>
      </c>
      <c r="CI256" t="s">
        <v>84</v>
      </c>
      <c r="CZ256" t="s">
        <v>84</v>
      </c>
      <c r="DQ256" t="s">
        <v>84</v>
      </c>
    </row>
    <row r="258" spans="1:125" x14ac:dyDescent="0.3">
      <c r="A258" s="1" t="s">
        <v>72</v>
      </c>
      <c r="R258" s="1" t="s">
        <v>72</v>
      </c>
      <c r="AI258" s="1" t="s">
        <v>72</v>
      </c>
      <c r="AZ258" s="1" t="s">
        <v>72</v>
      </c>
      <c r="BQ258" s="1" t="s">
        <v>72</v>
      </c>
      <c r="CH258" s="1" t="s">
        <v>72</v>
      </c>
      <c r="CY258" s="1" t="s">
        <v>72</v>
      </c>
      <c r="DP258" s="1" t="s">
        <v>72</v>
      </c>
    </row>
    <row r="259" spans="1:125" x14ac:dyDescent="0.3">
      <c r="A259" s="1"/>
      <c r="B259" t="s">
        <v>85</v>
      </c>
      <c r="R259" s="1"/>
      <c r="S259" t="s">
        <v>85</v>
      </c>
      <c r="AI259" s="1"/>
      <c r="AJ259" t="s">
        <v>85</v>
      </c>
      <c r="AZ259" s="1"/>
      <c r="BA259" t="s">
        <v>85</v>
      </c>
      <c r="BQ259" s="1"/>
      <c r="BR259" t="s">
        <v>85</v>
      </c>
      <c r="CH259" s="1"/>
      <c r="CI259" t="s">
        <v>85</v>
      </c>
      <c r="CY259" s="1"/>
      <c r="CZ259" t="s">
        <v>85</v>
      </c>
      <c r="DP259" s="1"/>
      <c r="DQ259" t="s">
        <v>85</v>
      </c>
    </row>
    <row r="260" spans="1:125" x14ac:dyDescent="0.3">
      <c r="A260" s="1"/>
      <c r="B260" t="s">
        <v>86</v>
      </c>
      <c r="R260" s="1"/>
      <c r="S260" t="s">
        <v>86</v>
      </c>
      <c r="AI260" s="1"/>
      <c r="AJ260" t="s">
        <v>86</v>
      </c>
      <c r="AZ260" s="1"/>
      <c r="BA260" t="s">
        <v>86</v>
      </c>
      <c r="BQ260" s="1"/>
      <c r="BR260" t="s">
        <v>86</v>
      </c>
      <c r="CH260" s="1"/>
      <c r="CI260" t="s">
        <v>86</v>
      </c>
      <c r="CY260" s="1"/>
      <c r="CZ260" t="s">
        <v>86</v>
      </c>
      <c r="DP260" s="1"/>
      <c r="DQ260" t="s">
        <v>86</v>
      </c>
    </row>
    <row r="261" spans="1:125" x14ac:dyDescent="0.3">
      <c r="A261" s="1"/>
      <c r="D261" s="49" t="s">
        <v>87</v>
      </c>
      <c r="E261" s="49" t="s">
        <v>88</v>
      </c>
      <c r="R261" s="1"/>
      <c r="U261" s="49" t="s">
        <v>87</v>
      </c>
      <c r="V261" s="49" t="s">
        <v>88</v>
      </c>
      <c r="AI261" s="1"/>
      <c r="AL261" s="49" t="s">
        <v>87</v>
      </c>
      <c r="AM261" s="49" t="s">
        <v>88</v>
      </c>
      <c r="AZ261" s="1"/>
      <c r="BC261" s="49" t="s">
        <v>87</v>
      </c>
      <c r="BD261" s="49" t="s">
        <v>88</v>
      </c>
      <c r="BQ261" s="1"/>
      <c r="BT261" s="49" t="s">
        <v>87</v>
      </c>
      <c r="BU261" s="49" t="s">
        <v>88</v>
      </c>
      <c r="CH261" s="1"/>
      <c r="CK261" s="49" t="s">
        <v>87</v>
      </c>
      <c r="CL261" s="49" t="s">
        <v>88</v>
      </c>
      <c r="CY261" s="1"/>
      <c r="DB261" s="49" t="s">
        <v>87</v>
      </c>
      <c r="DC261" s="49" t="s">
        <v>88</v>
      </c>
      <c r="DP261" s="1"/>
      <c r="DS261" s="49" t="s">
        <v>87</v>
      </c>
      <c r="DT261" s="49" t="s">
        <v>88</v>
      </c>
    </row>
    <row r="262" spans="1:125" x14ac:dyDescent="0.3">
      <c r="B262" s="50" t="s">
        <v>89</v>
      </c>
      <c r="C262" s="51" t="s">
        <v>90</v>
      </c>
      <c r="D262" s="32">
        <v>0</v>
      </c>
      <c r="E262" s="32">
        <v>0</v>
      </c>
      <c r="F262" s="52" t="s">
        <v>91</v>
      </c>
      <c r="S262" s="50" t="s">
        <v>89</v>
      </c>
      <c r="T262" s="195" t="s">
        <v>90</v>
      </c>
      <c r="U262" s="32">
        <v>0</v>
      </c>
      <c r="V262" s="32">
        <v>0</v>
      </c>
      <c r="W262" s="52" t="s">
        <v>91</v>
      </c>
      <c r="AJ262" s="50" t="s">
        <v>89</v>
      </c>
      <c r="AK262" s="195" t="s">
        <v>90</v>
      </c>
      <c r="AL262" s="32">
        <v>0</v>
      </c>
      <c r="AM262" s="32">
        <v>0</v>
      </c>
      <c r="AN262" s="52" t="s">
        <v>91</v>
      </c>
      <c r="BA262" s="50" t="s">
        <v>89</v>
      </c>
      <c r="BB262" s="195" t="s">
        <v>90</v>
      </c>
      <c r="BC262" s="32">
        <v>0</v>
      </c>
      <c r="BD262" s="32">
        <v>0</v>
      </c>
      <c r="BE262" s="52" t="s">
        <v>91</v>
      </c>
      <c r="BR262" s="50" t="s">
        <v>89</v>
      </c>
      <c r="BS262" s="195" t="s">
        <v>90</v>
      </c>
      <c r="BT262" s="32">
        <v>0</v>
      </c>
      <c r="BU262" s="32">
        <v>0</v>
      </c>
      <c r="BV262" s="52" t="s">
        <v>91</v>
      </c>
      <c r="CI262" s="50" t="s">
        <v>89</v>
      </c>
      <c r="CJ262" s="195" t="s">
        <v>90</v>
      </c>
      <c r="CK262" s="32">
        <v>0</v>
      </c>
      <c r="CL262" s="32">
        <v>0</v>
      </c>
      <c r="CM262" s="52" t="s">
        <v>91</v>
      </c>
      <c r="CZ262" s="50" t="s">
        <v>89</v>
      </c>
      <c r="DA262" s="195" t="s">
        <v>90</v>
      </c>
      <c r="DB262" s="32">
        <v>0</v>
      </c>
      <c r="DC262" s="32">
        <v>0</v>
      </c>
      <c r="DD262" s="52" t="s">
        <v>91</v>
      </c>
      <c r="DQ262" s="50" t="s">
        <v>89</v>
      </c>
      <c r="DR262" s="195" t="s">
        <v>90</v>
      </c>
      <c r="DS262" s="32">
        <v>0</v>
      </c>
      <c r="DT262" s="32">
        <v>0</v>
      </c>
      <c r="DU262" s="52" t="s">
        <v>91</v>
      </c>
    </row>
    <row r="263" spans="1:125" x14ac:dyDescent="0.3">
      <c r="B263" s="50" t="s">
        <v>92</v>
      </c>
      <c r="C263" s="51" t="s">
        <v>90</v>
      </c>
      <c r="D263" s="32">
        <v>0.55000000000000004</v>
      </c>
      <c r="E263" s="32">
        <v>-0.55000000000000004</v>
      </c>
      <c r="F263" s="52" t="s">
        <v>93</v>
      </c>
      <c r="S263" s="50" t="s">
        <v>92</v>
      </c>
      <c r="T263" s="195" t="s">
        <v>90</v>
      </c>
      <c r="U263" s="32">
        <v>0.55000000000000004</v>
      </c>
      <c r="V263" s="32">
        <v>-0.55000000000000004</v>
      </c>
      <c r="W263" s="52" t="s">
        <v>93</v>
      </c>
      <c r="AJ263" s="50" t="s">
        <v>92</v>
      </c>
      <c r="AK263" s="195" t="s">
        <v>90</v>
      </c>
      <c r="AL263" s="32">
        <v>0.55000000000000004</v>
      </c>
      <c r="AM263" s="32">
        <v>-0.55000000000000004</v>
      </c>
      <c r="AN263" s="52" t="s">
        <v>93</v>
      </c>
      <c r="BA263" s="50" t="s">
        <v>92</v>
      </c>
      <c r="BB263" s="195" t="s">
        <v>90</v>
      </c>
      <c r="BC263" s="32">
        <v>0.55000000000000004</v>
      </c>
      <c r="BD263" s="32">
        <v>-0.55000000000000004</v>
      </c>
      <c r="BE263" s="52" t="s">
        <v>93</v>
      </c>
      <c r="BR263" s="50" t="s">
        <v>92</v>
      </c>
      <c r="BS263" s="195" t="s">
        <v>90</v>
      </c>
      <c r="BT263" s="32">
        <v>0.55000000000000004</v>
      </c>
      <c r="BU263" s="32">
        <v>-0.55000000000000004</v>
      </c>
      <c r="BV263" s="52" t="s">
        <v>93</v>
      </c>
      <c r="CI263" s="50" t="s">
        <v>92</v>
      </c>
      <c r="CJ263" s="195" t="s">
        <v>90</v>
      </c>
      <c r="CK263" s="32">
        <v>0.55000000000000004</v>
      </c>
      <c r="CL263" s="32">
        <v>-0.55000000000000004</v>
      </c>
      <c r="CM263" s="52" t="s">
        <v>93</v>
      </c>
      <c r="CZ263" s="50" t="s">
        <v>92</v>
      </c>
      <c r="DA263" s="195" t="s">
        <v>90</v>
      </c>
      <c r="DB263" s="32">
        <v>0.55000000000000004</v>
      </c>
      <c r="DC263" s="32">
        <v>-0.55000000000000004</v>
      </c>
      <c r="DD263" s="52" t="s">
        <v>93</v>
      </c>
      <c r="DQ263" s="50" t="s">
        <v>92</v>
      </c>
      <c r="DR263" s="195" t="s">
        <v>90</v>
      </c>
      <c r="DS263" s="32">
        <v>0.55000000000000004</v>
      </c>
      <c r="DT263" s="32">
        <v>-0.55000000000000004</v>
      </c>
      <c r="DU263" s="52" t="s">
        <v>93</v>
      </c>
    </row>
    <row r="264" spans="1:125" x14ac:dyDescent="0.3">
      <c r="B264" s="50"/>
      <c r="C264" s="51"/>
      <c r="D264" s="32"/>
      <c r="E264" s="32"/>
      <c r="S264" s="50"/>
      <c r="T264" s="195"/>
      <c r="U264" s="32"/>
      <c r="V264" s="32"/>
      <c r="AJ264" s="50"/>
      <c r="AK264" s="195"/>
      <c r="AL264" s="32"/>
      <c r="AM264" s="32"/>
      <c r="BA264" s="50"/>
      <c r="BB264" s="195"/>
      <c r="BC264" s="32"/>
      <c r="BD264" s="32"/>
      <c r="BR264" s="50"/>
      <c r="BS264" s="195"/>
      <c r="BT264" s="32"/>
      <c r="BU264" s="32"/>
      <c r="CI264" s="50"/>
      <c r="CJ264" s="195"/>
      <c r="CK264" s="32"/>
      <c r="CL264" s="32"/>
      <c r="CZ264" s="50"/>
      <c r="DA264" s="195"/>
      <c r="DB264" s="32"/>
      <c r="DC264" s="32"/>
      <c r="DQ264" s="50"/>
      <c r="DR264" s="195"/>
      <c r="DS264" s="32"/>
      <c r="DT264" s="32"/>
    </row>
    <row r="266" spans="1:125" x14ac:dyDescent="0.3">
      <c r="B266" s="50" t="s">
        <v>45</v>
      </c>
      <c r="C266" s="53">
        <f>C171</f>
        <v>1</v>
      </c>
      <c r="S266" s="50" t="s">
        <v>45</v>
      </c>
      <c r="T266" s="53">
        <f>T171</f>
        <v>1</v>
      </c>
      <c r="AJ266" s="50" t="s">
        <v>45</v>
      </c>
      <c r="AK266" s="53">
        <f>AK171</f>
        <v>2</v>
      </c>
      <c r="BA266" s="50" t="s">
        <v>45</v>
      </c>
      <c r="BB266" s="53">
        <f>BB171</f>
        <v>2</v>
      </c>
      <c r="BR266" s="50" t="s">
        <v>45</v>
      </c>
      <c r="BS266" s="53">
        <f>BS171</f>
        <v>1</v>
      </c>
      <c r="CI266" s="50" t="s">
        <v>45</v>
      </c>
      <c r="CJ266" s="53">
        <f>CJ171</f>
        <v>1</v>
      </c>
      <c r="CZ266" s="50" t="s">
        <v>45</v>
      </c>
      <c r="DA266" s="53">
        <f>DA171</f>
        <v>2</v>
      </c>
      <c r="DQ266" s="50" t="s">
        <v>45</v>
      </c>
      <c r="DR266" s="53">
        <f>DR171</f>
        <v>2</v>
      </c>
    </row>
    <row r="267" spans="1:125" x14ac:dyDescent="0.3">
      <c r="B267" s="50" t="s">
        <v>89</v>
      </c>
      <c r="C267" s="51" t="s">
        <v>90</v>
      </c>
      <c r="D267" s="53">
        <f>IF(C266=1,D262,"")</f>
        <v>0</v>
      </c>
      <c r="E267" s="53" t="str">
        <f>IF(C266=1,"",E262)</f>
        <v/>
      </c>
      <c r="S267" s="50" t="s">
        <v>89</v>
      </c>
      <c r="T267" s="195" t="s">
        <v>90</v>
      </c>
      <c r="U267" s="53">
        <f>IF(T266=1,U262,"")</f>
        <v>0</v>
      </c>
      <c r="V267" s="53" t="str">
        <f>IF(T266=1,"",V262)</f>
        <v/>
      </c>
      <c r="AJ267" s="50" t="s">
        <v>89</v>
      </c>
      <c r="AK267" s="195" t="s">
        <v>90</v>
      </c>
      <c r="AL267" s="53" t="str">
        <f>IF(AK266=1,AL262,"")</f>
        <v/>
      </c>
      <c r="AM267" s="53">
        <f>IF(AK266=1,"",AM262)</f>
        <v>0</v>
      </c>
      <c r="BA267" s="50" t="s">
        <v>89</v>
      </c>
      <c r="BB267" s="195" t="s">
        <v>90</v>
      </c>
      <c r="BC267" s="53" t="str">
        <f>IF(BB266=1,BC262,"")</f>
        <v/>
      </c>
      <c r="BD267" s="53">
        <f>IF(BB266=1,"",BD262)</f>
        <v>0</v>
      </c>
      <c r="BR267" s="50" t="s">
        <v>89</v>
      </c>
      <c r="BS267" s="195" t="s">
        <v>90</v>
      </c>
      <c r="BT267" s="53">
        <f>IF(BS266=1,BT262,"")</f>
        <v>0</v>
      </c>
      <c r="BU267" s="53" t="str">
        <f>IF(BS266=1,"",BU262)</f>
        <v/>
      </c>
      <c r="CI267" s="50" t="s">
        <v>89</v>
      </c>
      <c r="CJ267" s="195" t="s">
        <v>90</v>
      </c>
      <c r="CK267" s="53">
        <f>IF(CJ266=1,CK262,"")</f>
        <v>0</v>
      </c>
      <c r="CL267" s="53" t="str">
        <f>IF(CJ266=1,"",CL262)</f>
        <v/>
      </c>
      <c r="CZ267" s="50" t="s">
        <v>89</v>
      </c>
      <c r="DA267" s="195" t="s">
        <v>90</v>
      </c>
      <c r="DB267" s="53" t="str">
        <f>IF(DA266=1,DB262,"")</f>
        <v/>
      </c>
      <c r="DC267" s="53">
        <f>IF(DA266=1,"",DC262)</f>
        <v>0</v>
      </c>
      <c r="DQ267" s="50" t="s">
        <v>89</v>
      </c>
      <c r="DR267" s="195" t="s">
        <v>90</v>
      </c>
      <c r="DS267" s="53" t="str">
        <f>IF(DR266=1,DS262,"")</f>
        <v/>
      </c>
      <c r="DT267" s="53">
        <f>IF(DR266=1,"",DT262)</f>
        <v>0</v>
      </c>
    </row>
    <row r="268" spans="1:125" x14ac:dyDescent="0.3">
      <c r="B268" s="50" t="s">
        <v>92</v>
      </c>
      <c r="C268" s="51" t="s">
        <v>90</v>
      </c>
      <c r="D268" s="53">
        <f>IF(C266=1,D263,"")</f>
        <v>0.55000000000000004</v>
      </c>
      <c r="E268" s="53" t="str">
        <f>IF(C266=1,"",E263)</f>
        <v/>
      </c>
      <c r="S268" s="50" t="s">
        <v>92</v>
      </c>
      <c r="T268" s="195" t="s">
        <v>90</v>
      </c>
      <c r="U268" s="53">
        <f>IF(T266=1,U263,"")</f>
        <v>0.55000000000000004</v>
      </c>
      <c r="V268" s="53" t="str">
        <f>IF(T266=1,"",V263)</f>
        <v/>
      </c>
      <c r="AJ268" s="50" t="s">
        <v>92</v>
      </c>
      <c r="AK268" s="195" t="s">
        <v>90</v>
      </c>
      <c r="AL268" s="53" t="str">
        <f>IF(AK266=1,AL263,"")</f>
        <v/>
      </c>
      <c r="AM268" s="53">
        <f>IF(AK266=1,"",AM263)</f>
        <v>-0.55000000000000004</v>
      </c>
      <c r="BA268" s="50" t="s">
        <v>92</v>
      </c>
      <c r="BB268" s="195" t="s">
        <v>90</v>
      </c>
      <c r="BC268" s="53" t="str">
        <f>IF(BB266=1,BC263,"")</f>
        <v/>
      </c>
      <c r="BD268" s="53">
        <f>IF(BB266=1,"",BD263)</f>
        <v>-0.55000000000000004</v>
      </c>
      <c r="BR268" s="50" t="s">
        <v>92</v>
      </c>
      <c r="BS268" s="195" t="s">
        <v>90</v>
      </c>
      <c r="BT268" s="53">
        <f>IF(BS266=1,BT263,"")</f>
        <v>0.55000000000000004</v>
      </c>
      <c r="BU268" s="53" t="str">
        <f>IF(BS266=1,"",BU263)</f>
        <v/>
      </c>
      <c r="CI268" s="50" t="s">
        <v>92</v>
      </c>
      <c r="CJ268" s="195" t="s">
        <v>90</v>
      </c>
      <c r="CK268" s="53">
        <f>IF(CJ266=1,CK263,"")</f>
        <v>0.55000000000000004</v>
      </c>
      <c r="CL268" s="53" t="str">
        <f>IF(CJ266=1,"",CL263)</f>
        <v/>
      </c>
      <c r="CZ268" s="50" t="s">
        <v>92</v>
      </c>
      <c r="DA268" s="195" t="s">
        <v>90</v>
      </c>
      <c r="DB268" s="53" t="str">
        <f>IF(DA266=1,DB263,"")</f>
        <v/>
      </c>
      <c r="DC268" s="53">
        <f>IF(DA266=1,"",DC263)</f>
        <v>-0.55000000000000004</v>
      </c>
      <c r="DQ268" s="50" t="s">
        <v>92</v>
      </c>
      <c r="DR268" s="195" t="s">
        <v>90</v>
      </c>
      <c r="DS268" s="53" t="str">
        <f>IF(DR266=1,DS263,"")</f>
        <v/>
      </c>
      <c r="DT268" s="53">
        <f>IF(DR266=1,"",DT263)</f>
        <v>-0.55000000000000004</v>
      </c>
    </row>
    <row r="269" spans="1:125" x14ac:dyDescent="0.3">
      <c r="B269" s="50"/>
      <c r="C269" s="51"/>
      <c r="D269" s="53"/>
      <c r="E269" s="53"/>
      <c r="S269" s="50"/>
      <c r="T269" s="195"/>
      <c r="U269" s="53"/>
      <c r="V269" s="53"/>
      <c r="AJ269" s="50"/>
      <c r="AK269" s="195"/>
      <c r="AL269" s="53"/>
      <c r="AM269" s="53"/>
      <c r="BA269" s="50"/>
      <c r="BB269" s="195"/>
      <c r="BC269" s="53"/>
      <c r="BD269" s="53"/>
      <c r="BR269" s="50"/>
      <c r="BS269" s="195"/>
      <c r="BT269" s="53"/>
      <c r="BU269" s="53"/>
      <c r="CI269" s="50"/>
      <c r="CJ269" s="195"/>
      <c r="CK269" s="53"/>
      <c r="CL269" s="53"/>
      <c r="CZ269" s="50"/>
      <c r="DA269" s="195"/>
      <c r="DB269" s="53"/>
      <c r="DC269" s="53"/>
      <c r="DQ269" s="50"/>
      <c r="DR269" s="195"/>
      <c r="DS269" s="53"/>
      <c r="DT269" s="53"/>
    </row>
    <row r="270" spans="1:125" ht="15" thickBot="1" x14ac:dyDescent="0.35"/>
    <row r="271" spans="1:125" ht="15" thickBot="1" x14ac:dyDescent="0.35">
      <c r="B271" s="55" t="s">
        <v>41</v>
      </c>
      <c r="C271" s="54" t="s">
        <v>90</v>
      </c>
      <c r="D271" s="53">
        <f>SUM(D267:E267)</f>
        <v>0</v>
      </c>
      <c r="S271" s="55" t="s">
        <v>41</v>
      </c>
      <c r="T271" s="203" t="s">
        <v>90</v>
      </c>
      <c r="U271" s="53">
        <f>SUM(U267:V267)</f>
        <v>0</v>
      </c>
      <c r="AJ271" s="55" t="s">
        <v>41</v>
      </c>
      <c r="AK271" s="203" t="s">
        <v>90</v>
      </c>
      <c r="AL271" s="53">
        <f>SUM(AL267:AM267)</f>
        <v>0</v>
      </c>
      <c r="BA271" s="55" t="s">
        <v>41</v>
      </c>
      <c r="BB271" s="203" t="s">
        <v>90</v>
      </c>
      <c r="BC271" s="53">
        <f>SUM(BC267:BD267)</f>
        <v>0</v>
      </c>
      <c r="BR271" s="55" t="s">
        <v>41</v>
      </c>
      <c r="BS271" s="203" t="s">
        <v>90</v>
      </c>
      <c r="BT271" s="53">
        <f>SUM(BT267:BU267)</f>
        <v>0</v>
      </c>
      <c r="CI271" s="55" t="s">
        <v>41</v>
      </c>
      <c r="CJ271" s="203" t="s">
        <v>90</v>
      </c>
      <c r="CK271" s="53">
        <f>SUM(CK267:CL267)</f>
        <v>0</v>
      </c>
      <c r="CZ271" s="55" t="s">
        <v>41</v>
      </c>
      <c r="DA271" s="203" t="s">
        <v>90</v>
      </c>
      <c r="DB271" s="53">
        <f>SUM(DB267:DC267)</f>
        <v>0</v>
      </c>
      <c r="DQ271" s="55" t="s">
        <v>41</v>
      </c>
      <c r="DR271" s="203" t="s">
        <v>90</v>
      </c>
      <c r="DS271" s="53">
        <f>SUM(DS267:DT267)</f>
        <v>0</v>
      </c>
    </row>
    <row r="272" spans="1:125" ht="15" thickBot="1" x14ac:dyDescent="0.35">
      <c r="B272" s="55" t="s">
        <v>95</v>
      </c>
      <c r="C272" s="54" t="s">
        <v>90</v>
      </c>
      <c r="D272" s="53">
        <f t="shared" ref="D272" si="40">SUM(D268:E268)</f>
        <v>0.55000000000000004</v>
      </c>
      <c r="S272" s="55" t="s">
        <v>95</v>
      </c>
      <c r="T272" s="203" t="s">
        <v>90</v>
      </c>
      <c r="U272" s="53">
        <f t="shared" ref="U272" si="41">SUM(U268:V268)</f>
        <v>0.55000000000000004</v>
      </c>
      <c r="AJ272" s="55" t="s">
        <v>95</v>
      </c>
      <c r="AK272" s="203" t="s">
        <v>90</v>
      </c>
      <c r="AL272" s="53">
        <f t="shared" ref="AL272" si="42">SUM(AL268:AM268)</f>
        <v>-0.55000000000000004</v>
      </c>
      <c r="BA272" s="55" t="s">
        <v>95</v>
      </c>
      <c r="BB272" s="203" t="s">
        <v>90</v>
      </c>
      <c r="BC272" s="53">
        <f t="shared" ref="BC272" si="43">SUM(BC268:BD268)</f>
        <v>-0.55000000000000004</v>
      </c>
      <c r="BR272" s="55" t="s">
        <v>95</v>
      </c>
      <c r="BS272" s="203" t="s">
        <v>90</v>
      </c>
      <c r="BT272" s="53">
        <f t="shared" ref="BT272" si="44">SUM(BT268:BU268)</f>
        <v>0.55000000000000004</v>
      </c>
      <c r="CI272" s="55" t="s">
        <v>95</v>
      </c>
      <c r="CJ272" s="203" t="s">
        <v>90</v>
      </c>
      <c r="CK272" s="53">
        <f t="shared" ref="CK272" si="45">SUM(CK268:CL268)</f>
        <v>0.55000000000000004</v>
      </c>
      <c r="CZ272" s="55" t="s">
        <v>95</v>
      </c>
      <c r="DA272" s="203" t="s">
        <v>90</v>
      </c>
      <c r="DB272" s="53">
        <f t="shared" ref="DB272" si="46">SUM(DB268:DC268)</f>
        <v>-0.55000000000000004</v>
      </c>
      <c r="DQ272" s="55" t="s">
        <v>95</v>
      </c>
      <c r="DR272" s="203" t="s">
        <v>90</v>
      </c>
      <c r="DS272" s="53">
        <f t="shared" ref="DS272" si="47">SUM(DS268:DT268)</f>
        <v>-0.55000000000000004</v>
      </c>
    </row>
    <row r="273" spans="1:125" ht="15" thickBot="1" x14ac:dyDescent="0.35">
      <c r="B273" s="55"/>
      <c r="C273" s="54"/>
      <c r="D273" s="53"/>
      <c r="S273" s="55"/>
      <c r="T273" s="203"/>
      <c r="U273" s="53"/>
      <c r="AJ273" s="55"/>
      <c r="AK273" s="203"/>
      <c r="AL273" s="53"/>
      <c r="BA273" s="55"/>
      <c r="BB273" s="203"/>
      <c r="BC273" s="53"/>
      <c r="BR273" s="55"/>
      <c r="BS273" s="203"/>
      <c r="BT273" s="53"/>
      <c r="CI273" s="55"/>
      <c r="CJ273" s="203"/>
      <c r="CK273" s="53"/>
      <c r="CZ273" s="55"/>
      <c r="DA273" s="203"/>
      <c r="DB273" s="53"/>
      <c r="DQ273" s="55"/>
      <c r="DR273" s="203"/>
      <c r="DS273" s="53"/>
    </row>
    <row r="275" spans="1:125" s="58" customFormat="1" x14ac:dyDescent="0.3">
      <c r="A275" s="58" t="s">
        <v>101</v>
      </c>
      <c r="R275" s="58" t="s">
        <v>101</v>
      </c>
      <c r="AI275" s="58" t="s">
        <v>101</v>
      </c>
      <c r="AZ275" s="58" t="s">
        <v>101</v>
      </c>
      <c r="BQ275" s="58" t="s">
        <v>101</v>
      </c>
      <c r="CH275" s="58" t="s">
        <v>101</v>
      </c>
      <c r="CY275" s="58" t="s">
        <v>101</v>
      </c>
      <c r="DP275" s="58" t="s">
        <v>101</v>
      </c>
    </row>
    <row r="276" spans="1:125" x14ac:dyDescent="0.3">
      <c r="A276" s="1" t="s">
        <v>102</v>
      </c>
      <c r="R276" s="1" t="s">
        <v>102</v>
      </c>
      <c r="AI276" s="1" t="s">
        <v>102</v>
      </c>
      <c r="AZ276" s="1" t="s">
        <v>102</v>
      </c>
      <c r="BQ276" s="1" t="s">
        <v>102</v>
      </c>
      <c r="CH276" s="1" t="s">
        <v>102</v>
      </c>
      <c r="CY276" s="1" t="s">
        <v>102</v>
      </c>
      <c r="DP276" s="1" t="s">
        <v>102</v>
      </c>
    </row>
    <row r="278" spans="1:125" x14ac:dyDescent="0.3">
      <c r="D278" s="547" t="s">
        <v>103</v>
      </c>
      <c r="E278" s="547"/>
      <c r="F278" s="547"/>
      <c r="U278" s="547" t="s">
        <v>103</v>
      </c>
      <c r="V278" s="547"/>
      <c r="W278" s="547"/>
      <c r="AL278" s="547" t="s">
        <v>103</v>
      </c>
      <c r="AM278" s="547"/>
      <c r="AN278" s="547"/>
      <c r="BC278" s="547" t="s">
        <v>103</v>
      </c>
      <c r="BD278" s="547"/>
      <c r="BE278" s="547"/>
      <c r="BT278" s="547" t="s">
        <v>103</v>
      </c>
      <c r="BU278" s="547"/>
      <c r="BV278" s="547"/>
      <c r="CG278" s="547" t="s">
        <v>103</v>
      </c>
      <c r="CH278" s="547"/>
      <c r="CI278" s="547"/>
      <c r="CK278" s="547" t="s">
        <v>103</v>
      </c>
      <c r="CL278" s="547"/>
      <c r="CM278" s="547"/>
      <c r="CW278" s="547" t="s">
        <v>103</v>
      </c>
      <c r="CX278" s="547"/>
      <c r="CY278" s="547"/>
      <c r="DB278" s="547" t="s">
        <v>103</v>
      </c>
      <c r="DC278" s="547"/>
      <c r="DD278" s="547"/>
      <c r="DS278" s="547" t="s">
        <v>103</v>
      </c>
      <c r="DT278" s="547"/>
      <c r="DU278" s="547"/>
    </row>
    <row r="279" spans="1:125" x14ac:dyDescent="0.3">
      <c r="D279" s="16" t="s">
        <v>44</v>
      </c>
      <c r="E279" s="16" t="s">
        <v>104</v>
      </c>
      <c r="F279" s="16" t="s">
        <v>76</v>
      </c>
      <c r="U279" s="202" t="s">
        <v>44</v>
      </c>
      <c r="V279" s="202" t="s">
        <v>104</v>
      </c>
      <c r="W279" s="202" t="s">
        <v>76</v>
      </c>
      <c r="AL279" s="202" t="s">
        <v>44</v>
      </c>
      <c r="AM279" s="202" t="s">
        <v>104</v>
      </c>
      <c r="AN279" s="202" t="s">
        <v>76</v>
      </c>
      <c r="BC279" s="202" t="s">
        <v>44</v>
      </c>
      <c r="BD279" s="202" t="s">
        <v>104</v>
      </c>
      <c r="BE279" s="202" t="s">
        <v>76</v>
      </c>
      <c r="BT279" s="202" t="s">
        <v>44</v>
      </c>
      <c r="BU279" s="202" t="s">
        <v>104</v>
      </c>
      <c r="BV279" s="202" t="s">
        <v>76</v>
      </c>
      <c r="CK279" s="202" t="s">
        <v>44</v>
      </c>
      <c r="CL279" s="202" t="s">
        <v>104</v>
      </c>
      <c r="CM279" s="202" t="s">
        <v>76</v>
      </c>
      <c r="DB279" s="202" t="s">
        <v>44</v>
      </c>
      <c r="DC279" s="202" t="s">
        <v>104</v>
      </c>
      <c r="DD279" s="202" t="s">
        <v>76</v>
      </c>
      <c r="DS279" s="202" t="s">
        <v>44</v>
      </c>
      <c r="DT279" s="202" t="s">
        <v>104</v>
      </c>
      <c r="DU279" s="202" t="s">
        <v>76</v>
      </c>
    </row>
    <row r="280" spans="1:125" x14ac:dyDescent="0.3">
      <c r="B280" t="s">
        <v>105</v>
      </c>
      <c r="C280" t="s">
        <v>106</v>
      </c>
      <c r="D280" s="48">
        <v>7</v>
      </c>
      <c r="E280" s="48">
        <v>9.5</v>
      </c>
      <c r="F280" s="48">
        <v>11.5</v>
      </c>
      <c r="S280" t="s">
        <v>105</v>
      </c>
      <c r="T280" t="s">
        <v>106</v>
      </c>
      <c r="U280" s="48">
        <v>7</v>
      </c>
      <c r="V280" s="48">
        <v>9.5</v>
      </c>
      <c r="W280" s="48">
        <v>11.5</v>
      </c>
      <c r="AJ280" t="s">
        <v>105</v>
      </c>
      <c r="AK280" t="s">
        <v>106</v>
      </c>
      <c r="AL280" s="48">
        <v>7</v>
      </c>
      <c r="AM280" s="48">
        <v>9.5</v>
      </c>
      <c r="AN280" s="48">
        <v>11.5</v>
      </c>
      <c r="BA280" t="s">
        <v>105</v>
      </c>
      <c r="BB280" t="s">
        <v>106</v>
      </c>
      <c r="BC280" s="48">
        <v>7</v>
      </c>
      <c r="BD280" s="48">
        <v>9.5</v>
      </c>
      <c r="BE280" s="48">
        <v>11.5</v>
      </c>
      <c r="BR280" t="s">
        <v>105</v>
      </c>
      <c r="BS280" t="s">
        <v>106</v>
      </c>
      <c r="BT280" s="48">
        <v>7</v>
      </c>
      <c r="BU280" s="48">
        <v>9.5</v>
      </c>
      <c r="BV280" s="48">
        <v>11.5</v>
      </c>
      <c r="CI280" t="s">
        <v>105</v>
      </c>
      <c r="CJ280" t="s">
        <v>106</v>
      </c>
      <c r="CK280" s="48">
        <v>7</v>
      </c>
      <c r="CL280" s="48">
        <v>9.5</v>
      </c>
      <c r="CM280" s="48">
        <v>11.5</v>
      </c>
      <c r="CZ280" t="s">
        <v>105</v>
      </c>
      <c r="DA280" t="s">
        <v>106</v>
      </c>
      <c r="DB280" s="48">
        <v>7</v>
      </c>
      <c r="DC280" s="48">
        <v>9.5</v>
      </c>
      <c r="DD280" s="48">
        <v>11.5</v>
      </c>
      <c r="DQ280" t="s">
        <v>105</v>
      </c>
      <c r="DR280" t="s">
        <v>106</v>
      </c>
      <c r="DS280" s="48">
        <v>7</v>
      </c>
      <c r="DT280" s="48">
        <v>9.5</v>
      </c>
      <c r="DU280" s="48">
        <v>11.5</v>
      </c>
    </row>
    <row r="281" spans="1:125" x14ac:dyDescent="0.3">
      <c r="B281" t="s">
        <v>105</v>
      </c>
      <c r="C281" t="s">
        <v>107</v>
      </c>
      <c r="D281" s="48">
        <v>1200</v>
      </c>
      <c r="E281" s="48">
        <v>900</v>
      </c>
      <c r="F281" s="48">
        <v>700</v>
      </c>
      <c r="S281" t="s">
        <v>105</v>
      </c>
      <c r="T281" t="s">
        <v>107</v>
      </c>
      <c r="U281" s="48">
        <v>1200</v>
      </c>
      <c r="V281" s="48">
        <v>900</v>
      </c>
      <c r="W281" s="48">
        <v>700</v>
      </c>
      <c r="AJ281" t="s">
        <v>105</v>
      </c>
      <c r="AK281" t="s">
        <v>107</v>
      </c>
      <c r="AL281" s="48">
        <v>1200</v>
      </c>
      <c r="AM281" s="48">
        <v>900</v>
      </c>
      <c r="AN281" s="48">
        <v>700</v>
      </c>
      <c r="BA281" t="s">
        <v>105</v>
      </c>
      <c r="BB281" t="s">
        <v>107</v>
      </c>
      <c r="BC281" s="48">
        <v>1200</v>
      </c>
      <c r="BD281" s="48">
        <v>900</v>
      </c>
      <c r="BE281" s="48">
        <v>700</v>
      </c>
      <c r="BR281" t="s">
        <v>105</v>
      </c>
      <c r="BS281" t="s">
        <v>107</v>
      </c>
      <c r="BT281" s="48">
        <v>1200</v>
      </c>
      <c r="BU281" s="48">
        <v>900</v>
      </c>
      <c r="BV281" s="48">
        <v>700</v>
      </c>
      <c r="CI281" t="s">
        <v>105</v>
      </c>
      <c r="CJ281" t="s">
        <v>107</v>
      </c>
      <c r="CK281" s="48">
        <v>1200</v>
      </c>
      <c r="CL281" s="48">
        <v>900</v>
      </c>
      <c r="CM281" s="48">
        <v>700</v>
      </c>
      <c r="CZ281" t="s">
        <v>105</v>
      </c>
      <c r="DA281" t="s">
        <v>107</v>
      </c>
      <c r="DB281" s="48">
        <v>1200</v>
      </c>
      <c r="DC281" s="48">
        <v>900</v>
      </c>
      <c r="DD281" s="48">
        <v>700</v>
      </c>
      <c r="DQ281" t="s">
        <v>105</v>
      </c>
      <c r="DR281" t="s">
        <v>107</v>
      </c>
      <c r="DS281" s="48">
        <v>1200</v>
      </c>
      <c r="DT281" s="48">
        <v>900</v>
      </c>
      <c r="DU281" s="48">
        <v>700</v>
      </c>
    </row>
    <row r="282" spans="1:125" x14ac:dyDescent="0.3">
      <c r="B282" t="s">
        <v>108</v>
      </c>
      <c r="C282" t="s">
        <v>109</v>
      </c>
      <c r="D282" s="11">
        <v>0</v>
      </c>
      <c r="E282" s="11">
        <f>D282</f>
        <v>0</v>
      </c>
      <c r="F282" s="11">
        <f>D282</f>
        <v>0</v>
      </c>
      <c r="S282" t="s">
        <v>108</v>
      </c>
      <c r="T282" t="s">
        <v>109</v>
      </c>
      <c r="U282" s="11">
        <v>0</v>
      </c>
      <c r="V282" s="11">
        <f>U282</f>
        <v>0</v>
      </c>
      <c r="W282" s="11">
        <f>U282</f>
        <v>0</v>
      </c>
      <c r="AJ282" t="s">
        <v>108</v>
      </c>
      <c r="AK282" t="s">
        <v>109</v>
      </c>
      <c r="AL282" s="11">
        <v>0</v>
      </c>
      <c r="AM282" s="11">
        <f>AL282</f>
        <v>0</v>
      </c>
      <c r="AN282" s="11">
        <f>AL282</f>
        <v>0</v>
      </c>
      <c r="BA282" t="s">
        <v>108</v>
      </c>
      <c r="BB282" t="s">
        <v>109</v>
      </c>
      <c r="BC282" s="11">
        <v>0</v>
      </c>
      <c r="BD282" s="11">
        <f>BC282</f>
        <v>0</v>
      </c>
      <c r="BE282" s="11">
        <f>BC282</f>
        <v>0</v>
      </c>
      <c r="BR282" t="s">
        <v>108</v>
      </c>
      <c r="BS282" t="s">
        <v>109</v>
      </c>
      <c r="BT282" s="11">
        <v>0</v>
      </c>
      <c r="BU282" s="11">
        <f>BT282</f>
        <v>0</v>
      </c>
      <c r="BV282" s="11">
        <f>BT282</f>
        <v>0</v>
      </c>
      <c r="CI282" t="s">
        <v>108</v>
      </c>
      <c r="CJ282" t="s">
        <v>109</v>
      </c>
      <c r="CK282" s="11">
        <v>0</v>
      </c>
      <c r="CL282" s="11">
        <f>CK282</f>
        <v>0</v>
      </c>
      <c r="CM282" s="11">
        <f>CK282</f>
        <v>0</v>
      </c>
      <c r="CZ282" t="s">
        <v>108</v>
      </c>
      <c r="DA282" t="s">
        <v>109</v>
      </c>
      <c r="DB282" s="11">
        <v>0</v>
      </c>
      <c r="DC282" s="11">
        <f>DB282</f>
        <v>0</v>
      </c>
      <c r="DD282" s="11">
        <f>DB282</f>
        <v>0</v>
      </c>
      <c r="DQ282" t="s">
        <v>108</v>
      </c>
      <c r="DR282" t="s">
        <v>109</v>
      </c>
      <c r="DS282" s="11">
        <v>0</v>
      </c>
      <c r="DT282" s="11">
        <f>DS282</f>
        <v>0</v>
      </c>
      <c r="DU282" s="11">
        <f>DS282</f>
        <v>0</v>
      </c>
    </row>
    <row r="283" spans="1:125" x14ac:dyDescent="0.3">
      <c r="B283" t="s">
        <v>110</v>
      </c>
      <c r="C283" t="s">
        <v>46</v>
      </c>
      <c r="D283" s="60">
        <f>IF(D282&gt;15,2.01*(D282/D281)^(2/D280),2.01*(15/D281)^(2/D280))</f>
        <v>0.57471966980766043</v>
      </c>
      <c r="E283" s="60">
        <f>IF(E282&gt;15,2.01*(E282/E281)^(2/E280),2.01*(15/E281)^(2/E280))</f>
        <v>0.84888415207790313</v>
      </c>
      <c r="F283" s="60">
        <f>IF(F282&gt;15,2.01*(F282/F281)^(2/F280),2.01*(15/F281)^(2/F280))</f>
        <v>1.0302295642273647</v>
      </c>
      <c r="S283" t="s">
        <v>110</v>
      </c>
      <c r="T283" t="s">
        <v>46</v>
      </c>
      <c r="U283" s="60">
        <f>IF(U282&gt;15,2.01*(U282/U281)^(2/U280),2.01*(15/U281)^(2/U280))</f>
        <v>0.57471966980766043</v>
      </c>
      <c r="V283" s="60">
        <f>IF(V282&gt;15,2.01*(V282/V281)^(2/V280),2.01*(15/V281)^(2/V280))</f>
        <v>0.84888415207790313</v>
      </c>
      <c r="W283" s="60">
        <f>IF(W282&gt;15,2.01*(W282/W281)^(2/W280),2.01*(15/W281)^(2/W280))</f>
        <v>1.0302295642273647</v>
      </c>
      <c r="AJ283" t="s">
        <v>110</v>
      </c>
      <c r="AK283" t="s">
        <v>46</v>
      </c>
      <c r="AL283" s="60">
        <f>IF(AL282&gt;15,2.01*(AL282/AL281)^(2/AL280),2.01*(15/AL281)^(2/AL280))</f>
        <v>0.57471966980766043</v>
      </c>
      <c r="AM283" s="60">
        <f>IF(AM282&gt;15,2.01*(AM282/AM281)^(2/AM280),2.01*(15/AM281)^(2/AM280))</f>
        <v>0.84888415207790313</v>
      </c>
      <c r="AN283" s="60">
        <f>IF(AN282&gt;15,2.01*(AN282/AN281)^(2/AN280),2.01*(15/AN281)^(2/AN280))</f>
        <v>1.0302295642273647</v>
      </c>
      <c r="BA283" t="s">
        <v>110</v>
      </c>
      <c r="BB283" t="s">
        <v>46</v>
      </c>
      <c r="BC283" s="60">
        <f>IF(BC282&gt;15,2.01*(BC282/BC281)^(2/BC280),2.01*(15/BC281)^(2/BC280))</f>
        <v>0.57471966980766043</v>
      </c>
      <c r="BD283" s="60">
        <f>IF(BD282&gt;15,2.01*(BD282/BD281)^(2/BD280),2.01*(15/BD281)^(2/BD280))</f>
        <v>0.84888415207790313</v>
      </c>
      <c r="BE283" s="60">
        <f>IF(BE282&gt;15,2.01*(BE282/BE281)^(2/BE280),2.01*(15/BE281)^(2/BE280))</f>
        <v>1.0302295642273647</v>
      </c>
      <c r="BR283" t="s">
        <v>110</v>
      </c>
      <c r="BS283" t="s">
        <v>46</v>
      </c>
      <c r="BT283" s="60">
        <f>IF(BT282&gt;15,2.01*(BT282/BT281)^(2/BT280),2.01*(15/BT281)^(2/BT280))</f>
        <v>0.57471966980766043</v>
      </c>
      <c r="BU283" s="60">
        <f>IF(BU282&gt;15,2.01*(BU282/BU281)^(2/BU280),2.01*(15/BU281)^(2/BU280))</f>
        <v>0.84888415207790313</v>
      </c>
      <c r="BV283" s="60">
        <f>IF(BV282&gt;15,2.01*(BV282/BV281)^(2/BV280),2.01*(15/BV281)^(2/BV280))</f>
        <v>1.0302295642273647</v>
      </c>
      <c r="CI283" t="s">
        <v>110</v>
      </c>
      <c r="CJ283" t="s">
        <v>46</v>
      </c>
      <c r="CK283" s="60">
        <f>IF(CK282&gt;15,2.01*(CK282/CK281)^(2/CK280),2.01*(15/CK281)^(2/CK280))</f>
        <v>0.57471966980766043</v>
      </c>
      <c r="CL283" s="60">
        <f>IF(CL282&gt;15,2.01*(CL282/CL281)^(2/CL280),2.01*(15/CL281)^(2/CL280))</f>
        <v>0.84888415207790313</v>
      </c>
      <c r="CM283" s="60">
        <f>IF(CM282&gt;15,2.01*(CM282/CM281)^(2/CM280),2.01*(15/CM281)^(2/CM280))</f>
        <v>1.0302295642273647</v>
      </c>
      <c r="CZ283" t="s">
        <v>110</v>
      </c>
      <c r="DA283" t="s">
        <v>46</v>
      </c>
      <c r="DB283" s="60">
        <f>IF(DB282&gt;15,2.01*(DB282/DB281)^(2/DB280),2.01*(15/DB281)^(2/DB280))</f>
        <v>0.57471966980766043</v>
      </c>
      <c r="DC283" s="60">
        <f>IF(DC282&gt;15,2.01*(DC282/DC281)^(2/DC280),2.01*(15/DC281)^(2/DC280))</f>
        <v>0.84888415207790313</v>
      </c>
      <c r="DD283" s="60">
        <f>IF(DD282&gt;15,2.01*(DD282/DD281)^(2/DD280),2.01*(15/DD281)^(2/DD280))</f>
        <v>1.0302295642273647</v>
      </c>
      <c r="DQ283" t="s">
        <v>110</v>
      </c>
      <c r="DR283" t="s">
        <v>46</v>
      </c>
      <c r="DS283" s="60">
        <f>IF(DS282&gt;15,2.01*(DS282/DS281)^(2/DS280),2.01*(15/DS281)^(2/DS280))</f>
        <v>0.57471966980766043</v>
      </c>
      <c r="DT283" s="60">
        <f>IF(DT282&gt;15,2.01*(DT282/DT281)^(2/DT280),2.01*(15/DT281)^(2/DT280))</f>
        <v>0.84888415207790313</v>
      </c>
      <c r="DU283" s="60">
        <f>IF(DU282&gt;15,2.01*(DU282/DU281)^(2/DU280),2.01*(15/DU281)^(2/DU280))</f>
        <v>1.0302295642273647</v>
      </c>
    </row>
    <row r="284" spans="1:125" x14ac:dyDescent="0.3">
      <c r="B284" t="s">
        <v>111</v>
      </c>
      <c r="C284" t="s">
        <v>109</v>
      </c>
      <c r="D284" s="11">
        <v>15</v>
      </c>
      <c r="E284" s="11">
        <f>D284</f>
        <v>15</v>
      </c>
      <c r="F284" s="11">
        <f>D284</f>
        <v>15</v>
      </c>
      <c r="S284" t="s">
        <v>111</v>
      </c>
      <c r="T284" t="s">
        <v>109</v>
      </c>
      <c r="U284" s="11">
        <v>15</v>
      </c>
      <c r="V284" s="11">
        <f>U284</f>
        <v>15</v>
      </c>
      <c r="W284" s="11">
        <f>U284</f>
        <v>15</v>
      </c>
      <c r="AJ284" t="s">
        <v>111</v>
      </c>
      <c r="AK284" t="s">
        <v>109</v>
      </c>
      <c r="AL284" s="11">
        <v>15</v>
      </c>
      <c r="AM284" s="11">
        <f>AL284</f>
        <v>15</v>
      </c>
      <c r="AN284" s="11">
        <f>AL284</f>
        <v>15</v>
      </c>
      <c r="BA284" t="s">
        <v>111</v>
      </c>
      <c r="BB284" t="s">
        <v>109</v>
      </c>
      <c r="BC284" s="11">
        <v>15</v>
      </c>
      <c r="BD284" s="11">
        <f>BC284</f>
        <v>15</v>
      </c>
      <c r="BE284" s="11">
        <f>BC284</f>
        <v>15</v>
      </c>
      <c r="BR284" t="s">
        <v>111</v>
      </c>
      <c r="BS284" t="s">
        <v>109</v>
      </c>
      <c r="BT284" s="11">
        <v>15</v>
      </c>
      <c r="BU284" s="11">
        <f>BT284</f>
        <v>15</v>
      </c>
      <c r="BV284" s="11">
        <f>BT284</f>
        <v>15</v>
      </c>
      <c r="CI284" t="s">
        <v>111</v>
      </c>
      <c r="CJ284" t="s">
        <v>109</v>
      </c>
      <c r="CK284" s="11">
        <v>15</v>
      </c>
      <c r="CL284" s="11">
        <f>CK284</f>
        <v>15</v>
      </c>
      <c r="CM284" s="11">
        <f>CK284</f>
        <v>15</v>
      </c>
      <c r="CZ284" t="s">
        <v>111</v>
      </c>
      <c r="DA284" t="s">
        <v>109</v>
      </c>
      <c r="DB284" s="11">
        <v>15</v>
      </c>
      <c r="DC284" s="11">
        <f>DB284</f>
        <v>15</v>
      </c>
      <c r="DD284" s="11">
        <f>DB284</f>
        <v>15</v>
      </c>
      <c r="DQ284" t="s">
        <v>111</v>
      </c>
      <c r="DR284" t="s">
        <v>109</v>
      </c>
      <c r="DS284" s="11">
        <v>15</v>
      </c>
      <c r="DT284" s="11">
        <f>DS284</f>
        <v>15</v>
      </c>
      <c r="DU284" s="11">
        <f>DS284</f>
        <v>15</v>
      </c>
    </row>
    <row r="285" spans="1:125" x14ac:dyDescent="0.3">
      <c r="B285" t="s">
        <v>110</v>
      </c>
      <c r="C285" t="s">
        <v>46</v>
      </c>
      <c r="D285" s="60">
        <f>IF(D284&gt;15,2.01*(D284/D281)^(2/D280),2.01*(15/D281)^(2/D280))</f>
        <v>0.57471966980766043</v>
      </c>
      <c r="E285" s="60">
        <f>IF(E284&gt;15,2.01*(E284/E281)^(2/E280),2.01*(15/E281)^(2/E280))</f>
        <v>0.84888415207790313</v>
      </c>
      <c r="F285" s="60">
        <f>IF(F284&gt;15,2.01*(F284/F281)^(2/F280),2.01*(15/F281)^(2/F280))</f>
        <v>1.0302295642273647</v>
      </c>
      <c r="S285" t="s">
        <v>110</v>
      </c>
      <c r="T285" t="s">
        <v>46</v>
      </c>
      <c r="U285" s="60">
        <f>IF(U284&gt;15,2.01*(U284/U281)^(2/U280),2.01*(15/U281)^(2/U280))</f>
        <v>0.57471966980766043</v>
      </c>
      <c r="V285" s="60">
        <f>IF(V284&gt;15,2.01*(V284/V281)^(2/V280),2.01*(15/V281)^(2/V280))</f>
        <v>0.84888415207790313</v>
      </c>
      <c r="W285" s="60">
        <f>IF(W284&gt;15,2.01*(W284/W281)^(2/W280),2.01*(15/W281)^(2/W280))</f>
        <v>1.0302295642273647</v>
      </c>
      <c r="AJ285" t="s">
        <v>110</v>
      </c>
      <c r="AK285" t="s">
        <v>46</v>
      </c>
      <c r="AL285" s="60">
        <f>IF(AL284&gt;15,2.01*(AL284/AL281)^(2/AL280),2.01*(15/AL281)^(2/AL280))</f>
        <v>0.57471966980766043</v>
      </c>
      <c r="AM285" s="60">
        <f>IF(AM284&gt;15,2.01*(AM284/AM281)^(2/AM280),2.01*(15/AM281)^(2/AM280))</f>
        <v>0.84888415207790313</v>
      </c>
      <c r="AN285" s="60">
        <f>IF(AN284&gt;15,2.01*(AN284/AN281)^(2/AN280),2.01*(15/AN281)^(2/AN280))</f>
        <v>1.0302295642273647</v>
      </c>
      <c r="BA285" t="s">
        <v>110</v>
      </c>
      <c r="BB285" t="s">
        <v>46</v>
      </c>
      <c r="BC285" s="60">
        <f>IF(BC284&gt;15,2.01*(BC284/BC281)^(2/BC280),2.01*(15/BC281)^(2/BC280))</f>
        <v>0.57471966980766043</v>
      </c>
      <c r="BD285" s="60">
        <f>IF(BD284&gt;15,2.01*(BD284/BD281)^(2/BD280),2.01*(15/BD281)^(2/BD280))</f>
        <v>0.84888415207790313</v>
      </c>
      <c r="BE285" s="60">
        <f>IF(BE284&gt;15,2.01*(BE284/BE281)^(2/BE280),2.01*(15/BE281)^(2/BE280))</f>
        <v>1.0302295642273647</v>
      </c>
      <c r="BR285" t="s">
        <v>110</v>
      </c>
      <c r="BS285" t="s">
        <v>46</v>
      </c>
      <c r="BT285" s="60">
        <f>IF(BT284&gt;15,2.01*(BT284/BT281)^(2/BT280),2.01*(15/BT281)^(2/BT280))</f>
        <v>0.57471966980766043</v>
      </c>
      <c r="BU285" s="60">
        <f>IF(BU284&gt;15,2.01*(BU284/BU281)^(2/BU280),2.01*(15/BU281)^(2/BU280))</f>
        <v>0.84888415207790313</v>
      </c>
      <c r="BV285" s="60">
        <f>IF(BV284&gt;15,2.01*(BV284/BV281)^(2/BV280),2.01*(15/BV281)^(2/BV280))</f>
        <v>1.0302295642273647</v>
      </c>
      <c r="CI285" t="s">
        <v>110</v>
      </c>
      <c r="CJ285" t="s">
        <v>46</v>
      </c>
      <c r="CK285" s="60">
        <f>IF(CK284&gt;15,2.01*(CK284/CK281)^(2/CK280),2.01*(15/CK281)^(2/CK280))</f>
        <v>0.57471966980766043</v>
      </c>
      <c r="CL285" s="60">
        <f>IF(CL284&gt;15,2.01*(CL284/CL281)^(2/CL280),2.01*(15/CL281)^(2/CL280))</f>
        <v>0.84888415207790313</v>
      </c>
      <c r="CM285" s="60">
        <f>IF(CM284&gt;15,2.01*(CM284/CM281)^(2/CM280),2.01*(15/CM281)^(2/CM280))</f>
        <v>1.0302295642273647</v>
      </c>
      <c r="CZ285" t="s">
        <v>110</v>
      </c>
      <c r="DA285" t="s">
        <v>46</v>
      </c>
      <c r="DB285" s="60">
        <f>IF(DB284&gt;15,2.01*(DB284/DB281)^(2/DB280),2.01*(15/DB281)^(2/DB280))</f>
        <v>0.57471966980766043</v>
      </c>
      <c r="DC285" s="60">
        <f>IF(DC284&gt;15,2.01*(DC284/DC281)^(2/DC280),2.01*(15/DC281)^(2/DC280))</f>
        <v>0.84888415207790313</v>
      </c>
      <c r="DD285" s="60">
        <f>IF(DD284&gt;15,2.01*(DD284/DD281)^(2/DD280),2.01*(15/DD281)^(2/DD280))</f>
        <v>1.0302295642273647</v>
      </c>
      <c r="DQ285" t="s">
        <v>110</v>
      </c>
      <c r="DR285" t="s">
        <v>46</v>
      </c>
      <c r="DS285" s="60">
        <f>IF(DS284&gt;15,2.01*(DS284/DS281)^(2/DS280),2.01*(15/DS281)^(2/DS280))</f>
        <v>0.57471966980766043</v>
      </c>
      <c r="DT285" s="60">
        <f>IF(DT284&gt;15,2.01*(DT284/DT281)^(2/DT280),2.01*(15/DT281)^(2/DT280))</f>
        <v>0.84888415207790313</v>
      </c>
      <c r="DU285" s="60">
        <f>IF(DU284&gt;15,2.01*(DU284/DU281)^(2/DU280),2.01*(15/DU281)^(2/DU280))</f>
        <v>1.0302295642273647</v>
      </c>
    </row>
    <row r="286" spans="1:125" x14ac:dyDescent="0.3">
      <c r="B286" t="s">
        <v>112</v>
      </c>
      <c r="C286" t="s">
        <v>109</v>
      </c>
      <c r="D286" s="11">
        <f>D153</f>
        <v>8</v>
      </c>
      <c r="E286" s="11">
        <f>D286</f>
        <v>8</v>
      </c>
      <c r="F286" s="11">
        <f>D286</f>
        <v>8</v>
      </c>
      <c r="S286" t="s">
        <v>112</v>
      </c>
      <c r="T286" t="s">
        <v>109</v>
      </c>
      <c r="U286" s="11">
        <f>U153</f>
        <v>8</v>
      </c>
      <c r="V286" s="11">
        <f>U286</f>
        <v>8</v>
      </c>
      <c r="W286" s="11">
        <f>U286</f>
        <v>8</v>
      </c>
      <c r="AJ286" t="s">
        <v>112</v>
      </c>
      <c r="AK286" t="s">
        <v>109</v>
      </c>
      <c r="AL286" s="11">
        <f>AL153</f>
        <v>8</v>
      </c>
      <c r="AM286" s="11">
        <f>AL286</f>
        <v>8</v>
      </c>
      <c r="AN286" s="11">
        <f>AL286</f>
        <v>8</v>
      </c>
      <c r="BA286" t="s">
        <v>112</v>
      </c>
      <c r="BB286" t="s">
        <v>109</v>
      </c>
      <c r="BC286" s="11">
        <f>BC153</f>
        <v>8</v>
      </c>
      <c r="BD286" s="11">
        <f>BC286</f>
        <v>8</v>
      </c>
      <c r="BE286" s="11">
        <f>BC286</f>
        <v>8</v>
      </c>
      <c r="BR286" t="s">
        <v>112</v>
      </c>
      <c r="BS286" t="s">
        <v>109</v>
      </c>
      <c r="BT286" s="11">
        <f>BT153</f>
        <v>8</v>
      </c>
      <c r="BU286" s="11">
        <f>BT286</f>
        <v>8</v>
      </c>
      <c r="BV286" s="11">
        <f>BT286</f>
        <v>8</v>
      </c>
      <c r="CI286" t="s">
        <v>112</v>
      </c>
      <c r="CJ286" t="s">
        <v>109</v>
      </c>
      <c r="CK286" s="11">
        <f>CK153</f>
        <v>8</v>
      </c>
      <c r="CL286" s="11">
        <f>CK286</f>
        <v>8</v>
      </c>
      <c r="CM286" s="11">
        <f>CK286</f>
        <v>8</v>
      </c>
      <c r="CZ286" t="s">
        <v>112</v>
      </c>
      <c r="DA286" t="s">
        <v>109</v>
      </c>
      <c r="DB286" s="11">
        <f>DB153</f>
        <v>8</v>
      </c>
      <c r="DC286" s="11">
        <f>DB286</f>
        <v>8</v>
      </c>
      <c r="DD286" s="11">
        <f>DB286</f>
        <v>8</v>
      </c>
      <c r="DQ286" t="s">
        <v>112</v>
      </c>
      <c r="DR286" t="s">
        <v>109</v>
      </c>
      <c r="DS286" s="11">
        <f>DS153</f>
        <v>8</v>
      </c>
      <c r="DT286" s="11">
        <f>DS286</f>
        <v>8</v>
      </c>
      <c r="DU286" s="11">
        <f>DS286</f>
        <v>8</v>
      </c>
    </row>
    <row r="287" spans="1:125" x14ac:dyDescent="0.3">
      <c r="B287" t="s">
        <v>110</v>
      </c>
      <c r="C287" t="s">
        <v>46</v>
      </c>
      <c r="D287" s="60">
        <f>IF(D286&gt;15,2.01*(D286/D281)^(2/D280),2.01*(15/D281)^(2/D280))</f>
        <v>0.57471966980766043</v>
      </c>
      <c r="E287" s="60">
        <f>IF(E286&gt;15,2.01*(E286/E281)^(2/E280),2.01*(15/E281)^(2/E280))</f>
        <v>0.84888415207790313</v>
      </c>
      <c r="F287" s="60">
        <f>IF(F286&gt;15,2.01*(F286/F281)^(2/F280),2.01*(15/F281)^(2/F280))</f>
        <v>1.0302295642273647</v>
      </c>
      <c r="S287" t="s">
        <v>110</v>
      </c>
      <c r="T287" t="s">
        <v>46</v>
      </c>
      <c r="U287" s="60">
        <f>IF(U286&gt;15,2.01*(U286/U281)^(2/U280),2.01*(15/U281)^(2/U280))</f>
        <v>0.57471966980766043</v>
      </c>
      <c r="V287" s="60">
        <f>IF(V286&gt;15,2.01*(V286/V281)^(2/V280),2.01*(15/V281)^(2/V280))</f>
        <v>0.84888415207790313</v>
      </c>
      <c r="W287" s="60">
        <f>IF(W286&gt;15,2.01*(W286/W281)^(2/W280),2.01*(15/W281)^(2/W280))</f>
        <v>1.0302295642273647</v>
      </c>
      <c r="AJ287" t="s">
        <v>110</v>
      </c>
      <c r="AK287" t="s">
        <v>46</v>
      </c>
      <c r="AL287" s="60">
        <f>IF(AL286&gt;15,2.01*(AL286/AL281)^(2/AL280),2.01*(15/AL281)^(2/AL280))</f>
        <v>0.57471966980766043</v>
      </c>
      <c r="AM287" s="60">
        <f>IF(AM286&gt;15,2.01*(AM286/AM281)^(2/AM280),2.01*(15/AM281)^(2/AM280))</f>
        <v>0.84888415207790313</v>
      </c>
      <c r="AN287" s="60">
        <f>IF(AN286&gt;15,2.01*(AN286/AN281)^(2/AN280),2.01*(15/AN281)^(2/AN280))</f>
        <v>1.0302295642273647</v>
      </c>
      <c r="BA287" t="s">
        <v>110</v>
      </c>
      <c r="BB287" t="s">
        <v>46</v>
      </c>
      <c r="BC287" s="60">
        <f>IF(BC286&gt;15,2.01*(BC286/BC281)^(2/BC280),2.01*(15/BC281)^(2/BC280))</f>
        <v>0.57471966980766043</v>
      </c>
      <c r="BD287" s="60">
        <f>IF(BD286&gt;15,2.01*(BD286/BD281)^(2/BD280),2.01*(15/BD281)^(2/BD280))</f>
        <v>0.84888415207790313</v>
      </c>
      <c r="BE287" s="60">
        <f>IF(BE286&gt;15,2.01*(BE286/BE281)^(2/BE280),2.01*(15/BE281)^(2/BE280))</f>
        <v>1.0302295642273647</v>
      </c>
      <c r="BR287" t="s">
        <v>110</v>
      </c>
      <c r="BS287" t="s">
        <v>46</v>
      </c>
      <c r="BT287" s="60">
        <f>IF(BT286&gt;15,2.01*(BT286/BT281)^(2/BT280),2.01*(15/BT281)^(2/BT280))</f>
        <v>0.57471966980766043</v>
      </c>
      <c r="BU287" s="60">
        <f>IF(BU286&gt;15,2.01*(BU286/BU281)^(2/BU280),2.01*(15/BU281)^(2/BU280))</f>
        <v>0.84888415207790313</v>
      </c>
      <c r="BV287" s="60">
        <f>IF(BV286&gt;15,2.01*(BV286/BV281)^(2/BV280),2.01*(15/BV281)^(2/BV280))</f>
        <v>1.0302295642273647</v>
      </c>
      <c r="CI287" t="s">
        <v>110</v>
      </c>
      <c r="CJ287" t="s">
        <v>46</v>
      </c>
      <c r="CK287" s="60">
        <f>IF(CK286&gt;15,2.01*(CK286/CK281)^(2/CK280),2.01*(15/CK281)^(2/CK280))</f>
        <v>0.57471966980766043</v>
      </c>
      <c r="CL287" s="60">
        <f>IF(CL286&gt;15,2.01*(CL286/CL281)^(2/CL280),2.01*(15/CL281)^(2/CL280))</f>
        <v>0.84888415207790313</v>
      </c>
      <c r="CM287" s="60">
        <f>IF(CM286&gt;15,2.01*(CM286/CM281)^(2/CM280),2.01*(15/CM281)^(2/CM280))</f>
        <v>1.0302295642273647</v>
      </c>
      <c r="CZ287" t="s">
        <v>110</v>
      </c>
      <c r="DA287" t="s">
        <v>46</v>
      </c>
      <c r="DB287" s="60">
        <f>IF(DB286&gt;15,2.01*(DB286/DB281)^(2/DB280),2.01*(15/DB281)^(2/DB280))</f>
        <v>0.57471966980766043</v>
      </c>
      <c r="DC287" s="60">
        <f>IF(DC286&gt;15,2.01*(DC286/DC281)^(2/DC280),2.01*(15/DC281)^(2/DC280))</f>
        <v>0.84888415207790313</v>
      </c>
      <c r="DD287" s="60">
        <f>IF(DD286&gt;15,2.01*(DD286/DD281)^(2/DD280),2.01*(15/DD281)^(2/DD280))</f>
        <v>1.0302295642273647</v>
      </c>
      <c r="DQ287" t="s">
        <v>110</v>
      </c>
      <c r="DR287" t="s">
        <v>46</v>
      </c>
      <c r="DS287" s="60">
        <f>IF(DS286&gt;15,2.01*(DS286/DS281)^(2/DS280),2.01*(15/DS281)^(2/DS280))</f>
        <v>0.57471966980766043</v>
      </c>
      <c r="DT287" s="60">
        <f>IF(DT286&gt;15,2.01*(DT286/DT281)^(2/DT280),2.01*(15/DT281)^(2/DT280))</f>
        <v>0.84888415207790313</v>
      </c>
      <c r="DU287" s="60">
        <f>IF(DU286&gt;15,2.01*(DU286/DU281)^(2/DU280),2.01*(15/DU281)^(2/DU280))</f>
        <v>1.0302295642273647</v>
      </c>
    </row>
    <row r="288" spans="1:125" x14ac:dyDescent="0.3">
      <c r="B288" t="s">
        <v>113</v>
      </c>
      <c r="C288" t="s">
        <v>114</v>
      </c>
      <c r="D288" s="39">
        <f>D164</f>
        <v>11</v>
      </c>
      <c r="E288" s="11">
        <f>D288</f>
        <v>11</v>
      </c>
      <c r="F288" s="11">
        <f>D288</f>
        <v>11</v>
      </c>
      <c r="S288" t="s">
        <v>113</v>
      </c>
      <c r="T288" t="s">
        <v>114</v>
      </c>
      <c r="U288" s="39">
        <f>U164</f>
        <v>11</v>
      </c>
      <c r="V288" s="11">
        <f>U288</f>
        <v>11</v>
      </c>
      <c r="W288" s="11">
        <f>U288</f>
        <v>11</v>
      </c>
      <c r="AJ288" t="s">
        <v>113</v>
      </c>
      <c r="AK288" t="s">
        <v>114</v>
      </c>
      <c r="AL288" s="39">
        <f>AL164</f>
        <v>11</v>
      </c>
      <c r="AM288" s="11">
        <f>AL288</f>
        <v>11</v>
      </c>
      <c r="AN288" s="11">
        <f>AL288</f>
        <v>11</v>
      </c>
      <c r="BA288" t="s">
        <v>113</v>
      </c>
      <c r="BB288" t="s">
        <v>114</v>
      </c>
      <c r="BC288" s="39">
        <f>BC164</f>
        <v>11</v>
      </c>
      <c r="BD288" s="11">
        <f>BC288</f>
        <v>11</v>
      </c>
      <c r="BE288" s="11">
        <f>BC288</f>
        <v>11</v>
      </c>
      <c r="BR288" t="s">
        <v>113</v>
      </c>
      <c r="BS288" t="s">
        <v>114</v>
      </c>
      <c r="BT288" s="39">
        <f>BT164</f>
        <v>11</v>
      </c>
      <c r="BU288" s="11">
        <f>BT288</f>
        <v>11</v>
      </c>
      <c r="BV288" s="11">
        <f>BT288</f>
        <v>11</v>
      </c>
      <c r="CI288" t="s">
        <v>113</v>
      </c>
      <c r="CJ288" t="s">
        <v>114</v>
      </c>
      <c r="CK288" s="39">
        <f>CK164</f>
        <v>11</v>
      </c>
      <c r="CL288" s="11">
        <f>CK288</f>
        <v>11</v>
      </c>
      <c r="CM288" s="11">
        <f>CK288</f>
        <v>11</v>
      </c>
      <c r="CZ288" t="s">
        <v>113</v>
      </c>
      <c r="DA288" t="s">
        <v>114</v>
      </c>
      <c r="DB288" s="39">
        <f>DB164</f>
        <v>11</v>
      </c>
      <c r="DC288" s="11">
        <f>DB288</f>
        <v>11</v>
      </c>
      <c r="DD288" s="11">
        <f>DB288</f>
        <v>11</v>
      </c>
      <c r="DQ288" t="s">
        <v>113</v>
      </c>
      <c r="DR288" t="s">
        <v>114</v>
      </c>
      <c r="DS288" s="39">
        <f>DS164</f>
        <v>11</v>
      </c>
      <c r="DT288" s="11">
        <f>DS288</f>
        <v>11</v>
      </c>
      <c r="DU288" s="11">
        <f>DS288</f>
        <v>11</v>
      </c>
    </row>
    <row r="289" spans="2:126" x14ac:dyDescent="0.3">
      <c r="B289" t="s">
        <v>115</v>
      </c>
      <c r="C289" t="s">
        <v>46</v>
      </c>
      <c r="D289" s="60">
        <f>IF(D288&gt;15,2.01*(D288/D281)^(2/D280),2.01*(15/D281)^(2/D280))</f>
        <v>0.57471966980766043</v>
      </c>
      <c r="E289" s="60">
        <f>IF(E288&gt;15,2.01*(E288/E281)^(2/E280),2.01*(15/E281)^(2/E280))</f>
        <v>0.84888415207790313</v>
      </c>
      <c r="F289" s="60">
        <f>IF(F288&gt;15,2.01*(F288/F281)^(2/F280),2.01*(15/F281)^(2/F280))</f>
        <v>1.0302295642273647</v>
      </c>
      <c r="S289" t="s">
        <v>115</v>
      </c>
      <c r="T289" t="s">
        <v>46</v>
      </c>
      <c r="U289" s="60">
        <f>IF(U288&gt;15,2.01*(U288/U281)^(2/U280),2.01*(15/U281)^(2/U280))</f>
        <v>0.57471966980766043</v>
      </c>
      <c r="V289" s="60">
        <f>IF(V288&gt;15,2.01*(V288/V281)^(2/V280),2.01*(15/V281)^(2/V280))</f>
        <v>0.84888415207790313</v>
      </c>
      <c r="W289" s="60">
        <f>IF(W288&gt;15,2.01*(W288/W281)^(2/W280),2.01*(15/W281)^(2/W280))</f>
        <v>1.0302295642273647</v>
      </c>
      <c r="AJ289" t="s">
        <v>115</v>
      </c>
      <c r="AK289" t="s">
        <v>46</v>
      </c>
      <c r="AL289" s="60">
        <f>IF(AL288&gt;15,2.01*(AL288/AL281)^(2/AL280),2.01*(15/AL281)^(2/AL280))</f>
        <v>0.57471966980766043</v>
      </c>
      <c r="AM289" s="60">
        <f>IF(AM288&gt;15,2.01*(AM288/AM281)^(2/AM280),2.01*(15/AM281)^(2/AM280))</f>
        <v>0.84888415207790313</v>
      </c>
      <c r="AN289" s="60">
        <f>IF(AN288&gt;15,2.01*(AN288/AN281)^(2/AN280),2.01*(15/AN281)^(2/AN280))</f>
        <v>1.0302295642273647</v>
      </c>
      <c r="BA289" t="s">
        <v>115</v>
      </c>
      <c r="BB289" t="s">
        <v>46</v>
      </c>
      <c r="BC289" s="60">
        <f>IF(BC288&gt;15,2.01*(BC288/BC281)^(2/BC280),2.01*(15/BC281)^(2/BC280))</f>
        <v>0.57471966980766043</v>
      </c>
      <c r="BD289" s="60">
        <f>IF(BD288&gt;15,2.01*(BD288/BD281)^(2/BD280),2.01*(15/BD281)^(2/BD280))</f>
        <v>0.84888415207790313</v>
      </c>
      <c r="BE289" s="60">
        <f>IF(BE288&gt;15,2.01*(BE288/BE281)^(2/BE280),2.01*(15/BE281)^(2/BE280))</f>
        <v>1.0302295642273647</v>
      </c>
      <c r="BR289" t="s">
        <v>115</v>
      </c>
      <c r="BS289" t="s">
        <v>46</v>
      </c>
      <c r="BT289" s="60">
        <f>IF(BT288&gt;15,2.01*(BT288/BT281)^(2/BT280),2.01*(15/BT281)^(2/BT280))</f>
        <v>0.57471966980766043</v>
      </c>
      <c r="BU289" s="60">
        <f>IF(BU288&gt;15,2.01*(BU288/BU281)^(2/BU280),2.01*(15/BU281)^(2/BU280))</f>
        <v>0.84888415207790313</v>
      </c>
      <c r="BV289" s="60">
        <f>IF(BV288&gt;15,2.01*(BV288/BV281)^(2/BV280),2.01*(15/BV281)^(2/BV280))</f>
        <v>1.0302295642273647</v>
      </c>
      <c r="CI289" t="s">
        <v>115</v>
      </c>
      <c r="CJ289" t="s">
        <v>46</v>
      </c>
      <c r="CK289" s="60">
        <f>IF(CK288&gt;15,2.01*(CK288/CK281)^(2/CK280),2.01*(15/CK281)^(2/CK280))</f>
        <v>0.57471966980766043</v>
      </c>
      <c r="CL289" s="60">
        <f>IF(CL288&gt;15,2.01*(CL288/CL281)^(2/CL280),2.01*(15/CL281)^(2/CL280))</f>
        <v>0.84888415207790313</v>
      </c>
      <c r="CM289" s="60">
        <f>IF(CM288&gt;15,2.01*(CM288/CM281)^(2/CM280),2.01*(15/CM281)^(2/CM280))</f>
        <v>1.0302295642273647</v>
      </c>
      <c r="CZ289" t="s">
        <v>115</v>
      </c>
      <c r="DA289" t="s">
        <v>46</v>
      </c>
      <c r="DB289" s="60">
        <f>IF(DB288&gt;15,2.01*(DB288/DB281)^(2/DB280),2.01*(15/DB281)^(2/DB280))</f>
        <v>0.57471966980766043</v>
      </c>
      <c r="DC289" s="60">
        <f>IF(DC288&gt;15,2.01*(DC288/DC281)^(2/DC280),2.01*(15/DC281)^(2/DC280))</f>
        <v>0.84888415207790313</v>
      </c>
      <c r="DD289" s="60">
        <f>IF(DD288&gt;15,2.01*(DD288/DD281)^(2/DD280),2.01*(15/DD281)^(2/DD280))</f>
        <v>1.0302295642273647</v>
      </c>
      <c r="DQ289" t="s">
        <v>115</v>
      </c>
      <c r="DR289" t="s">
        <v>46</v>
      </c>
      <c r="DS289" s="60">
        <f>IF(DS288&gt;15,2.01*(DS288/DS281)^(2/DS280),2.01*(15/DS281)^(2/DS280))</f>
        <v>0.57471966980766043</v>
      </c>
      <c r="DT289" s="60">
        <f>IF(DT288&gt;15,2.01*(DT288/DT281)^(2/DT280),2.01*(15/DT281)^(2/DT280))</f>
        <v>0.84888415207790313</v>
      </c>
      <c r="DU289" s="60">
        <f>IF(DU288&gt;15,2.01*(DU288/DU281)^(2/DU280),2.01*(15/DU281)^(2/DU280))</f>
        <v>1.0302295642273647</v>
      </c>
    </row>
    <row r="291" spans="2:126" x14ac:dyDescent="0.3">
      <c r="B291" t="s">
        <v>116</v>
      </c>
      <c r="C291" s="11" t="str">
        <f>C174</f>
        <v>D</v>
      </c>
      <c r="S291" t="s">
        <v>116</v>
      </c>
      <c r="T291" s="11" t="str">
        <f>T174</f>
        <v>D</v>
      </c>
      <c r="AJ291" t="s">
        <v>116</v>
      </c>
      <c r="AK291" s="11" t="str">
        <f>AK174</f>
        <v>D</v>
      </c>
      <c r="BA291" t="s">
        <v>116</v>
      </c>
      <c r="BB291" s="11" t="str">
        <f>BB174</f>
        <v>D</v>
      </c>
      <c r="BR291" t="s">
        <v>116</v>
      </c>
      <c r="BS291" s="11" t="str">
        <f>BS174</f>
        <v>D</v>
      </c>
      <c r="CI291" t="s">
        <v>116</v>
      </c>
      <c r="CJ291" s="11" t="str">
        <f>CJ174</f>
        <v>D</v>
      </c>
      <c r="CZ291" t="s">
        <v>116</v>
      </c>
      <c r="DA291" s="11" t="str">
        <f>DA174</f>
        <v>D</v>
      </c>
      <c r="DQ291" t="s">
        <v>116</v>
      </c>
      <c r="DR291" s="11" t="str">
        <f>DR174</f>
        <v>D</v>
      </c>
    </row>
    <row r="292" spans="2:126" x14ac:dyDescent="0.3">
      <c r="B292" t="s">
        <v>105</v>
      </c>
      <c r="C292" t="s">
        <v>106</v>
      </c>
      <c r="D292" s="48" t="str">
        <f>IF(C291="B",D280,"")</f>
        <v/>
      </c>
      <c r="E292" s="48" t="str">
        <f>IF(C291="C",E280,"")</f>
        <v/>
      </c>
      <c r="F292" s="48">
        <f>IF(C291="D",F280,"")</f>
        <v>11.5</v>
      </c>
      <c r="G292" s="16"/>
      <c r="S292" t="s">
        <v>105</v>
      </c>
      <c r="T292" t="s">
        <v>106</v>
      </c>
      <c r="U292" s="48" t="str">
        <f>IF(T291="B",U280,"")</f>
        <v/>
      </c>
      <c r="V292" s="48" t="str">
        <f>IF(T291="C",V280,"")</f>
        <v/>
      </c>
      <c r="W292" s="48">
        <f>IF(T291="D",W280,"")</f>
        <v>11.5</v>
      </c>
      <c r="X292" s="202"/>
      <c r="AJ292" t="s">
        <v>105</v>
      </c>
      <c r="AK292" t="s">
        <v>106</v>
      </c>
      <c r="AL292" s="48" t="str">
        <f>IF(AK291="B",AL280,"")</f>
        <v/>
      </c>
      <c r="AM292" s="48" t="str">
        <f>IF(AK291="C",AM280,"")</f>
        <v/>
      </c>
      <c r="AN292" s="48">
        <f>IF(AK291="D",AN280,"")</f>
        <v>11.5</v>
      </c>
      <c r="AO292" s="202"/>
      <c r="BA292" t="s">
        <v>105</v>
      </c>
      <c r="BB292" t="s">
        <v>106</v>
      </c>
      <c r="BC292" s="48" t="str">
        <f>IF(BB291="B",BC280,"")</f>
        <v/>
      </c>
      <c r="BD292" s="48" t="str">
        <f>IF(BB291="C",BD280,"")</f>
        <v/>
      </c>
      <c r="BE292" s="48">
        <f>IF(BB291="D",BE280,"")</f>
        <v>11.5</v>
      </c>
      <c r="BF292" s="202"/>
      <c r="BR292" t="s">
        <v>105</v>
      </c>
      <c r="BS292" t="s">
        <v>106</v>
      </c>
      <c r="BT292" s="48" t="str">
        <f>IF(BS291="B",BT280,"")</f>
        <v/>
      </c>
      <c r="BU292" s="48" t="str">
        <f>IF(BS291="C",BU280,"")</f>
        <v/>
      </c>
      <c r="BV292" s="48">
        <f>IF(BS291="D",BV280,"")</f>
        <v>11.5</v>
      </c>
      <c r="BW292" s="202"/>
      <c r="CI292" t="s">
        <v>105</v>
      </c>
      <c r="CJ292" t="s">
        <v>106</v>
      </c>
      <c r="CK292" s="48" t="str">
        <f>IF(CJ291="B",CK280,"")</f>
        <v/>
      </c>
      <c r="CL292" s="48" t="str">
        <f>IF(CJ291="C",CL280,"")</f>
        <v/>
      </c>
      <c r="CM292" s="48">
        <f>IF(CJ291="D",CM280,"")</f>
        <v>11.5</v>
      </c>
      <c r="CN292" s="202"/>
      <c r="CZ292" t="s">
        <v>105</v>
      </c>
      <c r="DA292" t="s">
        <v>106</v>
      </c>
      <c r="DB292" s="48" t="str">
        <f>IF(DA291="B",DB280,"")</f>
        <v/>
      </c>
      <c r="DC292" s="48" t="str">
        <f>IF(DA291="C",DC280,"")</f>
        <v/>
      </c>
      <c r="DD292" s="48">
        <f>IF(DA291="D",DD280,"")</f>
        <v>11.5</v>
      </c>
      <c r="DE292" s="202"/>
      <c r="DQ292" t="s">
        <v>105</v>
      </c>
      <c r="DR292" t="s">
        <v>106</v>
      </c>
      <c r="DS292" s="48" t="str">
        <f>IF(DR291="B",DS280,"")</f>
        <v/>
      </c>
      <c r="DT292" s="48" t="str">
        <f>IF(DR291="C",DT280,"")</f>
        <v/>
      </c>
      <c r="DU292" s="48">
        <f>IF(DR291="D",DU280,"")</f>
        <v>11.5</v>
      </c>
      <c r="DV292" s="202"/>
    </row>
    <row r="293" spans="2:126" x14ac:dyDescent="0.3">
      <c r="B293" t="s">
        <v>105</v>
      </c>
      <c r="C293" t="s">
        <v>107</v>
      </c>
      <c r="D293" s="48" t="str">
        <f>IF(C291="B",D281,"")</f>
        <v/>
      </c>
      <c r="E293" s="48" t="str">
        <f>IF(C291="C",E281,"")</f>
        <v/>
      </c>
      <c r="F293" s="48">
        <f>IF(C291="D",F281,"")</f>
        <v>700</v>
      </c>
      <c r="G293" s="16"/>
      <c r="S293" t="s">
        <v>105</v>
      </c>
      <c r="T293" t="s">
        <v>107</v>
      </c>
      <c r="U293" s="48" t="str">
        <f>IF(T291="B",U281,"")</f>
        <v/>
      </c>
      <c r="V293" s="48" t="str">
        <f>IF(T291="C",V281,"")</f>
        <v/>
      </c>
      <c r="W293" s="48">
        <f>IF(T291="D",W281,"")</f>
        <v>700</v>
      </c>
      <c r="X293" s="202"/>
      <c r="AJ293" t="s">
        <v>105</v>
      </c>
      <c r="AK293" t="s">
        <v>107</v>
      </c>
      <c r="AL293" s="48" t="str">
        <f>IF(AK291="B",AL281,"")</f>
        <v/>
      </c>
      <c r="AM293" s="48" t="str">
        <f>IF(AK291="C",AM281,"")</f>
        <v/>
      </c>
      <c r="AN293" s="48">
        <f>IF(AK291="D",AN281,"")</f>
        <v>700</v>
      </c>
      <c r="AO293" s="202"/>
      <c r="BA293" t="s">
        <v>105</v>
      </c>
      <c r="BB293" t="s">
        <v>107</v>
      </c>
      <c r="BC293" s="48" t="str">
        <f>IF(BB291="B",BC281,"")</f>
        <v/>
      </c>
      <c r="BD293" s="48" t="str">
        <f>IF(BB291="C",BD281,"")</f>
        <v/>
      </c>
      <c r="BE293" s="48">
        <f>IF(BB291="D",BE281,"")</f>
        <v>700</v>
      </c>
      <c r="BF293" s="202"/>
      <c r="BR293" t="s">
        <v>105</v>
      </c>
      <c r="BS293" t="s">
        <v>107</v>
      </c>
      <c r="BT293" s="48" t="str">
        <f>IF(BS291="B",BT281,"")</f>
        <v/>
      </c>
      <c r="BU293" s="48" t="str">
        <f>IF(BS291="C",BU281,"")</f>
        <v/>
      </c>
      <c r="BV293" s="48">
        <f>IF(BS291="D",BV281,"")</f>
        <v>700</v>
      </c>
      <c r="BW293" s="202"/>
      <c r="CI293" t="s">
        <v>105</v>
      </c>
      <c r="CJ293" t="s">
        <v>107</v>
      </c>
      <c r="CK293" s="48" t="str">
        <f>IF(CJ291="B",CK281,"")</f>
        <v/>
      </c>
      <c r="CL293" s="48" t="str">
        <f>IF(CJ291="C",CL281,"")</f>
        <v/>
      </c>
      <c r="CM293" s="48">
        <f>IF(CJ291="D",CM281,"")</f>
        <v>700</v>
      </c>
      <c r="CN293" s="202"/>
      <c r="CZ293" t="s">
        <v>105</v>
      </c>
      <c r="DA293" t="s">
        <v>107</v>
      </c>
      <c r="DB293" s="48" t="str">
        <f>IF(DA291="B",DB281,"")</f>
        <v/>
      </c>
      <c r="DC293" s="48" t="str">
        <f>IF(DA291="C",DC281,"")</f>
        <v/>
      </c>
      <c r="DD293" s="48">
        <f>IF(DA291="D",DD281,"")</f>
        <v>700</v>
      </c>
      <c r="DE293" s="202"/>
      <c r="DQ293" t="s">
        <v>105</v>
      </c>
      <c r="DR293" t="s">
        <v>107</v>
      </c>
      <c r="DS293" s="48" t="str">
        <f>IF(DR291="B",DS281,"")</f>
        <v/>
      </c>
      <c r="DT293" s="48" t="str">
        <f>IF(DR291="C",DT281,"")</f>
        <v/>
      </c>
      <c r="DU293" s="48">
        <f>IF(DR291="D",DU281,"")</f>
        <v>700</v>
      </c>
      <c r="DV293" s="202"/>
    </row>
    <row r="294" spans="2:126" x14ac:dyDescent="0.3">
      <c r="B294" t="s">
        <v>108</v>
      </c>
      <c r="C294" t="s">
        <v>109</v>
      </c>
      <c r="D294" s="11" t="str">
        <f>IF(C291="B",D282,"")</f>
        <v/>
      </c>
      <c r="E294" s="11" t="str">
        <f>IF(C291="C",E282,"")</f>
        <v/>
      </c>
      <c r="F294" s="11">
        <f>IF(C291="D",F282,"")</f>
        <v>0</v>
      </c>
      <c r="G294" s="16">
        <f>SUM(D294:F294)</f>
        <v>0</v>
      </c>
      <c r="S294" t="s">
        <v>108</v>
      </c>
      <c r="T294" t="s">
        <v>109</v>
      </c>
      <c r="U294" s="11" t="str">
        <f>IF(T291="B",U282,"")</f>
        <v/>
      </c>
      <c r="V294" s="11" t="str">
        <f>IF(T291="C",V282,"")</f>
        <v/>
      </c>
      <c r="W294" s="11">
        <f>IF(T291="D",W282,"")</f>
        <v>0</v>
      </c>
      <c r="X294" s="202">
        <f>SUM(U294:W294)</f>
        <v>0</v>
      </c>
      <c r="AJ294" t="s">
        <v>108</v>
      </c>
      <c r="AK294" t="s">
        <v>109</v>
      </c>
      <c r="AL294" s="11" t="str">
        <f>IF(AK291="B",AL282,"")</f>
        <v/>
      </c>
      <c r="AM294" s="11" t="str">
        <f>IF(AK291="C",AM282,"")</f>
        <v/>
      </c>
      <c r="AN294" s="11">
        <f>IF(AK291="D",AN282,"")</f>
        <v>0</v>
      </c>
      <c r="AO294" s="202">
        <f>SUM(AL294:AN294)</f>
        <v>0</v>
      </c>
      <c r="BA294" t="s">
        <v>108</v>
      </c>
      <c r="BB294" t="s">
        <v>109</v>
      </c>
      <c r="BC294" s="11" t="str">
        <f>IF(BB291="B",BC282,"")</f>
        <v/>
      </c>
      <c r="BD294" s="11" t="str">
        <f>IF(BB291="C",BD282,"")</f>
        <v/>
      </c>
      <c r="BE294" s="11">
        <f>IF(BB291="D",BE282,"")</f>
        <v>0</v>
      </c>
      <c r="BF294" s="202">
        <f>SUM(BC294:BE294)</f>
        <v>0</v>
      </c>
      <c r="BR294" t="s">
        <v>108</v>
      </c>
      <c r="BS294" t="s">
        <v>109</v>
      </c>
      <c r="BT294" s="11" t="str">
        <f>IF(BS291="B",BT282,"")</f>
        <v/>
      </c>
      <c r="BU294" s="11" t="str">
        <f>IF(BS291="C",BU282,"")</f>
        <v/>
      </c>
      <c r="BV294" s="11">
        <f>IF(BS291="D",BV282,"")</f>
        <v>0</v>
      </c>
      <c r="BW294" s="202">
        <f>SUM(BT294:BV294)</f>
        <v>0</v>
      </c>
      <c r="CI294" t="s">
        <v>108</v>
      </c>
      <c r="CJ294" t="s">
        <v>109</v>
      </c>
      <c r="CK294" s="11" t="str">
        <f>IF(CJ291="B",CK282,"")</f>
        <v/>
      </c>
      <c r="CL294" s="11" t="str">
        <f>IF(CJ291="C",CL282,"")</f>
        <v/>
      </c>
      <c r="CM294" s="11">
        <f>IF(CJ291="D",CM282,"")</f>
        <v>0</v>
      </c>
      <c r="CN294" s="202">
        <f>SUM(CK294:CM294)</f>
        <v>0</v>
      </c>
      <c r="CZ294" t="s">
        <v>108</v>
      </c>
      <c r="DA294" t="s">
        <v>109</v>
      </c>
      <c r="DB294" s="11" t="str">
        <f>IF(DA291="B",DB282,"")</f>
        <v/>
      </c>
      <c r="DC294" s="11" t="str">
        <f>IF(DA291="C",DC282,"")</f>
        <v/>
      </c>
      <c r="DD294" s="11">
        <f>IF(DA291="D",DD282,"")</f>
        <v>0</v>
      </c>
      <c r="DE294" s="202">
        <f>SUM(DB294:DD294)</f>
        <v>0</v>
      </c>
      <c r="DQ294" t="s">
        <v>108</v>
      </c>
      <c r="DR294" t="s">
        <v>109</v>
      </c>
      <c r="DS294" s="11" t="str">
        <f>IF(DR291="B",DS282,"")</f>
        <v/>
      </c>
      <c r="DT294" s="11" t="str">
        <f>IF(DR291="C",DT282,"")</f>
        <v/>
      </c>
      <c r="DU294" s="11">
        <f>IF(DR291="D",DU282,"")</f>
        <v>0</v>
      </c>
      <c r="DV294" s="202">
        <f>SUM(DS294:DU294)</f>
        <v>0</v>
      </c>
    </row>
    <row r="295" spans="2:126" x14ac:dyDescent="0.3">
      <c r="B295" t="s">
        <v>110</v>
      </c>
      <c r="C295" t="s">
        <v>46</v>
      </c>
      <c r="D295" s="11" t="str">
        <f>IF(C291="B",D283,"")</f>
        <v/>
      </c>
      <c r="E295" s="11" t="str">
        <f>IF(C291="C",E283,"")</f>
        <v/>
      </c>
      <c r="F295" s="60">
        <f>IF(C291="D",F283,"")</f>
        <v>1.0302295642273647</v>
      </c>
      <c r="G295" s="63">
        <f t="shared" ref="G295:G301" si="48">SUM(D295:F295)</f>
        <v>1.0302295642273647</v>
      </c>
      <c r="S295" t="s">
        <v>110</v>
      </c>
      <c r="T295" t="s">
        <v>46</v>
      </c>
      <c r="U295" s="11" t="str">
        <f>IF(T291="B",U283,"")</f>
        <v/>
      </c>
      <c r="V295" s="11" t="str">
        <f>IF(T291="C",V283,"")</f>
        <v/>
      </c>
      <c r="W295" s="60">
        <f>IF(T291="D",W283,"")</f>
        <v>1.0302295642273647</v>
      </c>
      <c r="X295" s="63">
        <f t="shared" ref="X295:X301" si="49">SUM(U295:W295)</f>
        <v>1.0302295642273647</v>
      </c>
      <c r="AJ295" t="s">
        <v>110</v>
      </c>
      <c r="AK295" t="s">
        <v>46</v>
      </c>
      <c r="AL295" s="11" t="str">
        <f>IF(AK291="B",AL283,"")</f>
        <v/>
      </c>
      <c r="AM295" s="11" t="str">
        <f>IF(AK291="C",AM283,"")</f>
        <v/>
      </c>
      <c r="AN295" s="60">
        <f>IF(AK291="D",AN283,"")</f>
        <v>1.0302295642273647</v>
      </c>
      <c r="AO295" s="63">
        <f t="shared" ref="AO295:AO301" si="50">SUM(AL295:AN295)</f>
        <v>1.0302295642273647</v>
      </c>
      <c r="BA295" t="s">
        <v>110</v>
      </c>
      <c r="BB295" t="s">
        <v>46</v>
      </c>
      <c r="BC295" s="11" t="str">
        <f>IF(BB291="B",BC283,"")</f>
        <v/>
      </c>
      <c r="BD295" s="11" t="str">
        <f>IF(BB291="C",BD283,"")</f>
        <v/>
      </c>
      <c r="BE295" s="60">
        <f>IF(BB291="D",BE283,"")</f>
        <v>1.0302295642273647</v>
      </c>
      <c r="BF295" s="63">
        <f t="shared" ref="BF295:BF301" si="51">SUM(BC295:BE295)</f>
        <v>1.0302295642273647</v>
      </c>
      <c r="BR295" t="s">
        <v>110</v>
      </c>
      <c r="BS295" t="s">
        <v>46</v>
      </c>
      <c r="BT295" s="11" t="str">
        <f>IF(BS291="B",BT283,"")</f>
        <v/>
      </c>
      <c r="BU295" s="11" t="str">
        <f>IF(BS291="C",BU283,"")</f>
        <v/>
      </c>
      <c r="BV295" s="60">
        <f>IF(BS291="D",BV283,"")</f>
        <v>1.0302295642273647</v>
      </c>
      <c r="BW295" s="63">
        <f t="shared" ref="BW295:BW301" si="52">SUM(BT295:BV295)</f>
        <v>1.0302295642273647</v>
      </c>
      <c r="CI295" t="s">
        <v>110</v>
      </c>
      <c r="CJ295" t="s">
        <v>46</v>
      </c>
      <c r="CK295" s="11" t="str">
        <f>IF(CJ291="B",CK283,"")</f>
        <v/>
      </c>
      <c r="CL295" s="11" t="str">
        <f>IF(CJ291="C",CL283,"")</f>
        <v/>
      </c>
      <c r="CM295" s="60">
        <f>IF(CJ291="D",CM283,"")</f>
        <v>1.0302295642273647</v>
      </c>
      <c r="CN295" s="63">
        <f t="shared" ref="CN295:CN301" si="53">SUM(CK295:CM295)</f>
        <v>1.0302295642273647</v>
      </c>
      <c r="CZ295" t="s">
        <v>110</v>
      </c>
      <c r="DA295" t="s">
        <v>46</v>
      </c>
      <c r="DB295" s="11" t="str">
        <f>IF(DA291="B",DB283,"")</f>
        <v/>
      </c>
      <c r="DC295" s="11" t="str">
        <f>IF(DA291="C",DC283,"")</f>
        <v/>
      </c>
      <c r="DD295" s="60">
        <f>IF(DA291="D",DD283,"")</f>
        <v>1.0302295642273647</v>
      </c>
      <c r="DE295" s="63">
        <f t="shared" ref="DE295:DE301" si="54">SUM(DB295:DD295)</f>
        <v>1.0302295642273647</v>
      </c>
      <c r="DQ295" t="s">
        <v>110</v>
      </c>
      <c r="DR295" t="s">
        <v>46</v>
      </c>
      <c r="DS295" s="11" t="str">
        <f>IF(DR291="B",DS283,"")</f>
        <v/>
      </c>
      <c r="DT295" s="11" t="str">
        <f>IF(DR291="C",DT283,"")</f>
        <v/>
      </c>
      <c r="DU295" s="60">
        <f>IF(DR291="D",DU283,"")</f>
        <v>1.0302295642273647</v>
      </c>
      <c r="DV295" s="63">
        <f t="shared" ref="DV295:DV301" si="55">SUM(DS295:DU295)</f>
        <v>1.0302295642273647</v>
      </c>
    </row>
    <row r="296" spans="2:126" x14ac:dyDescent="0.3">
      <c r="B296" t="s">
        <v>111</v>
      </c>
      <c r="C296" t="s">
        <v>109</v>
      </c>
      <c r="D296" s="11" t="str">
        <f>IF(C291="B",D284,"")</f>
        <v/>
      </c>
      <c r="E296" s="11" t="str">
        <f>IF(C291="C",E284,"")</f>
        <v/>
      </c>
      <c r="F296" s="11">
        <f>IF(C291="D",F284,"")</f>
        <v>15</v>
      </c>
      <c r="G296" s="16">
        <f t="shared" si="48"/>
        <v>15</v>
      </c>
      <c r="S296" t="s">
        <v>111</v>
      </c>
      <c r="T296" t="s">
        <v>109</v>
      </c>
      <c r="U296" s="11" t="str">
        <f>IF(T291="B",U284,"")</f>
        <v/>
      </c>
      <c r="V296" s="11" t="str">
        <f>IF(T291="C",V284,"")</f>
        <v/>
      </c>
      <c r="W296" s="11">
        <f>IF(T291="D",W284,"")</f>
        <v>15</v>
      </c>
      <c r="X296" s="202">
        <f t="shared" si="49"/>
        <v>15</v>
      </c>
      <c r="AJ296" t="s">
        <v>111</v>
      </c>
      <c r="AK296" t="s">
        <v>109</v>
      </c>
      <c r="AL296" s="11" t="str">
        <f>IF(AK291="B",AL284,"")</f>
        <v/>
      </c>
      <c r="AM296" s="11" t="str">
        <f>IF(AK291="C",AM284,"")</f>
        <v/>
      </c>
      <c r="AN296" s="11">
        <f>IF(AK291="D",AN284,"")</f>
        <v>15</v>
      </c>
      <c r="AO296" s="202">
        <f t="shared" si="50"/>
        <v>15</v>
      </c>
      <c r="BA296" t="s">
        <v>111</v>
      </c>
      <c r="BB296" t="s">
        <v>109</v>
      </c>
      <c r="BC296" s="11" t="str">
        <f>IF(BB291="B",BC284,"")</f>
        <v/>
      </c>
      <c r="BD296" s="11" t="str">
        <f>IF(BB291="C",BD284,"")</f>
        <v/>
      </c>
      <c r="BE296" s="11">
        <f>IF(BB291="D",BE284,"")</f>
        <v>15</v>
      </c>
      <c r="BF296" s="202">
        <f t="shared" si="51"/>
        <v>15</v>
      </c>
      <c r="BR296" t="s">
        <v>111</v>
      </c>
      <c r="BS296" t="s">
        <v>109</v>
      </c>
      <c r="BT296" s="11" t="str">
        <f>IF(BS291="B",BT284,"")</f>
        <v/>
      </c>
      <c r="BU296" s="11" t="str">
        <f>IF(BS291="C",BU284,"")</f>
        <v/>
      </c>
      <c r="BV296" s="11">
        <f>IF(BS291="D",BV284,"")</f>
        <v>15</v>
      </c>
      <c r="BW296" s="202">
        <f t="shared" si="52"/>
        <v>15</v>
      </c>
      <c r="CI296" t="s">
        <v>111</v>
      </c>
      <c r="CJ296" t="s">
        <v>109</v>
      </c>
      <c r="CK296" s="11" t="str">
        <f>IF(CJ291="B",CK284,"")</f>
        <v/>
      </c>
      <c r="CL296" s="11" t="str">
        <f>IF(CJ291="C",CL284,"")</f>
        <v/>
      </c>
      <c r="CM296" s="11">
        <f>IF(CJ291="D",CM284,"")</f>
        <v>15</v>
      </c>
      <c r="CN296" s="202">
        <f t="shared" si="53"/>
        <v>15</v>
      </c>
      <c r="CZ296" t="s">
        <v>111</v>
      </c>
      <c r="DA296" t="s">
        <v>109</v>
      </c>
      <c r="DB296" s="11" t="str">
        <f>IF(DA291="B",DB284,"")</f>
        <v/>
      </c>
      <c r="DC296" s="11" t="str">
        <f>IF(DA291="C",DC284,"")</f>
        <v/>
      </c>
      <c r="DD296" s="11">
        <f>IF(DA291="D",DD284,"")</f>
        <v>15</v>
      </c>
      <c r="DE296" s="202">
        <f t="shared" si="54"/>
        <v>15</v>
      </c>
      <c r="DQ296" t="s">
        <v>111</v>
      </c>
      <c r="DR296" t="s">
        <v>109</v>
      </c>
      <c r="DS296" s="11" t="str">
        <f>IF(DR291="B",DS284,"")</f>
        <v/>
      </c>
      <c r="DT296" s="11" t="str">
        <f>IF(DR291="C",DT284,"")</f>
        <v/>
      </c>
      <c r="DU296" s="11">
        <f>IF(DR291="D",DU284,"")</f>
        <v>15</v>
      </c>
      <c r="DV296" s="202">
        <f t="shared" si="55"/>
        <v>15</v>
      </c>
    </row>
    <row r="297" spans="2:126" x14ac:dyDescent="0.3">
      <c r="B297" t="s">
        <v>110</v>
      </c>
      <c r="C297" t="s">
        <v>46</v>
      </c>
      <c r="D297" s="11" t="str">
        <f>IF(C291="B",D285,"")</f>
        <v/>
      </c>
      <c r="E297" s="11" t="str">
        <f>IF(C291="C",E285,"")</f>
        <v/>
      </c>
      <c r="F297" s="60">
        <f>IF(C291="D",F285,"")</f>
        <v>1.0302295642273647</v>
      </c>
      <c r="G297" s="63">
        <f t="shared" si="48"/>
        <v>1.0302295642273647</v>
      </c>
      <c r="S297" t="s">
        <v>110</v>
      </c>
      <c r="T297" t="s">
        <v>46</v>
      </c>
      <c r="U297" s="11" t="str">
        <f>IF(T291="B",U285,"")</f>
        <v/>
      </c>
      <c r="V297" s="11" t="str">
        <f>IF(T291="C",V285,"")</f>
        <v/>
      </c>
      <c r="W297" s="60">
        <f>IF(T291="D",W285,"")</f>
        <v>1.0302295642273647</v>
      </c>
      <c r="X297" s="63">
        <f t="shared" si="49"/>
        <v>1.0302295642273647</v>
      </c>
      <c r="AJ297" t="s">
        <v>110</v>
      </c>
      <c r="AK297" t="s">
        <v>46</v>
      </c>
      <c r="AL297" s="11" t="str">
        <f>IF(AK291="B",AL285,"")</f>
        <v/>
      </c>
      <c r="AM297" s="11" t="str">
        <f>IF(AK291="C",AM285,"")</f>
        <v/>
      </c>
      <c r="AN297" s="60">
        <f>IF(AK291="D",AN285,"")</f>
        <v>1.0302295642273647</v>
      </c>
      <c r="AO297" s="63">
        <f t="shared" si="50"/>
        <v>1.0302295642273647</v>
      </c>
      <c r="BA297" t="s">
        <v>110</v>
      </c>
      <c r="BB297" t="s">
        <v>46</v>
      </c>
      <c r="BC297" s="11" t="str">
        <f>IF(BB291="B",BC285,"")</f>
        <v/>
      </c>
      <c r="BD297" s="11" t="str">
        <f>IF(BB291="C",BD285,"")</f>
        <v/>
      </c>
      <c r="BE297" s="60">
        <f>IF(BB291="D",BE285,"")</f>
        <v>1.0302295642273647</v>
      </c>
      <c r="BF297" s="63">
        <f t="shared" si="51"/>
        <v>1.0302295642273647</v>
      </c>
      <c r="BR297" t="s">
        <v>110</v>
      </c>
      <c r="BS297" t="s">
        <v>46</v>
      </c>
      <c r="BT297" s="11" t="str">
        <f>IF(BS291="B",BT285,"")</f>
        <v/>
      </c>
      <c r="BU297" s="11" t="str">
        <f>IF(BS291="C",BU285,"")</f>
        <v/>
      </c>
      <c r="BV297" s="60">
        <f>IF(BS291="D",BV285,"")</f>
        <v>1.0302295642273647</v>
      </c>
      <c r="BW297" s="63">
        <f t="shared" si="52"/>
        <v>1.0302295642273647</v>
      </c>
      <c r="CI297" t="s">
        <v>110</v>
      </c>
      <c r="CJ297" t="s">
        <v>46</v>
      </c>
      <c r="CK297" s="11" t="str">
        <f>IF(CJ291="B",CK285,"")</f>
        <v/>
      </c>
      <c r="CL297" s="11" t="str">
        <f>IF(CJ291="C",CL285,"")</f>
        <v/>
      </c>
      <c r="CM297" s="60">
        <f>IF(CJ291="D",CM285,"")</f>
        <v>1.0302295642273647</v>
      </c>
      <c r="CN297" s="63">
        <f t="shared" si="53"/>
        <v>1.0302295642273647</v>
      </c>
      <c r="CZ297" t="s">
        <v>110</v>
      </c>
      <c r="DA297" t="s">
        <v>46</v>
      </c>
      <c r="DB297" s="11" t="str">
        <f>IF(DA291="B",DB285,"")</f>
        <v/>
      </c>
      <c r="DC297" s="11" t="str">
        <f>IF(DA291="C",DC285,"")</f>
        <v/>
      </c>
      <c r="DD297" s="60">
        <f>IF(DA291="D",DD285,"")</f>
        <v>1.0302295642273647</v>
      </c>
      <c r="DE297" s="63">
        <f t="shared" si="54"/>
        <v>1.0302295642273647</v>
      </c>
      <c r="DQ297" t="s">
        <v>110</v>
      </c>
      <c r="DR297" t="s">
        <v>46</v>
      </c>
      <c r="DS297" s="11" t="str">
        <f>IF(DR291="B",DS285,"")</f>
        <v/>
      </c>
      <c r="DT297" s="11" t="str">
        <f>IF(DR291="C",DT285,"")</f>
        <v/>
      </c>
      <c r="DU297" s="60">
        <f>IF(DR291="D",DU285,"")</f>
        <v>1.0302295642273647</v>
      </c>
      <c r="DV297" s="63">
        <f t="shared" si="55"/>
        <v>1.0302295642273647</v>
      </c>
    </row>
    <row r="298" spans="2:126" x14ac:dyDescent="0.3">
      <c r="B298" t="s">
        <v>112</v>
      </c>
      <c r="C298" t="s">
        <v>109</v>
      </c>
      <c r="D298" s="11" t="str">
        <f>IF(C291="B",D286,"")</f>
        <v/>
      </c>
      <c r="E298" s="11" t="str">
        <f>IF(C291="C",E286,"")</f>
        <v/>
      </c>
      <c r="F298" s="11">
        <f>IF(C291="D",F286,"")</f>
        <v>8</v>
      </c>
      <c r="G298" s="16">
        <f t="shared" si="48"/>
        <v>8</v>
      </c>
      <c r="S298" t="s">
        <v>112</v>
      </c>
      <c r="T298" t="s">
        <v>109</v>
      </c>
      <c r="U298" s="11" t="str">
        <f>IF(T291="B",U286,"")</f>
        <v/>
      </c>
      <c r="V298" s="11" t="str">
        <f>IF(T291="C",V286,"")</f>
        <v/>
      </c>
      <c r="W298" s="11">
        <f>IF(T291="D",W286,"")</f>
        <v>8</v>
      </c>
      <c r="X298" s="202">
        <f t="shared" si="49"/>
        <v>8</v>
      </c>
      <c r="AJ298" t="s">
        <v>112</v>
      </c>
      <c r="AK298" t="s">
        <v>109</v>
      </c>
      <c r="AL298" s="11" t="str">
        <f>IF(AK291="B",AL286,"")</f>
        <v/>
      </c>
      <c r="AM298" s="11" t="str">
        <f>IF(AK291="C",AM286,"")</f>
        <v/>
      </c>
      <c r="AN298" s="11">
        <f>IF(AK291="D",AN286,"")</f>
        <v>8</v>
      </c>
      <c r="AO298" s="202">
        <f t="shared" si="50"/>
        <v>8</v>
      </c>
      <c r="BA298" t="s">
        <v>112</v>
      </c>
      <c r="BB298" t="s">
        <v>109</v>
      </c>
      <c r="BC298" s="11" t="str">
        <f>IF(BB291="B",BC286,"")</f>
        <v/>
      </c>
      <c r="BD298" s="11" t="str">
        <f>IF(BB291="C",BD286,"")</f>
        <v/>
      </c>
      <c r="BE298" s="11">
        <f>IF(BB291="D",BE286,"")</f>
        <v>8</v>
      </c>
      <c r="BF298" s="202">
        <f t="shared" si="51"/>
        <v>8</v>
      </c>
      <c r="BR298" t="s">
        <v>112</v>
      </c>
      <c r="BS298" t="s">
        <v>109</v>
      </c>
      <c r="BT298" s="11" t="str">
        <f>IF(BS291="B",BT286,"")</f>
        <v/>
      </c>
      <c r="BU298" s="11" t="str">
        <f>IF(BS291="C",BU286,"")</f>
        <v/>
      </c>
      <c r="BV298" s="11">
        <f>IF(BS291="D",BV286,"")</f>
        <v>8</v>
      </c>
      <c r="BW298" s="202">
        <f t="shared" si="52"/>
        <v>8</v>
      </c>
      <c r="CI298" t="s">
        <v>112</v>
      </c>
      <c r="CJ298" t="s">
        <v>109</v>
      </c>
      <c r="CK298" s="11" t="str">
        <f>IF(CJ291="B",CK286,"")</f>
        <v/>
      </c>
      <c r="CL298" s="11" t="str">
        <f>IF(CJ291="C",CL286,"")</f>
        <v/>
      </c>
      <c r="CM298" s="11">
        <f>IF(CJ291="D",CM286,"")</f>
        <v>8</v>
      </c>
      <c r="CN298" s="202">
        <f t="shared" si="53"/>
        <v>8</v>
      </c>
      <c r="CZ298" t="s">
        <v>112</v>
      </c>
      <c r="DA298" t="s">
        <v>109</v>
      </c>
      <c r="DB298" s="11" t="str">
        <f>IF(DA291="B",DB286,"")</f>
        <v/>
      </c>
      <c r="DC298" s="11" t="str">
        <f>IF(DA291="C",DC286,"")</f>
        <v/>
      </c>
      <c r="DD298" s="11">
        <f>IF(DA291="D",DD286,"")</f>
        <v>8</v>
      </c>
      <c r="DE298" s="202">
        <f t="shared" si="54"/>
        <v>8</v>
      </c>
      <c r="DQ298" t="s">
        <v>112</v>
      </c>
      <c r="DR298" t="s">
        <v>109</v>
      </c>
      <c r="DS298" s="11" t="str">
        <f>IF(DR291="B",DS286,"")</f>
        <v/>
      </c>
      <c r="DT298" s="11" t="str">
        <f>IF(DR291="C",DT286,"")</f>
        <v/>
      </c>
      <c r="DU298" s="11">
        <f>IF(DR291="D",DU286,"")</f>
        <v>8</v>
      </c>
      <c r="DV298" s="202">
        <f t="shared" si="55"/>
        <v>8</v>
      </c>
    </row>
    <row r="299" spans="2:126" x14ac:dyDescent="0.3">
      <c r="B299" t="s">
        <v>110</v>
      </c>
      <c r="C299" t="s">
        <v>46</v>
      </c>
      <c r="D299" s="11" t="str">
        <f>IF(C291="B",D287,"")</f>
        <v/>
      </c>
      <c r="E299" s="11" t="str">
        <f>IF(C291="C",E287,"")</f>
        <v/>
      </c>
      <c r="F299" s="60">
        <f>IF(C291="D",F287,"")</f>
        <v>1.0302295642273647</v>
      </c>
      <c r="G299" s="63">
        <f t="shared" si="48"/>
        <v>1.0302295642273647</v>
      </c>
      <c r="S299" t="s">
        <v>110</v>
      </c>
      <c r="T299" t="s">
        <v>46</v>
      </c>
      <c r="U299" s="11" t="str">
        <f>IF(T291="B",U287,"")</f>
        <v/>
      </c>
      <c r="V299" s="11" t="str">
        <f>IF(T291="C",V287,"")</f>
        <v/>
      </c>
      <c r="W299" s="60">
        <f>IF(T291="D",W287,"")</f>
        <v>1.0302295642273647</v>
      </c>
      <c r="X299" s="63">
        <f t="shared" si="49"/>
        <v>1.0302295642273647</v>
      </c>
      <c r="AJ299" t="s">
        <v>110</v>
      </c>
      <c r="AK299" t="s">
        <v>46</v>
      </c>
      <c r="AL299" s="11" t="str">
        <f>IF(AK291="B",AL287,"")</f>
        <v/>
      </c>
      <c r="AM299" s="11" t="str">
        <f>IF(AK291="C",AM287,"")</f>
        <v/>
      </c>
      <c r="AN299" s="60">
        <f>IF(AK291="D",AN287,"")</f>
        <v>1.0302295642273647</v>
      </c>
      <c r="AO299" s="63">
        <f t="shared" si="50"/>
        <v>1.0302295642273647</v>
      </c>
      <c r="BA299" t="s">
        <v>110</v>
      </c>
      <c r="BB299" t="s">
        <v>46</v>
      </c>
      <c r="BC299" s="11" t="str">
        <f>IF(BB291="B",BC287,"")</f>
        <v/>
      </c>
      <c r="BD299" s="11" t="str">
        <f>IF(BB291="C",BD287,"")</f>
        <v/>
      </c>
      <c r="BE299" s="60">
        <f>IF(BB291="D",BE287,"")</f>
        <v>1.0302295642273647</v>
      </c>
      <c r="BF299" s="63">
        <f t="shared" si="51"/>
        <v>1.0302295642273647</v>
      </c>
      <c r="BR299" t="s">
        <v>110</v>
      </c>
      <c r="BS299" t="s">
        <v>46</v>
      </c>
      <c r="BT299" s="11" t="str">
        <f>IF(BS291="B",BT287,"")</f>
        <v/>
      </c>
      <c r="BU299" s="11" t="str">
        <f>IF(BS291="C",BU287,"")</f>
        <v/>
      </c>
      <c r="BV299" s="60">
        <f>IF(BS291="D",BV287,"")</f>
        <v>1.0302295642273647</v>
      </c>
      <c r="BW299" s="63">
        <f t="shared" si="52"/>
        <v>1.0302295642273647</v>
      </c>
      <c r="CI299" t="s">
        <v>110</v>
      </c>
      <c r="CJ299" t="s">
        <v>46</v>
      </c>
      <c r="CK299" s="11" t="str">
        <f>IF(CJ291="B",CK287,"")</f>
        <v/>
      </c>
      <c r="CL299" s="11" t="str">
        <f>IF(CJ291="C",CL287,"")</f>
        <v/>
      </c>
      <c r="CM299" s="60">
        <f>IF(CJ291="D",CM287,"")</f>
        <v>1.0302295642273647</v>
      </c>
      <c r="CN299" s="63">
        <f t="shared" si="53"/>
        <v>1.0302295642273647</v>
      </c>
      <c r="CZ299" t="s">
        <v>110</v>
      </c>
      <c r="DA299" t="s">
        <v>46</v>
      </c>
      <c r="DB299" s="11" t="str">
        <f>IF(DA291="B",DB287,"")</f>
        <v/>
      </c>
      <c r="DC299" s="11" t="str">
        <f>IF(DA291="C",DC287,"")</f>
        <v/>
      </c>
      <c r="DD299" s="60">
        <f>IF(DA291="D",DD287,"")</f>
        <v>1.0302295642273647</v>
      </c>
      <c r="DE299" s="63">
        <f t="shared" si="54"/>
        <v>1.0302295642273647</v>
      </c>
      <c r="DQ299" t="s">
        <v>110</v>
      </c>
      <c r="DR299" t="s">
        <v>46</v>
      </c>
      <c r="DS299" s="11" t="str">
        <f>IF(DR291="B",DS287,"")</f>
        <v/>
      </c>
      <c r="DT299" s="11" t="str">
        <f>IF(DR291="C",DT287,"")</f>
        <v/>
      </c>
      <c r="DU299" s="60">
        <f>IF(DR291="D",DU287,"")</f>
        <v>1.0302295642273647</v>
      </c>
      <c r="DV299" s="63">
        <f t="shared" si="55"/>
        <v>1.0302295642273647</v>
      </c>
    </row>
    <row r="300" spans="2:126" x14ac:dyDescent="0.3">
      <c r="B300" t="s">
        <v>117</v>
      </c>
      <c r="C300" t="s">
        <v>114</v>
      </c>
      <c r="D300" s="11" t="str">
        <f>IF(C291="B",D288,"")</f>
        <v/>
      </c>
      <c r="E300" s="11" t="str">
        <f>IF(C291="C",E288,"")</f>
        <v/>
      </c>
      <c r="F300" s="11">
        <f>IF(C291="D",F288,"")</f>
        <v>11</v>
      </c>
      <c r="G300" s="16">
        <f t="shared" si="48"/>
        <v>11</v>
      </c>
      <c r="S300" t="s">
        <v>117</v>
      </c>
      <c r="T300" t="s">
        <v>114</v>
      </c>
      <c r="U300" s="11" t="str">
        <f>IF(T291="B",U288,"")</f>
        <v/>
      </c>
      <c r="V300" s="11" t="str">
        <f>IF(T291="C",V288,"")</f>
        <v/>
      </c>
      <c r="W300" s="11">
        <f>IF(T291="D",W288,"")</f>
        <v>11</v>
      </c>
      <c r="X300" s="202">
        <f t="shared" si="49"/>
        <v>11</v>
      </c>
      <c r="AJ300" t="s">
        <v>117</v>
      </c>
      <c r="AK300" t="s">
        <v>114</v>
      </c>
      <c r="AL300" s="11" t="str">
        <f>IF(AK291="B",AL288,"")</f>
        <v/>
      </c>
      <c r="AM300" s="11" t="str">
        <f>IF(AK291="C",AM288,"")</f>
        <v/>
      </c>
      <c r="AN300" s="11">
        <f>IF(AK291="D",AN288,"")</f>
        <v>11</v>
      </c>
      <c r="AO300" s="202">
        <f t="shared" si="50"/>
        <v>11</v>
      </c>
      <c r="BA300" t="s">
        <v>117</v>
      </c>
      <c r="BB300" t="s">
        <v>114</v>
      </c>
      <c r="BC300" s="11" t="str">
        <f>IF(BB291="B",BC288,"")</f>
        <v/>
      </c>
      <c r="BD300" s="11" t="str">
        <f>IF(BB291="C",BD288,"")</f>
        <v/>
      </c>
      <c r="BE300" s="11">
        <f>IF(BB291="D",BE288,"")</f>
        <v>11</v>
      </c>
      <c r="BF300" s="202">
        <f t="shared" si="51"/>
        <v>11</v>
      </c>
      <c r="BR300" t="s">
        <v>117</v>
      </c>
      <c r="BS300" t="s">
        <v>114</v>
      </c>
      <c r="BT300" s="11" t="str">
        <f>IF(BS291="B",BT288,"")</f>
        <v/>
      </c>
      <c r="BU300" s="11" t="str">
        <f>IF(BS291="C",BU288,"")</f>
        <v/>
      </c>
      <c r="BV300" s="11">
        <f>IF(BS291="D",BV288,"")</f>
        <v>11</v>
      </c>
      <c r="BW300" s="202">
        <f t="shared" si="52"/>
        <v>11</v>
      </c>
      <c r="CI300" t="s">
        <v>117</v>
      </c>
      <c r="CJ300" t="s">
        <v>114</v>
      </c>
      <c r="CK300" s="11" t="str">
        <f>IF(CJ291="B",CK288,"")</f>
        <v/>
      </c>
      <c r="CL300" s="11" t="str">
        <f>IF(CJ291="C",CL288,"")</f>
        <v/>
      </c>
      <c r="CM300" s="11">
        <f>IF(CJ291="D",CM288,"")</f>
        <v>11</v>
      </c>
      <c r="CN300" s="202">
        <f t="shared" si="53"/>
        <v>11</v>
      </c>
      <c r="CZ300" t="s">
        <v>117</v>
      </c>
      <c r="DA300" t="s">
        <v>114</v>
      </c>
      <c r="DB300" s="11" t="str">
        <f>IF(DA291="B",DB288,"")</f>
        <v/>
      </c>
      <c r="DC300" s="11" t="str">
        <f>IF(DA291="C",DC288,"")</f>
        <v/>
      </c>
      <c r="DD300" s="11">
        <f>IF(DA291="D",DD288,"")</f>
        <v>11</v>
      </c>
      <c r="DE300" s="202">
        <f t="shared" si="54"/>
        <v>11</v>
      </c>
      <c r="DQ300" t="s">
        <v>117</v>
      </c>
      <c r="DR300" t="s">
        <v>114</v>
      </c>
      <c r="DS300" s="11" t="str">
        <f>IF(DR291="B",DS288,"")</f>
        <v/>
      </c>
      <c r="DT300" s="11" t="str">
        <f>IF(DR291="C",DT288,"")</f>
        <v/>
      </c>
      <c r="DU300" s="11">
        <f>IF(DR291="D",DU288,"")</f>
        <v>11</v>
      </c>
      <c r="DV300" s="202">
        <f t="shared" si="55"/>
        <v>11</v>
      </c>
    </row>
    <row r="301" spans="2:126" x14ac:dyDescent="0.3">
      <c r="B301" t="s">
        <v>115</v>
      </c>
      <c r="C301" t="s">
        <v>46</v>
      </c>
      <c r="D301" s="11" t="str">
        <f>IF(C291="B",D289,"")</f>
        <v/>
      </c>
      <c r="E301" s="11" t="str">
        <f>IF(C291="C",E289,"")</f>
        <v/>
      </c>
      <c r="F301" s="60">
        <f>IF(C291="D",F289,"")</f>
        <v>1.0302295642273647</v>
      </c>
      <c r="G301" s="63">
        <f t="shared" si="48"/>
        <v>1.0302295642273647</v>
      </c>
      <c r="S301" t="s">
        <v>115</v>
      </c>
      <c r="T301" t="s">
        <v>46</v>
      </c>
      <c r="U301" s="11" t="str">
        <f>IF(T291="B",U289,"")</f>
        <v/>
      </c>
      <c r="V301" s="11" t="str">
        <f>IF(T291="C",V289,"")</f>
        <v/>
      </c>
      <c r="W301" s="60">
        <f>IF(T291="D",W289,"")</f>
        <v>1.0302295642273647</v>
      </c>
      <c r="X301" s="63">
        <f t="shared" si="49"/>
        <v>1.0302295642273647</v>
      </c>
      <c r="AJ301" t="s">
        <v>115</v>
      </c>
      <c r="AK301" t="s">
        <v>46</v>
      </c>
      <c r="AL301" s="11" t="str">
        <f>IF(AK291="B",AL289,"")</f>
        <v/>
      </c>
      <c r="AM301" s="11" t="str">
        <f>IF(AK291="C",AM289,"")</f>
        <v/>
      </c>
      <c r="AN301" s="60">
        <f>IF(AK291="D",AN289,"")</f>
        <v>1.0302295642273647</v>
      </c>
      <c r="AO301" s="63">
        <f t="shared" si="50"/>
        <v>1.0302295642273647</v>
      </c>
      <c r="BA301" t="s">
        <v>115</v>
      </c>
      <c r="BB301" t="s">
        <v>46</v>
      </c>
      <c r="BC301" s="11" t="str">
        <f>IF(BB291="B",BC289,"")</f>
        <v/>
      </c>
      <c r="BD301" s="11" t="str">
        <f>IF(BB291="C",BD289,"")</f>
        <v/>
      </c>
      <c r="BE301" s="60">
        <f>IF(BB291="D",BE289,"")</f>
        <v>1.0302295642273647</v>
      </c>
      <c r="BF301" s="63">
        <f t="shared" si="51"/>
        <v>1.0302295642273647</v>
      </c>
      <c r="BR301" t="s">
        <v>115</v>
      </c>
      <c r="BS301" t="s">
        <v>46</v>
      </c>
      <c r="BT301" s="11" t="str">
        <f>IF(BS291="B",BT289,"")</f>
        <v/>
      </c>
      <c r="BU301" s="11" t="str">
        <f>IF(BS291="C",BU289,"")</f>
        <v/>
      </c>
      <c r="BV301" s="60">
        <f>IF(BS291="D",BV289,"")</f>
        <v>1.0302295642273647</v>
      </c>
      <c r="BW301" s="63">
        <f t="shared" si="52"/>
        <v>1.0302295642273647</v>
      </c>
      <c r="CI301" t="s">
        <v>115</v>
      </c>
      <c r="CJ301" t="s">
        <v>46</v>
      </c>
      <c r="CK301" s="11" t="str">
        <f>IF(CJ291="B",CK289,"")</f>
        <v/>
      </c>
      <c r="CL301" s="11" t="str">
        <f>IF(CJ291="C",CL289,"")</f>
        <v/>
      </c>
      <c r="CM301" s="60">
        <f>IF(CJ291="D",CM289,"")</f>
        <v>1.0302295642273647</v>
      </c>
      <c r="CN301" s="63">
        <f t="shared" si="53"/>
        <v>1.0302295642273647</v>
      </c>
      <c r="CZ301" t="s">
        <v>115</v>
      </c>
      <c r="DA301" t="s">
        <v>46</v>
      </c>
      <c r="DB301" s="11" t="str">
        <f>IF(DA291="B",DB289,"")</f>
        <v/>
      </c>
      <c r="DC301" s="11" t="str">
        <f>IF(DA291="C",DC289,"")</f>
        <v/>
      </c>
      <c r="DD301" s="60">
        <f>IF(DA291="D",DD289,"")</f>
        <v>1.0302295642273647</v>
      </c>
      <c r="DE301" s="63">
        <f t="shared" si="54"/>
        <v>1.0302295642273647</v>
      </c>
      <c r="DQ301" t="s">
        <v>115</v>
      </c>
      <c r="DR301" t="s">
        <v>46</v>
      </c>
      <c r="DS301" s="11" t="str">
        <f>IF(DR291="B",DS289,"")</f>
        <v/>
      </c>
      <c r="DT301" s="11" t="str">
        <f>IF(DR291="C",DT289,"")</f>
        <v/>
      </c>
      <c r="DU301" s="60">
        <f>IF(DR291="D",DU289,"")</f>
        <v>1.0302295642273647</v>
      </c>
      <c r="DV301" s="63">
        <f t="shared" si="55"/>
        <v>1.0302295642273647</v>
      </c>
    </row>
    <row r="302" spans="2:126" x14ac:dyDescent="0.3">
      <c r="B302" s="12"/>
      <c r="C302" s="16"/>
      <c r="D302" s="16"/>
      <c r="E302" s="16"/>
      <c r="F302" s="16"/>
      <c r="G302" s="16"/>
      <c r="S302" s="12"/>
      <c r="T302" s="202"/>
      <c r="U302" s="202"/>
      <c r="V302" s="202"/>
      <c r="W302" s="202"/>
      <c r="X302" s="202"/>
      <c r="AJ302" s="12"/>
      <c r="AK302" s="202"/>
      <c r="AL302" s="202"/>
      <c r="AM302" s="202"/>
      <c r="AN302" s="202"/>
      <c r="AO302" s="202"/>
      <c r="BA302" s="12"/>
      <c r="BB302" s="202"/>
      <c r="BC302" s="202"/>
      <c r="BD302" s="202"/>
      <c r="BE302" s="202"/>
      <c r="BF302" s="202"/>
      <c r="BR302" s="12"/>
      <c r="BS302" s="202"/>
      <c r="BT302" s="202"/>
      <c r="BU302" s="202"/>
      <c r="BV302" s="202"/>
      <c r="BW302" s="202"/>
      <c r="CI302" s="12"/>
      <c r="CJ302" s="202"/>
      <c r="CK302" s="202"/>
      <c r="CL302" s="202"/>
      <c r="CM302" s="202"/>
      <c r="CN302" s="202"/>
      <c r="CZ302" s="12"/>
      <c r="DA302" s="202"/>
      <c r="DB302" s="202"/>
      <c r="DC302" s="202"/>
      <c r="DD302" s="202"/>
      <c r="DE302" s="202"/>
      <c r="DQ302" s="12"/>
      <c r="DR302" s="202"/>
      <c r="DS302" s="202"/>
      <c r="DT302" s="202"/>
      <c r="DU302" s="202"/>
      <c r="DV302" s="202"/>
    </row>
    <row r="303" spans="2:126" x14ac:dyDescent="0.3">
      <c r="B303" s="12"/>
      <c r="C303" s="16"/>
      <c r="D303" s="16"/>
      <c r="E303" s="16"/>
      <c r="F303" s="16"/>
      <c r="G303" s="16"/>
      <c r="S303" s="12"/>
      <c r="T303" s="202"/>
      <c r="U303" s="202"/>
      <c r="V303" s="202"/>
      <c r="W303" s="202"/>
      <c r="X303" s="202"/>
      <c r="AJ303" s="12"/>
      <c r="AK303" s="202"/>
      <c r="AL303" s="202"/>
      <c r="AM303" s="202"/>
      <c r="AN303" s="202"/>
      <c r="AO303" s="202"/>
      <c r="BA303" s="12"/>
      <c r="BB303" s="202"/>
      <c r="BC303" s="202"/>
      <c r="BD303" s="202"/>
      <c r="BE303" s="202"/>
      <c r="BF303" s="202"/>
      <c r="BR303" s="12"/>
      <c r="BS303" s="202"/>
      <c r="BT303" s="202"/>
      <c r="BU303" s="202"/>
      <c r="BV303" s="202"/>
      <c r="BW303" s="202"/>
      <c r="CI303" s="12"/>
      <c r="CJ303" s="202"/>
      <c r="CK303" s="202"/>
      <c r="CL303" s="202"/>
      <c r="CM303" s="202"/>
      <c r="CN303" s="202"/>
      <c r="CZ303" s="12"/>
      <c r="DA303" s="202"/>
      <c r="DB303" s="202"/>
      <c r="DC303" s="202"/>
      <c r="DD303" s="202"/>
      <c r="DE303" s="202"/>
      <c r="DQ303" s="12"/>
      <c r="DR303" s="202"/>
      <c r="DS303" s="202"/>
      <c r="DT303" s="202"/>
      <c r="DU303" s="202"/>
      <c r="DV303" s="202"/>
    </row>
    <row r="304" spans="2:126" x14ac:dyDescent="0.3">
      <c r="B304" s="12"/>
      <c r="C304" s="49" t="s">
        <v>118</v>
      </c>
      <c r="D304" s="49" t="s">
        <v>119</v>
      </c>
      <c r="E304" s="16"/>
      <c r="F304" s="16"/>
      <c r="G304" s="16"/>
      <c r="S304" s="12"/>
      <c r="T304" s="49" t="s">
        <v>118</v>
      </c>
      <c r="U304" s="49" t="s">
        <v>119</v>
      </c>
      <c r="V304" s="202"/>
      <c r="W304" s="202"/>
      <c r="X304" s="202"/>
      <c r="AJ304" s="12"/>
      <c r="AK304" s="49" t="s">
        <v>118</v>
      </c>
      <c r="AL304" s="49" t="s">
        <v>119</v>
      </c>
      <c r="AM304" s="202"/>
      <c r="AN304" s="202"/>
      <c r="AO304" s="202"/>
      <c r="BA304" s="12"/>
      <c r="BB304" s="49" t="s">
        <v>118</v>
      </c>
      <c r="BC304" s="49" t="s">
        <v>119</v>
      </c>
      <c r="BD304" s="202"/>
      <c r="BE304" s="202"/>
      <c r="BF304" s="202"/>
      <c r="BR304" s="12"/>
      <c r="BS304" s="49" t="s">
        <v>118</v>
      </c>
      <c r="BT304" s="49" t="s">
        <v>119</v>
      </c>
      <c r="BU304" s="202"/>
      <c r="BV304" s="202"/>
      <c r="BW304" s="202"/>
      <c r="CI304" s="12"/>
      <c r="CJ304" s="49" t="s">
        <v>118</v>
      </c>
      <c r="CK304" s="49" t="s">
        <v>119</v>
      </c>
      <c r="CL304" s="202"/>
      <c r="CM304" s="202"/>
      <c r="CN304" s="202"/>
      <c r="CZ304" s="12"/>
      <c r="DA304" s="49" t="s">
        <v>118</v>
      </c>
      <c r="DB304" s="49" t="s">
        <v>119</v>
      </c>
      <c r="DC304" s="202"/>
      <c r="DD304" s="202"/>
      <c r="DE304" s="202"/>
      <c r="DQ304" s="12"/>
      <c r="DR304" s="49" t="s">
        <v>118</v>
      </c>
      <c r="DS304" s="49" t="s">
        <v>119</v>
      </c>
      <c r="DT304" s="202"/>
      <c r="DU304" s="202"/>
      <c r="DV304" s="202"/>
    </row>
    <row r="305" spans="1:126" x14ac:dyDescent="0.3">
      <c r="B305" s="50" t="str">
        <f>B294</f>
        <v>z = 0 ft</v>
      </c>
      <c r="C305" s="54">
        <f>G294</f>
        <v>0</v>
      </c>
      <c r="D305" s="61">
        <f>G295</f>
        <v>1.0302295642273647</v>
      </c>
      <c r="E305" s="54" t="s">
        <v>46</v>
      </c>
      <c r="F305" s="16"/>
      <c r="G305" s="16"/>
      <c r="S305" s="50" t="str">
        <f>S294</f>
        <v>z = 0 ft</v>
      </c>
      <c r="T305" s="203">
        <f>X294</f>
        <v>0</v>
      </c>
      <c r="U305" s="61">
        <f>X295</f>
        <v>1.0302295642273647</v>
      </c>
      <c r="V305" s="203" t="s">
        <v>46</v>
      </c>
      <c r="W305" s="202"/>
      <c r="X305" s="202"/>
      <c r="AJ305" s="50" t="str">
        <f>AJ294</f>
        <v>z = 0 ft</v>
      </c>
      <c r="AK305" s="203">
        <f>AO294</f>
        <v>0</v>
      </c>
      <c r="AL305" s="61">
        <f>AO295</f>
        <v>1.0302295642273647</v>
      </c>
      <c r="AM305" s="203" t="s">
        <v>46</v>
      </c>
      <c r="AN305" s="202"/>
      <c r="AO305" s="202"/>
      <c r="BA305" s="50" t="str">
        <f>BA294</f>
        <v>z = 0 ft</v>
      </c>
      <c r="BB305" s="203">
        <f>BF294</f>
        <v>0</v>
      </c>
      <c r="BC305" s="61">
        <f>BF295</f>
        <v>1.0302295642273647</v>
      </c>
      <c r="BD305" s="203" t="s">
        <v>46</v>
      </c>
      <c r="BE305" s="202"/>
      <c r="BF305" s="202"/>
      <c r="BR305" s="50" t="str">
        <f>BR294</f>
        <v>z = 0 ft</v>
      </c>
      <c r="BS305" s="203">
        <f>BW294</f>
        <v>0</v>
      </c>
      <c r="BT305" s="61">
        <f>BW295</f>
        <v>1.0302295642273647</v>
      </c>
      <c r="BU305" s="203" t="s">
        <v>46</v>
      </c>
      <c r="BV305" s="202"/>
      <c r="BW305" s="202"/>
      <c r="CI305" s="50" t="str">
        <f>CI294</f>
        <v>z = 0 ft</v>
      </c>
      <c r="CJ305" s="203">
        <f>CN294</f>
        <v>0</v>
      </c>
      <c r="CK305" s="61">
        <f>CN295</f>
        <v>1.0302295642273647</v>
      </c>
      <c r="CL305" s="203" t="s">
        <v>46</v>
      </c>
      <c r="CM305" s="202"/>
      <c r="CN305" s="202"/>
      <c r="CZ305" s="50" t="str">
        <f>CZ294</f>
        <v>z = 0 ft</v>
      </c>
      <c r="DA305" s="203">
        <f>DE294</f>
        <v>0</v>
      </c>
      <c r="DB305" s="61">
        <f>DE295</f>
        <v>1.0302295642273647</v>
      </c>
      <c r="DC305" s="203" t="s">
        <v>46</v>
      </c>
      <c r="DD305" s="202"/>
      <c r="DE305" s="202"/>
      <c r="DQ305" s="50" t="str">
        <f>DQ294</f>
        <v>z = 0 ft</v>
      </c>
      <c r="DR305" s="203">
        <f>DV294</f>
        <v>0</v>
      </c>
      <c r="DS305" s="61">
        <f>DV295</f>
        <v>1.0302295642273647</v>
      </c>
      <c r="DT305" s="203" t="s">
        <v>46</v>
      </c>
      <c r="DU305" s="202"/>
      <c r="DV305" s="202"/>
    </row>
    <row r="306" spans="1:126" x14ac:dyDescent="0.3">
      <c r="B306" s="50" t="str">
        <f>B296</f>
        <v>z = 15 ft</v>
      </c>
      <c r="C306" s="54">
        <f>G296</f>
        <v>15</v>
      </c>
      <c r="D306" s="61">
        <f>G297</f>
        <v>1.0302295642273647</v>
      </c>
      <c r="E306" s="54" t="s">
        <v>46</v>
      </c>
      <c r="F306" s="16"/>
      <c r="G306" s="16"/>
      <c r="S306" s="50" t="str">
        <f>S296</f>
        <v>z = 15 ft</v>
      </c>
      <c r="T306" s="203">
        <f>X296</f>
        <v>15</v>
      </c>
      <c r="U306" s="61">
        <f>X297</f>
        <v>1.0302295642273647</v>
      </c>
      <c r="V306" s="203" t="s">
        <v>46</v>
      </c>
      <c r="W306" s="202"/>
      <c r="X306" s="202"/>
      <c r="AJ306" s="50" t="str">
        <f>AJ296</f>
        <v>z = 15 ft</v>
      </c>
      <c r="AK306" s="203">
        <f>AO296</f>
        <v>15</v>
      </c>
      <c r="AL306" s="61">
        <f>AO297</f>
        <v>1.0302295642273647</v>
      </c>
      <c r="AM306" s="203" t="s">
        <v>46</v>
      </c>
      <c r="AN306" s="202"/>
      <c r="AO306" s="202"/>
      <c r="BA306" s="50" t="str">
        <f>BA296</f>
        <v>z = 15 ft</v>
      </c>
      <c r="BB306" s="203">
        <f>BF296</f>
        <v>15</v>
      </c>
      <c r="BC306" s="61">
        <f>BF297</f>
        <v>1.0302295642273647</v>
      </c>
      <c r="BD306" s="203" t="s">
        <v>46</v>
      </c>
      <c r="BE306" s="202"/>
      <c r="BF306" s="202"/>
      <c r="BR306" s="50" t="str">
        <f>BR296</f>
        <v>z = 15 ft</v>
      </c>
      <c r="BS306" s="203">
        <f>BW296</f>
        <v>15</v>
      </c>
      <c r="BT306" s="61">
        <f>BW297</f>
        <v>1.0302295642273647</v>
      </c>
      <c r="BU306" s="203" t="s">
        <v>46</v>
      </c>
      <c r="BV306" s="202"/>
      <c r="BW306" s="202"/>
      <c r="CI306" s="50" t="str">
        <f>CI296</f>
        <v>z = 15 ft</v>
      </c>
      <c r="CJ306" s="203">
        <f>CN296</f>
        <v>15</v>
      </c>
      <c r="CK306" s="61">
        <f>CN297</f>
        <v>1.0302295642273647</v>
      </c>
      <c r="CL306" s="203" t="s">
        <v>46</v>
      </c>
      <c r="CM306" s="202"/>
      <c r="CN306" s="202"/>
      <c r="CZ306" s="50" t="str">
        <f>CZ296</f>
        <v>z = 15 ft</v>
      </c>
      <c r="DA306" s="203">
        <f>DE296</f>
        <v>15</v>
      </c>
      <c r="DB306" s="61">
        <f>DE297</f>
        <v>1.0302295642273647</v>
      </c>
      <c r="DC306" s="203" t="s">
        <v>46</v>
      </c>
      <c r="DD306" s="202"/>
      <c r="DE306" s="202"/>
      <c r="DQ306" s="50" t="str">
        <f>DQ296</f>
        <v>z = 15 ft</v>
      </c>
      <c r="DR306" s="203">
        <f>DV296</f>
        <v>15</v>
      </c>
      <c r="DS306" s="61">
        <f>DV297</f>
        <v>1.0302295642273647</v>
      </c>
      <c r="DT306" s="203" t="s">
        <v>46</v>
      </c>
      <c r="DU306" s="202"/>
      <c r="DV306" s="202"/>
    </row>
    <row r="307" spans="1:126" x14ac:dyDescent="0.3">
      <c r="B307" s="50" t="str">
        <f>B298</f>
        <v>z = H</v>
      </c>
      <c r="C307" s="54">
        <f>G298</f>
        <v>8</v>
      </c>
      <c r="D307" s="61">
        <f>G299</f>
        <v>1.0302295642273647</v>
      </c>
      <c r="E307" s="54" t="s">
        <v>46</v>
      </c>
      <c r="F307" s="16"/>
      <c r="G307" s="16"/>
      <c r="S307" s="50" t="str">
        <f>S298</f>
        <v>z = H</v>
      </c>
      <c r="T307" s="203">
        <f>X298</f>
        <v>8</v>
      </c>
      <c r="U307" s="61">
        <f>X299</f>
        <v>1.0302295642273647</v>
      </c>
      <c r="V307" s="203" t="s">
        <v>46</v>
      </c>
      <c r="W307" s="202"/>
      <c r="X307" s="202"/>
      <c r="AJ307" s="50" t="str">
        <f>AJ298</f>
        <v>z = H</v>
      </c>
      <c r="AK307" s="203">
        <f>AO298</f>
        <v>8</v>
      </c>
      <c r="AL307" s="61">
        <f>AO299</f>
        <v>1.0302295642273647</v>
      </c>
      <c r="AM307" s="203" t="s">
        <v>46</v>
      </c>
      <c r="AN307" s="202"/>
      <c r="AO307" s="202"/>
      <c r="BA307" s="50" t="str">
        <f>BA298</f>
        <v>z = H</v>
      </c>
      <c r="BB307" s="203">
        <f>BF298</f>
        <v>8</v>
      </c>
      <c r="BC307" s="61">
        <f>BF299</f>
        <v>1.0302295642273647</v>
      </c>
      <c r="BD307" s="203" t="s">
        <v>46</v>
      </c>
      <c r="BE307" s="202"/>
      <c r="BF307" s="202"/>
      <c r="BR307" s="50" t="str">
        <f>BR298</f>
        <v>z = H</v>
      </c>
      <c r="BS307" s="203">
        <f>BW298</f>
        <v>8</v>
      </c>
      <c r="BT307" s="61">
        <f>BW299</f>
        <v>1.0302295642273647</v>
      </c>
      <c r="BU307" s="203" t="s">
        <v>46</v>
      </c>
      <c r="BV307" s="202"/>
      <c r="BW307" s="202"/>
      <c r="CI307" s="50" t="str">
        <f>CI298</f>
        <v>z = H</v>
      </c>
      <c r="CJ307" s="203">
        <f>CN298</f>
        <v>8</v>
      </c>
      <c r="CK307" s="61">
        <f>CN299</f>
        <v>1.0302295642273647</v>
      </c>
      <c r="CL307" s="203" t="s">
        <v>46</v>
      </c>
      <c r="CM307" s="202"/>
      <c r="CN307" s="202"/>
      <c r="CZ307" s="50" t="str">
        <f>CZ298</f>
        <v>z = H</v>
      </c>
      <c r="DA307" s="203">
        <f>DE298</f>
        <v>8</v>
      </c>
      <c r="DB307" s="61">
        <f>DE299</f>
        <v>1.0302295642273647</v>
      </c>
      <c r="DC307" s="203" t="s">
        <v>46</v>
      </c>
      <c r="DD307" s="202"/>
      <c r="DE307" s="202"/>
      <c r="DQ307" s="50" t="str">
        <f>DQ298</f>
        <v>z = H</v>
      </c>
      <c r="DR307" s="203">
        <f>DV298</f>
        <v>8</v>
      </c>
      <c r="DS307" s="61">
        <f>DV299</f>
        <v>1.0302295642273647</v>
      </c>
      <c r="DT307" s="203" t="s">
        <v>46</v>
      </c>
      <c r="DU307" s="202"/>
      <c r="DV307" s="202"/>
    </row>
    <row r="308" spans="1:126" x14ac:dyDescent="0.3">
      <c r="B308" s="50" t="str">
        <f>B300</f>
        <v>z = RMH = h</v>
      </c>
      <c r="C308" s="54">
        <f>G300</f>
        <v>11</v>
      </c>
      <c r="D308" s="61">
        <f>G301</f>
        <v>1.0302295642273647</v>
      </c>
      <c r="E308" s="54" t="s">
        <v>120</v>
      </c>
      <c r="F308" s="16"/>
      <c r="G308" s="16"/>
      <c r="S308" s="50" t="str">
        <f>S300</f>
        <v>z = RMH = h</v>
      </c>
      <c r="T308" s="203">
        <f>X300</f>
        <v>11</v>
      </c>
      <c r="U308" s="61">
        <f>X301</f>
        <v>1.0302295642273647</v>
      </c>
      <c r="V308" s="203" t="s">
        <v>120</v>
      </c>
      <c r="W308" s="202"/>
      <c r="X308" s="202"/>
      <c r="AJ308" s="50" t="str">
        <f>AJ300</f>
        <v>z = RMH = h</v>
      </c>
      <c r="AK308" s="203">
        <f>AO300</f>
        <v>11</v>
      </c>
      <c r="AL308" s="61">
        <f>AO301</f>
        <v>1.0302295642273647</v>
      </c>
      <c r="AM308" s="203" t="s">
        <v>120</v>
      </c>
      <c r="AN308" s="202"/>
      <c r="AO308" s="202"/>
      <c r="BA308" s="50" t="str">
        <f>BA300</f>
        <v>z = RMH = h</v>
      </c>
      <c r="BB308" s="203">
        <f>BF300</f>
        <v>11</v>
      </c>
      <c r="BC308" s="61">
        <f>BF301</f>
        <v>1.0302295642273647</v>
      </c>
      <c r="BD308" s="203" t="s">
        <v>120</v>
      </c>
      <c r="BE308" s="202"/>
      <c r="BF308" s="202"/>
      <c r="BR308" s="50" t="str">
        <f>BR300</f>
        <v>z = RMH = h</v>
      </c>
      <c r="BS308" s="203">
        <f>BW300</f>
        <v>11</v>
      </c>
      <c r="BT308" s="61">
        <f>BW301</f>
        <v>1.0302295642273647</v>
      </c>
      <c r="BU308" s="203" t="s">
        <v>120</v>
      </c>
      <c r="BV308" s="202"/>
      <c r="BW308" s="202"/>
      <c r="CI308" s="50" t="str">
        <f>CI300</f>
        <v>z = RMH = h</v>
      </c>
      <c r="CJ308" s="203">
        <f>CN300</f>
        <v>11</v>
      </c>
      <c r="CK308" s="61">
        <f>CN301</f>
        <v>1.0302295642273647</v>
      </c>
      <c r="CL308" s="203" t="s">
        <v>120</v>
      </c>
      <c r="CM308" s="202"/>
      <c r="CN308" s="202"/>
      <c r="CZ308" s="50" t="str">
        <f>CZ300</f>
        <v>z = RMH = h</v>
      </c>
      <c r="DA308" s="203">
        <f>DE300</f>
        <v>11</v>
      </c>
      <c r="DB308" s="61">
        <f>DE301</f>
        <v>1.0302295642273647</v>
      </c>
      <c r="DC308" s="203" t="s">
        <v>120</v>
      </c>
      <c r="DD308" s="202"/>
      <c r="DE308" s="202"/>
      <c r="DQ308" s="50" t="str">
        <f>DQ300</f>
        <v>z = RMH = h</v>
      </c>
      <c r="DR308" s="203">
        <f>DV300</f>
        <v>11</v>
      </c>
      <c r="DS308" s="61">
        <f>DV301</f>
        <v>1.0302295642273647</v>
      </c>
      <c r="DT308" s="203" t="s">
        <v>120</v>
      </c>
      <c r="DU308" s="202"/>
      <c r="DV308" s="202"/>
    </row>
    <row r="310" spans="1:126" s="64" customFormat="1" x14ac:dyDescent="0.3">
      <c r="A310" s="65" t="s">
        <v>121</v>
      </c>
      <c r="R310" s="65" t="s">
        <v>121</v>
      </c>
      <c r="AI310" s="65" t="s">
        <v>121</v>
      </c>
      <c r="AZ310" s="65" t="s">
        <v>121</v>
      </c>
      <c r="BQ310" s="65" t="s">
        <v>121</v>
      </c>
      <c r="CH310" s="65" t="s">
        <v>121</v>
      </c>
      <c r="CY310" s="65" t="s">
        <v>121</v>
      </c>
      <c r="DP310" s="65" t="s">
        <v>121</v>
      </c>
    </row>
    <row r="311" spans="1:126" x14ac:dyDescent="0.3">
      <c r="A311" s="1" t="s">
        <v>122</v>
      </c>
      <c r="B311" s="1"/>
      <c r="C311" s="1"/>
      <c r="D311" s="1"/>
      <c r="E311" s="1"/>
      <c r="R311" s="1" t="s">
        <v>122</v>
      </c>
      <c r="S311" s="1"/>
      <c r="T311" s="1"/>
      <c r="U311" s="1"/>
      <c r="V311" s="1"/>
      <c r="AI311" s="1" t="s">
        <v>122</v>
      </c>
      <c r="AJ311" s="1"/>
      <c r="AK311" s="1"/>
      <c r="AL311" s="1"/>
      <c r="AM311" s="1"/>
      <c r="AZ311" s="1" t="s">
        <v>122</v>
      </c>
      <c r="BA311" s="1"/>
      <c r="BB311" s="1"/>
      <c r="BC311" s="1"/>
      <c r="BD311" s="1"/>
      <c r="BQ311" s="1" t="s">
        <v>122</v>
      </c>
      <c r="BR311" s="1"/>
      <c r="BS311" s="1"/>
      <c r="BT311" s="1"/>
      <c r="BU311" s="1"/>
      <c r="CH311" s="1" t="s">
        <v>122</v>
      </c>
      <c r="CI311" s="1"/>
      <c r="CJ311" s="1"/>
      <c r="CK311" s="1"/>
      <c r="CL311" s="1"/>
      <c r="CY311" s="1" t="s">
        <v>122</v>
      </c>
      <c r="CZ311" s="1"/>
      <c r="DA311" s="1"/>
      <c r="DB311" s="1"/>
      <c r="DC311" s="1"/>
      <c r="DP311" s="1" t="s">
        <v>122</v>
      </c>
      <c r="DQ311" s="1"/>
      <c r="DR311" s="1"/>
      <c r="DS311" s="1"/>
      <c r="DT311" s="1"/>
    </row>
    <row r="312" spans="1:126" x14ac:dyDescent="0.3">
      <c r="A312" s="1"/>
      <c r="B312" s="1"/>
      <c r="C312" s="1"/>
      <c r="D312" s="1"/>
      <c r="E312" s="1"/>
      <c r="R312" s="1"/>
      <c r="S312" s="1"/>
      <c r="T312" s="1"/>
      <c r="U312" s="1"/>
      <c r="V312" s="1"/>
      <c r="AI312" s="1"/>
      <c r="AJ312" s="1"/>
      <c r="AK312" s="1"/>
      <c r="AL312" s="1"/>
      <c r="AM312" s="1"/>
      <c r="AZ312" s="1"/>
      <c r="BA312" s="1"/>
      <c r="BB312" s="1"/>
      <c r="BC312" s="1"/>
      <c r="BD312" s="1"/>
      <c r="BQ312" s="1"/>
      <c r="BR312" s="1"/>
      <c r="BS312" s="1"/>
      <c r="BT312" s="1"/>
      <c r="BU312" s="1"/>
      <c r="CH312" s="1"/>
      <c r="CI312" s="1"/>
      <c r="CJ312" s="1"/>
      <c r="CK312" s="1"/>
      <c r="CL312" s="1"/>
      <c r="CY312" s="1"/>
      <c r="CZ312" s="1"/>
      <c r="DA312" s="1"/>
      <c r="DB312" s="1"/>
      <c r="DC312" s="1"/>
      <c r="DP312" s="1"/>
      <c r="DQ312" s="1"/>
      <c r="DR312" s="1"/>
      <c r="DS312" s="1"/>
      <c r="DT312" s="1"/>
    </row>
    <row r="313" spans="1:126" x14ac:dyDescent="0.3">
      <c r="A313" s="1"/>
      <c r="B313" s="12" t="s">
        <v>123</v>
      </c>
      <c r="C313" s="1"/>
      <c r="D313" s="1"/>
      <c r="E313" s="1"/>
      <c r="R313" s="1"/>
      <c r="S313" s="12" t="s">
        <v>123</v>
      </c>
      <c r="T313" s="1"/>
      <c r="U313" s="1"/>
      <c r="V313" s="1"/>
      <c r="AI313" s="1"/>
      <c r="AJ313" s="12" t="s">
        <v>123</v>
      </c>
      <c r="AK313" s="1"/>
      <c r="AL313" s="1"/>
      <c r="AM313" s="1"/>
      <c r="AZ313" s="1"/>
      <c r="BA313" s="12" t="s">
        <v>123</v>
      </c>
      <c r="BB313" s="1"/>
      <c r="BC313" s="1"/>
      <c r="BD313" s="1"/>
      <c r="BQ313" s="1"/>
      <c r="BR313" s="12" t="s">
        <v>123</v>
      </c>
      <c r="BS313" s="1"/>
      <c r="BT313" s="1"/>
      <c r="BU313" s="1"/>
      <c r="CH313" s="1"/>
      <c r="CI313" s="12" t="s">
        <v>123</v>
      </c>
      <c r="CJ313" s="1"/>
      <c r="CK313" s="1"/>
      <c r="CL313" s="1"/>
      <c r="CY313" s="1"/>
      <c r="CZ313" s="12" t="s">
        <v>123</v>
      </c>
      <c r="DA313" s="1"/>
      <c r="DB313" s="1"/>
      <c r="DC313" s="1"/>
      <c r="DP313" s="1"/>
      <c r="DQ313" s="12" t="s">
        <v>123</v>
      </c>
      <c r="DR313" s="1"/>
      <c r="DS313" s="1"/>
      <c r="DT313" s="1"/>
    </row>
    <row r="314" spans="1:126" x14ac:dyDescent="0.3">
      <c r="A314" s="1"/>
      <c r="B314" s="12"/>
      <c r="C314" s="1"/>
      <c r="D314" s="1"/>
      <c r="E314" s="1"/>
      <c r="R314" s="1"/>
      <c r="S314" s="12"/>
      <c r="T314" s="1"/>
      <c r="U314" s="1"/>
      <c r="V314" s="1"/>
      <c r="AI314" s="1"/>
      <c r="AJ314" s="12"/>
      <c r="AK314" s="1"/>
      <c r="AL314" s="1"/>
      <c r="AM314" s="1"/>
      <c r="AZ314" s="1"/>
      <c r="BA314" s="12"/>
      <c r="BB314" s="1"/>
      <c r="BC314" s="1"/>
      <c r="BD314" s="1"/>
      <c r="BQ314" s="1"/>
      <c r="BR314" s="12"/>
      <c r="BS314" s="1"/>
      <c r="BT314" s="1"/>
      <c r="BU314" s="1"/>
      <c r="CH314" s="1"/>
      <c r="CI314" s="12"/>
      <c r="CJ314" s="1"/>
      <c r="CK314" s="1"/>
      <c r="CL314" s="1"/>
      <c r="CY314" s="1"/>
      <c r="CZ314" s="12"/>
      <c r="DA314" s="1"/>
      <c r="DB314" s="1"/>
      <c r="DC314" s="1"/>
      <c r="DP314" s="1"/>
      <c r="DQ314" s="12"/>
      <c r="DR314" s="1"/>
      <c r="DS314" s="1"/>
      <c r="DT314" s="1"/>
    </row>
    <row r="315" spans="1:126" x14ac:dyDescent="0.3">
      <c r="B315" s="12"/>
      <c r="C315" s="49" t="s">
        <v>118</v>
      </c>
      <c r="D315" s="49" t="s">
        <v>124</v>
      </c>
      <c r="E315" s="16"/>
      <c r="S315" s="12"/>
      <c r="T315" s="49" t="s">
        <v>118</v>
      </c>
      <c r="U315" s="49" t="s">
        <v>124</v>
      </c>
      <c r="V315" s="202"/>
      <c r="AJ315" s="12"/>
      <c r="AK315" s="49" t="s">
        <v>118</v>
      </c>
      <c r="AL315" s="49" t="s">
        <v>124</v>
      </c>
      <c r="AM315" s="202"/>
      <c r="BA315" s="12"/>
      <c r="BB315" s="49" t="s">
        <v>118</v>
      </c>
      <c r="BC315" s="49" t="s">
        <v>124</v>
      </c>
      <c r="BD315" s="202"/>
      <c r="BR315" s="12"/>
      <c r="BS315" s="49" t="s">
        <v>118</v>
      </c>
      <c r="BT315" s="49" t="s">
        <v>124</v>
      </c>
      <c r="BU315" s="202"/>
      <c r="CI315" s="12"/>
      <c r="CJ315" s="49" t="s">
        <v>118</v>
      </c>
      <c r="CK315" s="49" t="s">
        <v>124</v>
      </c>
      <c r="CL315" s="202"/>
      <c r="CZ315" s="12"/>
      <c r="DA315" s="49" t="s">
        <v>118</v>
      </c>
      <c r="DB315" s="49" t="s">
        <v>124</v>
      </c>
      <c r="DC315" s="202"/>
      <c r="DQ315" s="12"/>
      <c r="DR315" s="49" t="s">
        <v>118</v>
      </c>
      <c r="DS315" s="49" t="s">
        <v>124</v>
      </c>
      <c r="DT315" s="202"/>
    </row>
    <row r="316" spans="1:126" x14ac:dyDescent="0.3">
      <c r="B316" s="50" t="str">
        <f>B305</f>
        <v>z = 0 ft</v>
      </c>
      <c r="C316" s="54">
        <f>C305</f>
        <v>0</v>
      </c>
      <c r="D316" s="61">
        <f>0.00256*D305*D248*D244*D210*D210</f>
        <v>1.0549550737688216</v>
      </c>
      <c r="E316" s="54" t="s">
        <v>47</v>
      </c>
      <c r="S316" s="50" t="str">
        <f>S305</f>
        <v>z = 0 ft</v>
      </c>
      <c r="T316" s="203">
        <f>T305</f>
        <v>0</v>
      </c>
      <c r="U316" s="61">
        <f>0.00256*U305*U248*U244*U210*U210</f>
        <v>1.0549550737688216</v>
      </c>
      <c r="V316" s="203" t="s">
        <v>47</v>
      </c>
      <c r="AJ316" s="50" t="str">
        <f>AJ305</f>
        <v>z = 0 ft</v>
      </c>
      <c r="AK316" s="203">
        <f>AK305</f>
        <v>0</v>
      </c>
      <c r="AL316" s="61">
        <f>0.00256*AL305*AL248*AL244*AL210*AL210</f>
        <v>1.0549550737688216</v>
      </c>
      <c r="AM316" s="203" t="s">
        <v>47</v>
      </c>
      <c r="BA316" s="50" t="str">
        <f>BA305</f>
        <v>z = 0 ft</v>
      </c>
      <c r="BB316" s="203">
        <f>BB305</f>
        <v>0</v>
      </c>
      <c r="BC316" s="61">
        <f>0.00256*BC305*BC248*BC244*BC210*BC210</f>
        <v>1.0549550737688216</v>
      </c>
      <c r="BD316" s="203" t="s">
        <v>47</v>
      </c>
      <c r="BR316" s="50" t="str">
        <f>BR305</f>
        <v>z = 0 ft</v>
      </c>
      <c r="BS316" s="203">
        <f>BS305</f>
        <v>0</v>
      </c>
      <c r="BT316" s="61">
        <f>0.00256*BT305*BT248*BT244*BT210*BT210</f>
        <v>1.0549550737688216</v>
      </c>
      <c r="BU316" s="203" t="s">
        <v>47</v>
      </c>
      <c r="CI316" s="50" t="str">
        <f>CI305</f>
        <v>z = 0 ft</v>
      </c>
      <c r="CJ316" s="203">
        <f>CJ305</f>
        <v>0</v>
      </c>
      <c r="CK316" s="61">
        <f>0.00256*CK305*CK248*CK244*CK210*CK210</f>
        <v>1.0549550737688216</v>
      </c>
      <c r="CL316" s="203" t="s">
        <v>47</v>
      </c>
      <c r="CZ316" s="50" t="str">
        <f>CZ305</f>
        <v>z = 0 ft</v>
      </c>
      <c r="DA316" s="203">
        <f>DA305</f>
        <v>0</v>
      </c>
      <c r="DB316" s="61">
        <f>0.00256*DB305*DB248*DB244*DB210*DB210</f>
        <v>1.0549550737688216</v>
      </c>
      <c r="DC316" s="203" t="s">
        <v>47</v>
      </c>
      <c r="DQ316" s="50" t="str">
        <f>DQ305</f>
        <v>z = 0 ft</v>
      </c>
      <c r="DR316" s="203">
        <f>DR305</f>
        <v>0</v>
      </c>
      <c r="DS316" s="61">
        <f>0.00256*DS305*DS248*DS244*DS210*DS210</f>
        <v>1.0549550737688216</v>
      </c>
      <c r="DT316" s="203" t="s">
        <v>47</v>
      </c>
    </row>
    <row r="317" spans="1:126" x14ac:dyDescent="0.3">
      <c r="B317" s="50" t="str">
        <f t="shared" ref="B317:C319" si="56">B306</f>
        <v>z = 15 ft</v>
      </c>
      <c r="C317" s="54">
        <f t="shared" si="56"/>
        <v>15</v>
      </c>
      <c r="D317" s="61">
        <f>0.00256*D306*D248*D244*D210*D210</f>
        <v>1.0549550737688216</v>
      </c>
      <c r="E317" s="54" t="s">
        <v>47</v>
      </c>
      <c r="S317" s="50" t="str">
        <f t="shared" ref="S317:T317" si="57">S306</f>
        <v>z = 15 ft</v>
      </c>
      <c r="T317" s="203">
        <f t="shared" si="57"/>
        <v>15</v>
      </c>
      <c r="U317" s="61">
        <f>0.00256*U306*U248*U244*U210*U210</f>
        <v>1.0549550737688216</v>
      </c>
      <c r="V317" s="203" t="s">
        <v>47</v>
      </c>
      <c r="AJ317" s="50" t="str">
        <f t="shared" ref="AJ317:AK317" si="58">AJ306</f>
        <v>z = 15 ft</v>
      </c>
      <c r="AK317" s="203">
        <f t="shared" si="58"/>
        <v>15</v>
      </c>
      <c r="AL317" s="61">
        <f>0.00256*AL306*AL248*AL244*AL210*AL210</f>
        <v>1.0549550737688216</v>
      </c>
      <c r="AM317" s="203" t="s">
        <v>47</v>
      </c>
      <c r="BA317" s="50" t="str">
        <f t="shared" ref="BA317:BB317" si="59">BA306</f>
        <v>z = 15 ft</v>
      </c>
      <c r="BB317" s="203">
        <f t="shared" si="59"/>
        <v>15</v>
      </c>
      <c r="BC317" s="61">
        <f>0.00256*BC306*BC248*BC244*BC210*BC210</f>
        <v>1.0549550737688216</v>
      </c>
      <c r="BD317" s="203" t="s">
        <v>47</v>
      </c>
      <c r="BR317" s="50" t="str">
        <f t="shared" ref="BR317:BS317" si="60">BR306</f>
        <v>z = 15 ft</v>
      </c>
      <c r="BS317" s="203">
        <f t="shared" si="60"/>
        <v>15</v>
      </c>
      <c r="BT317" s="61">
        <f>0.00256*BT306*BT248*BT244*BT210*BT210</f>
        <v>1.0549550737688216</v>
      </c>
      <c r="BU317" s="203" t="s">
        <v>47</v>
      </c>
      <c r="CI317" s="50" t="str">
        <f t="shared" ref="CI317:CJ317" si="61">CI306</f>
        <v>z = 15 ft</v>
      </c>
      <c r="CJ317" s="203">
        <f t="shared" si="61"/>
        <v>15</v>
      </c>
      <c r="CK317" s="61">
        <f>0.00256*CK306*CK248*CK244*CK210*CK210</f>
        <v>1.0549550737688216</v>
      </c>
      <c r="CL317" s="203" t="s">
        <v>47</v>
      </c>
      <c r="CZ317" s="50" t="str">
        <f t="shared" ref="CZ317:DA317" si="62">CZ306</f>
        <v>z = 15 ft</v>
      </c>
      <c r="DA317" s="203">
        <f t="shared" si="62"/>
        <v>15</v>
      </c>
      <c r="DB317" s="61">
        <f>0.00256*DB306*DB248*DB244*DB210*DB210</f>
        <v>1.0549550737688216</v>
      </c>
      <c r="DC317" s="203" t="s">
        <v>47</v>
      </c>
      <c r="DQ317" s="50" t="str">
        <f t="shared" ref="DQ317:DR317" si="63">DQ306</f>
        <v>z = 15 ft</v>
      </c>
      <c r="DR317" s="203">
        <f t="shared" si="63"/>
        <v>15</v>
      </c>
      <c r="DS317" s="61">
        <f>0.00256*DS306*DS248*DS244*DS210*DS210</f>
        <v>1.0549550737688216</v>
      </c>
      <c r="DT317" s="203" t="s">
        <v>47</v>
      </c>
    </row>
    <row r="318" spans="1:126" x14ac:dyDescent="0.3">
      <c r="B318" s="50" t="str">
        <f t="shared" si="56"/>
        <v>z = H</v>
      </c>
      <c r="C318" s="54">
        <f t="shared" si="56"/>
        <v>8</v>
      </c>
      <c r="D318" s="61">
        <f>0.00256*D307*D248*D244*D210*D210</f>
        <v>1.0549550737688216</v>
      </c>
      <c r="E318" s="54" t="s">
        <v>47</v>
      </c>
      <c r="S318" s="50" t="str">
        <f t="shared" ref="S318:T318" si="64">S307</f>
        <v>z = H</v>
      </c>
      <c r="T318" s="203">
        <f t="shared" si="64"/>
        <v>8</v>
      </c>
      <c r="U318" s="61">
        <f>0.00256*U307*U248*U244*U210*U210</f>
        <v>1.0549550737688216</v>
      </c>
      <c r="V318" s="203" t="s">
        <v>47</v>
      </c>
      <c r="AJ318" s="50" t="str">
        <f t="shared" ref="AJ318:AK318" si="65">AJ307</f>
        <v>z = H</v>
      </c>
      <c r="AK318" s="203">
        <f t="shared" si="65"/>
        <v>8</v>
      </c>
      <c r="AL318" s="61">
        <f>0.00256*AL307*AL248*AL244*AL210*AL210</f>
        <v>1.0549550737688216</v>
      </c>
      <c r="AM318" s="203" t="s">
        <v>47</v>
      </c>
      <c r="BA318" s="50" t="str">
        <f t="shared" ref="BA318:BB318" si="66">BA307</f>
        <v>z = H</v>
      </c>
      <c r="BB318" s="203">
        <f t="shared" si="66"/>
        <v>8</v>
      </c>
      <c r="BC318" s="61">
        <f>0.00256*BC307*BC248*BC244*BC210*BC210</f>
        <v>1.0549550737688216</v>
      </c>
      <c r="BD318" s="203" t="s">
        <v>47</v>
      </c>
      <c r="BR318" s="50" t="str">
        <f t="shared" ref="BR318:BS318" si="67">BR307</f>
        <v>z = H</v>
      </c>
      <c r="BS318" s="203">
        <f t="shared" si="67"/>
        <v>8</v>
      </c>
      <c r="BT318" s="61">
        <f>0.00256*BT307*BT248*BT244*BT210*BT210</f>
        <v>1.0549550737688216</v>
      </c>
      <c r="BU318" s="203" t="s">
        <v>47</v>
      </c>
      <c r="CI318" s="50" t="str">
        <f t="shared" ref="CI318:CJ318" si="68">CI307</f>
        <v>z = H</v>
      </c>
      <c r="CJ318" s="203">
        <f t="shared" si="68"/>
        <v>8</v>
      </c>
      <c r="CK318" s="61">
        <f>0.00256*CK307*CK248*CK244*CK210*CK210</f>
        <v>1.0549550737688216</v>
      </c>
      <c r="CL318" s="203" t="s">
        <v>47</v>
      </c>
      <c r="CZ318" s="50" t="str">
        <f t="shared" ref="CZ318:DA318" si="69">CZ307</f>
        <v>z = H</v>
      </c>
      <c r="DA318" s="203">
        <f t="shared" si="69"/>
        <v>8</v>
      </c>
      <c r="DB318" s="61">
        <f>0.00256*DB307*DB248*DB244*DB210*DB210</f>
        <v>1.0549550737688216</v>
      </c>
      <c r="DC318" s="203" t="s">
        <v>47</v>
      </c>
      <c r="DQ318" s="50" t="str">
        <f t="shared" ref="DQ318:DR318" si="70">DQ307</f>
        <v>z = H</v>
      </c>
      <c r="DR318" s="203">
        <f t="shared" si="70"/>
        <v>8</v>
      </c>
      <c r="DS318" s="61">
        <f>0.00256*DS307*DS248*DS244*DS210*DS210</f>
        <v>1.0549550737688216</v>
      </c>
      <c r="DT318" s="203" t="s">
        <v>47</v>
      </c>
    </row>
    <row r="319" spans="1:126" x14ac:dyDescent="0.3">
      <c r="B319" s="50" t="str">
        <f t="shared" si="56"/>
        <v>z = RMH = h</v>
      </c>
      <c r="C319" s="54">
        <f t="shared" si="56"/>
        <v>11</v>
      </c>
      <c r="D319" s="61">
        <f>0.00256*D308*D248*D244*D210*D210</f>
        <v>1.0549550737688216</v>
      </c>
      <c r="E319" s="54" t="s">
        <v>125</v>
      </c>
      <c r="S319" s="50" t="str">
        <f t="shared" ref="S319:T319" si="71">S308</f>
        <v>z = RMH = h</v>
      </c>
      <c r="T319" s="203">
        <f t="shared" si="71"/>
        <v>11</v>
      </c>
      <c r="U319" s="61">
        <f>0.00256*U308*U248*U244*U210*U210</f>
        <v>1.0549550737688216</v>
      </c>
      <c r="V319" s="203" t="s">
        <v>125</v>
      </c>
      <c r="AJ319" s="50" t="str">
        <f t="shared" ref="AJ319:AK319" si="72">AJ308</f>
        <v>z = RMH = h</v>
      </c>
      <c r="AK319" s="203">
        <f t="shared" si="72"/>
        <v>11</v>
      </c>
      <c r="AL319" s="61">
        <f>0.00256*AL308*AL248*AL244*AL210*AL210</f>
        <v>1.0549550737688216</v>
      </c>
      <c r="AM319" s="203" t="s">
        <v>125</v>
      </c>
      <c r="BA319" s="50" t="str">
        <f t="shared" ref="BA319:BB319" si="73">BA308</f>
        <v>z = RMH = h</v>
      </c>
      <c r="BB319" s="203">
        <f t="shared" si="73"/>
        <v>11</v>
      </c>
      <c r="BC319" s="61">
        <f>0.00256*BC308*BC248*BC244*BC210*BC210</f>
        <v>1.0549550737688216</v>
      </c>
      <c r="BD319" s="203" t="s">
        <v>125</v>
      </c>
      <c r="BR319" s="50" t="str">
        <f t="shared" ref="BR319:BS319" si="74">BR308</f>
        <v>z = RMH = h</v>
      </c>
      <c r="BS319" s="203">
        <f t="shared" si="74"/>
        <v>11</v>
      </c>
      <c r="BT319" s="61">
        <f>0.00256*BT308*BT248*BT244*BT210*BT210</f>
        <v>1.0549550737688216</v>
      </c>
      <c r="BU319" s="203" t="s">
        <v>125</v>
      </c>
      <c r="CI319" s="50" t="str">
        <f t="shared" ref="CI319:CJ319" si="75">CI308</f>
        <v>z = RMH = h</v>
      </c>
      <c r="CJ319" s="203">
        <f t="shared" si="75"/>
        <v>11</v>
      </c>
      <c r="CK319" s="61">
        <f>0.00256*CK308*CK248*CK244*CK210*CK210</f>
        <v>1.0549550737688216</v>
      </c>
      <c r="CL319" s="203" t="s">
        <v>125</v>
      </c>
      <c r="CZ319" s="50" t="str">
        <f t="shared" ref="CZ319:DA319" si="76">CZ308</f>
        <v>z = RMH = h</v>
      </c>
      <c r="DA319" s="203">
        <f t="shared" si="76"/>
        <v>11</v>
      </c>
      <c r="DB319" s="61">
        <f>0.00256*DB308*DB248*DB244*DB210*DB210</f>
        <v>1.0549550737688216</v>
      </c>
      <c r="DC319" s="203" t="s">
        <v>125</v>
      </c>
      <c r="DQ319" s="50" t="str">
        <f t="shared" ref="DQ319:DR319" si="77">DQ308</f>
        <v>z = RMH = h</v>
      </c>
      <c r="DR319" s="203">
        <f t="shared" si="77"/>
        <v>11</v>
      </c>
      <c r="DS319" s="61">
        <f>0.00256*DS308*DS248*DS244*DS210*DS210</f>
        <v>1.0549550737688216</v>
      </c>
      <c r="DT319" s="203" t="s">
        <v>125</v>
      </c>
    </row>
    <row r="321" spans="1:132" s="66" customFormat="1" x14ac:dyDescent="0.3">
      <c r="A321" s="67" t="s">
        <v>126</v>
      </c>
      <c r="R321" s="67" t="s">
        <v>126</v>
      </c>
      <c r="AI321" s="67" t="s">
        <v>126</v>
      </c>
      <c r="AZ321" s="67" t="s">
        <v>126</v>
      </c>
      <c r="BQ321" s="67" t="s">
        <v>126</v>
      </c>
      <c r="CH321" s="67" t="s">
        <v>126</v>
      </c>
      <c r="CY321" s="67" t="s">
        <v>126</v>
      </c>
      <c r="DP321" s="67" t="s">
        <v>126</v>
      </c>
    </row>
    <row r="322" spans="1:132" x14ac:dyDescent="0.3">
      <c r="A322" s="1" t="s">
        <v>167</v>
      </c>
      <c r="B322" s="1"/>
      <c r="C322" s="16"/>
      <c r="D322" s="16"/>
      <c r="E322" s="16"/>
      <c r="F322" s="16"/>
      <c r="G322" s="16"/>
      <c r="H322" s="16"/>
      <c r="I322" s="16"/>
      <c r="J322" s="16"/>
      <c r="K322" s="16"/>
      <c r="L322" s="16"/>
      <c r="R322" s="1" t="s">
        <v>167</v>
      </c>
      <c r="S322" s="1"/>
      <c r="T322" s="202"/>
      <c r="U322" s="202"/>
      <c r="V322" s="202"/>
      <c r="W322" s="202"/>
      <c r="X322" s="202"/>
      <c r="Y322" s="202"/>
      <c r="Z322" s="202"/>
      <c r="AA322" s="202"/>
      <c r="AB322" s="202"/>
      <c r="AC322" s="202"/>
      <c r="AI322" s="1" t="s">
        <v>167</v>
      </c>
      <c r="AJ322" s="1"/>
      <c r="AK322" s="202"/>
      <c r="AL322" s="202"/>
      <c r="AM322" s="202"/>
      <c r="AN322" s="202"/>
      <c r="AO322" s="202"/>
      <c r="AP322" s="202"/>
      <c r="AQ322" s="202"/>
      <c r="AR322" s="202"/>
      <c r="AS322" s="202"/>
      <c r="AT322" s="202"/>
      <c r="AZ322" s="1" t="s">
        <v>167</v>
      </c>
      <c r="BA322" s="1"/>
      <c r="BB322" s="202"/>
      <c r="BC322" s="202"/>
      <c r="BD322" s="202"/>
      <c r="BE322" s="202"/>
      <c r="BF322" s="202"/>
      <c r="BG322" s="202"/>
      <c r="BH322" s="202"/>
      <c r="BI322" s="202"/>
      <c r="BJ322" s="202"/>
      <c r="BK322" s="202"/>
      <c r="BQ322" s="1" t="s">
        <v>167</v>
      </c>
      <c r="BR322" s="1"/>
      <c r="BS322" s="202"/>
      <c r="BT322" s="202"/>
      <c r="BU322" s="202"/>
      <c r="BV322" s="202"/>
      <c r="BW322" s="202"/>
      <c r="BX322" s="202"/>
      <c r="BY322" s="202"/>
      <c r="BZ322" s="202"/>
      <c r="CA322" s="202"/>
      <c r="CB322" s="202"/>
      <c r="CH322" s="1" t="s">
        <v>167</v>
      </c>
      <c r="CI322" s="1"/>
      <c r="CJ322" s="202"/>
      <c r="CK322" s="202"/>
      <c r="CL322" s="202"/>
      <c r="CM322" s="202"/>
      <c r="CN322" s="202"/>
      <c r="CO322" s="202"/>
      <c r="CP322" s="202"/>
      <c r="CQ322" s="202"/>
      <c r="CR322" s="202"/>
      <c r="CS322" s="202"/>
      <c r="CY322" s="1" t="s">
        <v>167</v>
      </c>
      <c r="CZ322" s="1"/>
      <c r="DA322" s="202"/>
      <c r="DB322" s="202"/>
      <c r="DC322" s="202"/>
      <c r="DD322" s="202"/>
      <c r="DE322" s="202"/>
      <c r="DF322" s="202"/>
      <c r="DG322" s="202"/>
      <c r="DH322" s="202"/>
      <c r="DI322" s="202"/>
      <c r="DJ322" s="202"/>
      <c r="DP322" s="1" t="s">
        <v>167</v>
      </c>
      <c r="DQ322" s="1"/>
      <c r="DR322" s="202"/>
      <c r="DS322" s="202"/>
      <c r="DT322" s="202"/>
      <c r="DU322" s="202"/>
      <c r="DV322" s="202"/>
      <c r="DW322" s="202"/>
      <c r="DX322" s="202"/>
      <c r="DY322" s="202"/>
      <c r="DZ322" s="202"/>
      <c r="EA322" s="202"/>
    </row>
    <row r="323" spans="1:132" x14ac:dyDescent="0.3">
      <c r="A323" s="1"/>
      <c r="B323" s="1" t="s">
        <v>127</v>
      </c>
      <c r="C323" s="16"/>
      <c r="D323" s="16"/>
      <c r="E323" s="16"/>
      <c r="F323" s="16"/>
      <c r="G323" s="16"/>
      <c r="H323" s="16"/>
      <c r="I323" s="16"/>
      <c r="J323" s="16"/>
      <c r="K323" s="16"/>
      <c r="L323" s="16"/>
      <c r="R323" s="1"/>
      <c r="S323" s="1" t="s">
        <v>127</v>
      </c>
      <c r="T323" s="202"/>
      <c r="U323" s="202"/>
      <c r="V323" s="202"/>
      <c r="W323" s="202"/>
      <c r="X323" s="202"/>
      <c r="Y323" s="202"/>
      <c r="Z323" s="202"/>
      <c r="AA323" s="202"/>
      <c r="AB323" s="202"/>
      <c r="AC323" s="202"/>
      <c r="AI323" s="1"/>
      <c r="AJ323" s="1" t="s">
        <v>127</v>
      </c>
      <c r="AK323" s="202"/>
      <c r="AL323" s="202"/>
      <c r="AM323" s="202"/>
      <c r="AN323" s="202"/>
      <c r="AO323" s="202"/>
      <c r="AP323" s="202"/>
      <c r="AQ323" s="202"/>
      <c r="AR323" s="202"/>
      <c r="AS323" s="202"/>
      <c r="AT323" s="202"/>
      <c r="AZ323" s="1"/>
      <c r="BA323" s="1" t="s">
        <v>127</v>
      </c>
      <c r="BB323" s="202"/>
      <c r="BC323" s="202"/>
      <c r="BD323" s="202"/>
      <c r="BE323" s="202"/>
      <c r="BF323" s="202"/>
      <c r="BG323" s="202"/>
      <c r="BH323" s="202"/>
      <c r="BI323" s="202"/>
      <c r="BJ323" s="202"/>
      <c r="BK323" s="202"/>
      <c r="BQ323" s="1"/>
      <c r="BR323" s="1" t="s">
        <v>127</v>
      </c>
      <c r="BS323" s="202"/>
      <c r="BT323" s="202"/>
      <c r="BU323" s="202"/>
      <c r="BV323" s="202"/>
      <c r="BW323" s="202"/>
      <c r="BX323" s="202"/>
      <c r="BY323" s="202"/>
      <c r="BZ323" s="202"/>
      <c r="CA323" s="202"/>
      <c r="CB323" s="202"/>
      <c r="CH323" s="1"/>
      <c r="CI323" s="1" t="s">
        <v>127</v>
      </c>
      <c r="CJ323" s="202"/>
      <c r="CK323" s="202"/>
      <c r="CL323" s="202"/>
      <c r="CM323" s="202"/>
      <c r="CN323" s="202"/>
      <c r="CO323" s="202"/>
      <c r="CP323" s="202"/>
      <c r="CQ323" s="202"/>
      <c r="CR323" s="202"/>
      <c r="CS323" s="202"/>
      <c r="CY323" s="1"/>
      <c r="CZ323" s="1" t="s">
        <v>127</v>
      </c>
      <c r="DA323" s="202"/>
      <c r="DB323" s="202"/>
      <c r="DC323" s="202"/>
      <c r="DD323" s="202"/>
      <c r="DE323" s="202"/>
      <c r="DF323" s="202"/>
      <c r="DG323" s="202"/>
      <c r="DH323" s="202"/>
      <c r="DI323" s="202"/>
      <c r="DJ323" s="202"/>
      <c r="DP323" s="1"/>
      <c r="DQ323" s="1" t="s">
        <v>127</v>
      </c>
      <c r="DR323" s="202"/>
      <c r="DS323" s="202"/>
      <c r="DT323" s="202"/>
      <c r="DU323" s="202"/>
      <c r="DV323" s="202"/>
      <c r="DW323" s="202"/>
      <c r="DX323" s="202"/>
      <c r="DY323" s="202"/>
      <c r="DZ323" s="202"/>
      <c r="EA323" s="202"/>
    </row>
    <row r="324" spans="1:132" x14ac:dyDescent="0.3">
      <c r="A324" s="1"/>
      <c r="B324" s="1" t="s">
        <v>128</v>
      </c>
      <c r="C324" s="16"/>
      <c r="D324" s="16"/>
      <c r="E324" s="16"/>
      <c r="F324" s="16"/>
      <c r="G324" s="16"/>
      <c r="H324" s="16"/>
      <c r="I324" s="16"/>
      <c r="J324" s="16"/>
      <c r="K324" s="16"/>
      <c r="L324" s="16"/>
      <c r="R324" s="1"/>
      <c r="S324" s="1" t="s">
        <v>128</v>
      </c>
      <c r="T324" s="202"/>
      <c r="U324" s="202"/>
      <c r="V324" s="202"/>
      <c r="W324" s="202"/>
      <c r="X324" s="202"/>
      <c r="Y324" s="202"/>
      <c r="Z324" s="202"/>
      <c r="AA324" s="202"/>
      <c r="AB324" s="202"/>
      <c r="AC324" s="202"/>
      <c r="AI324" s="1"/>
      <c r="AJ324" s="1" t="s">
        <v>128</v>
      </c>
      <c r="AK324" s="202"/>
      <c r="AL324" s="202"/>
      <c r="AM324" s="202"/>
      <c r="AN324" s="202"/>
      <c r="AO324" s="202"/>
      <c r="AP324" s="202"/>
      <c r="AQ324" s="202"/>
      <c r="AR324" s="202"/>
      <c r="AS324" s="202"/>
      <c r="AT324" s="202"/>
      <c r="AZ324" s="1"/>
      <c r="BA324" s="1" t="s">
        <v>128</v>
      </c>
      <c r="BB324" s="202"/>
      <c r="BC324" s="202"/>
      <c r="BD324" s="202"/>
      <c r="BE324" s="202"/>
      <c r="BF324" s="202"/>
      <c r="BG324" s="202"/>
      <c r="BH324" s="202"/>
      <c r="BI324" s="202"/>
      <c r="BJ324" s="202"/>
      <c r="BK324" s="202"/>
      <c r="BQ324" s="1"/>
      <c r="BR324" s="1" t="s">
        <v>128</v>
      </c>
      <c r="BS324" s="202"/>
      <c r="BT324" s="202"/>
      <c r="BU324" s="202"/>
      <c r="BV324" s="202"/>
      <c r="BW324" s="202"/>
      <c r="BX324" s="202"/>
      <c r="BY324" s="202"/>
      <c r="BZ324" s="202"/>
      <c r="CA324" s="202"/>
      <c r="CB324" s="202"/>
      <c r="CH324" s="1"/>
      <c r="CI324" s="1" t="s">
        <v>128</v>
      </c>
      <c r="CJ324" s="202"/>
      <c r="CK324" s="202"/>
      <c r="CL324" s="202"/>
      <c r="CM324" s="202"/>
      <c r="CN324" s="202"/>
      <c r="CO324" s="202"/>
      <c r="CP324" s="202"/>
      <c r="CQ324" s="202"/>
      <c r="CR324" s="202"/>
      <c r="CS324" s="202"/>
      <c r="CY324" s="1"/>
      <c r="CZ324" s="1" t="s">
        <v>128</v>
      </c>
      <c r="DA324" s="202"/>
      <c r="DB324" s="202"/>
      <c r="DC324" s="202"/>
      <c r="DD324" s="202"/>
      <c r="DE324" s="202"/>
      <c r="DF324" s="202"/>
      <c r="DG324" s="202"/>
      <c r="DH324" s="202"/>
      <c r="DI324" s="202"/>
      <c r="DJ324" s="202"/>
      <c r="DP324" s="1"/>
      <c r="DQ324" s="1" t="s">
        <v>128</v>
      </c>
      <c r="DR324" s="202"/>
      <c r="DS324" s="202"/>
      <c r="DT324" s="202"/>
      <c r="DU324" s="202"/>
      <c r="DV324" s="202"/>
      <c r="DW324" s="202"/>
      <c r="DX324" s="202"/>
      <c r="DY324" s="202"/>
      <c r="DZ324" s="202"/>
      <c r="EA324" s="202"/>
    </row>
    <row r="325" spans="1:132" x14ac:dyDescent="0.3">
      <c r="B325" s="12"/>
      <c r="C325" s="16"/>
      <c r="D325" s="16"/>
      <c r="E325" s="16"/>
      <c r="F325" s="16"/>
      <c r="G325" s="16"/>
      <c r="H325" s="16"/>
      <c r="I325" s="16"/>
      <c r="J325" s="16"/>
      <c r="K325" s="16"/>
      <c r="L325" s="16"/>
      <c r="S325" s="12"/>
      <c r="T325" s="202"/>
      <c r="U325" s="202"/>
      <c r="V325" s="202"/>
      <c r="W325" s="202"/>
      <c r="X325" s="202"/>
      <c r="Y325" s="202"/>
      <c r="Z325" s="202"/>
      <c r="AA325" s="202"/>
      <c r="AB325" s="202"/>
      <c r="AC325" s="202"/>
      <c r="AJ325" s="12"/>
      <c r="AK325" s="202"/>
      <c r="AL325" s="202"/>
      <c r="AM325" s="202"/>
      <c r="AN325" s="202"/>
      <c r="AO325" s="202"/>
      <c r="AP325" s="202"/>
      <c r="AQ325" s="202"/>
      <c r="AR325" s="202"/>
      <c r="AS325" s="202"/>
      <c r="AT325" s="202"/>
      <c r="BA325" s="12"/>
      <c r="BB325" s="202"/>
      <c r="BC325" s="202"/>
      <c r="BD325" s="202"/>
      <c r="BE325" s="202"/>
      <c r="BF325" s="202"/>
      <c r="BG325" s="202"/>
      <c r="BH325" s="202"/>
      <c r="BI325" s="202"/>
      <c r="BJ325" s="202"/>
      <c r="BK325" s="202"/>
      <c r="BR325" s="12"/>
      <c r="BS325" s="202"/>
      <c r="BT325" s="202"/>
      <c r="BU325" s="202"/>
      <c r="BV325" s="202"/>
      <c r="BW325" s="202"/>
      <c r="BX325" s="202"/>
      <c r="BY325" s="202"/>
      <c r="BZ325" s="202"/>
      <c r="CA325" s="202"/>
      <c r="CB325" s="202"/>
      <c r="CI325" s="12"/>
      <c r="CJ325" s="202"/>
      <c r="CK325" s="202"/>
      <c r="CL325" s="202"/>
      <c r="CM325" s="202"/>
      <c r="CN325" s="202"/>
      <c r="CO325" s="202"/>
      <c r="CP325" s="202"/>
      <c r="CQ325" s="202"/>
      <c r="CR325" s="202"/>
      <c r="CS325" s="202"/>
      <c r="CZ325" s="12"/>
      <c r="DA325" s="202"/>
      <c r="DB325" s="202"/>
      <c r="DC325" s="202"/>
      <c r="DD325" s="202"/>
      <c r="DE325" s="202"/>
      <c r="DF325" s="202"/>
      <c r="DG325" s="202"/>
      <c r="DH325" s="202"/>
      <c r="DI325" s="202"/>
      <c r="DJ325" s="202"/>
      <c r="DQ325" s="12"/>
      <c r="DR325" s="202"/>
      <c r="DS325" s="202"/>
      <c r="DT325" s="202"/>
      <c r="DU325" s="202"/>
      <c r="DV325" s="202"/>
      <c r="DW325" s="202"/>
      <c r="DX325" s="202"/>
      <c r="DY325" s="202"/>
      <c r="DZ325" s="202"/>
      <c r="EA325" s="202"/>
    </row>
    <row r="326" spans="1:132" x14ac:dyDescent="0.3">
      <c r="B326" s="12" t="s">
        <v>129</v>
      </c>
      <c r="C326" s="11" t="str">
        <f>D125</f>
        <v>X</v>
      </c>
      <c r="D326" s="16"/>
      <c r="E326" s="16"/>
      <c r="F326" s="16"/>
      <c r="G326" s="16"/>
      <c r="H326" s="16"/>
      <c r="I326" s="16"/>
      <c r="J326" s="16"/>
      <c r="K326" s="16"/>
      <c r="L326" s="16"/>
      <c r="S326" s="12" t="s">
        <v>129</v>
      </c>
      <c r="T326" s="11" t="str">
        <f>U125</f>
        <v>X</v>
      </c>
      <c r="U326" s="202"/>
      <c r="V326" s="202"/>
      <c r="W326" s="202"/>
      <c r="X326" s="202"/>
      <c r="Y326" s="202"/>
      <c r="Z326" s="202"/>
      <c r="AA326" s="202"/>
      <c r="AB326" s="202"/>
      <c r="AC326" s="202"/>
      <c r="AJ326" s="12" t="s">
        <v>129</v>
      </c>
      <c r="AK326" s="11" t="str">
        <f>AL125</f>
        <v>X</v>
      </c>
      <c r="AL326" s="202"/>
      <c r="AM326" s="202"/>
      <c r="AN326" s="202"/>
      <c r="AO326" s="202"/>
      <c r="AP326" s="202"/>
      <c r="AQ326" s="202"/>
      <c r="AR326" s="202"/>
      <c r="AS326" s="202"/>
      <c r="AT326" s="202"/>
      <c r="BA326" s="12" t="s">
        <v>129</v>
      </c>
      <c r="BB326" s="11" t="str">
        <f>BC125</f>
        <v>X</v>
      </c>
      <c r="BC326" s="202"/>
      <c r="BD326" s="202"/>
      <c r="BE326" s="202"/>
      <c r="BF326" s="202"/>
      <c r="BG326" s="202"/>
      <c r="BH326" s="202"/>
      <c r="BI326" s="202"/>
      <c r="BJ326" s="202"/>
      <c r="BK326" s="202"/>
      <c r="BR326" s="12" t="s">
        <v>129</v>
      </c>
      <c r="BS326" s="11" t="str">
        <f>BT125</f>
        <v>Y</v>
      </c>
      <c r="BT326" s="202"/>
      <c r="BU326" s="202"/>
      <c r="BV326" s="202"/>
      <c r="BW326" s="202"/>
      <c r="BX326" s="202"/>
      <c r="BY326" s="202"/>
      <c r="BZ326" s="202"/>
      <c r="CA326" s="202"/>
      <c r="CB326" s="202"/>
      <c r="CI326" s="12" t="s">
        <v>129</v>
      </c>
      <c r="CJ326" s="11" t="str">
        <f>CK125</f>
        <v>Y</v>
      </c>
      <c r="CK326" s="202"/>
      <c r="CL326" s="202"/>
      <c r="CM326" s="202"/>
      <c r="CN326" s="202"/>
      <c r="CO326" s="202"/>
      <c r="CP326" s="202"/>
      <c r="CQ326" s="202"/>
      <c r="CR326" s="202"/>
      <c r="CS326" s="202"/>
      <c r="CZ326" s="12" t="s">
        <v>129</v>
      </c>
      <c r="DA326" s="11" t="str">
        <f>DB125</f>
        <v>Y</v>
      </c>
      <c r="DB326" s="202"/>
      <c r="DC326" s="202"/>
      <c r="DD326" s="202"/>
      <c r="DE326" s="202"/>
      <c r="DF326" s="202"/>
      <c r="DG326" s="202"/>
      <c r="DH326" s="202"/>
      <c r="DI326" s="202"/>
      <c r="DJ326" s="202"/>
      <c r="DQ326" s="12" t="s">
        <v>129</v>
      </c>
      <c r="DR326" s="11" t="str">
        <f>DS125</f>
        <v>Y</v>
      </c>
      <c r="DS326" s="202"/>
      <c r="DT326" s="202"/>
      <c r="DU326" s="202"/>
      <c r="DV326" s="202"/>
      <c r="DW326" s="202"/>
      <c r="DX326" s="202"/>
      <c r="DY326" s="202"/>
      <c r="DZ326" s="202"/>
      <c r="EA326" s="202"/>
    </row>
    <row r="327" spans="1:132" x14ac:dyDescent="0.3">
      <c r="B327" s="12" t="s">
        <v>130</v>
      </c>
      <c r="C327" s="11" t="str">
        <f>IF(C326="X","parallel","normal")</f>
        <v>parallel</v>
      </c>
      <c r="D327" s="38" t="s">
        <v>131</v>
      </c>
      <c r="E327" s="16"/>
      <c r="F327" s="16"/>
      <c r="G327" s="16"/>
      <c r="H327" s="16"/>
      <c r="I327" s="16"/>
      <c r="J327" s="16"/>
      <c r="K327" s="16"/>
      <c r="L327" s="16"/>
      <c r="S327" s="12" t="s">
        <v>130</v>
      </c>
      <c r="T327" s="11" t="str">
        <f>IF(T326="X","parallel","normal")</f>
        <v>parallel</v>
      </c>
      <c r="U327" s="38" t="s">
        <v>131</v>
      </c>
      <c r="V327" s="202"/>
      <c r="W327" s="202"/>
      <c r="X327" s="202"/>
      <c r="Y327" s="202"/>
      <c r="Z327" s="202"/>
      <c r="AA327" s="202"/>
      <c r="AB327" s="202"/>
      <c r="AC327" s="202"/>
      <c r="AJ327" s="12" t="s">
        <v>130</v>
      </c>
      <c r="AK327" s="11" t="str">
        <f>IF(AK326="X","parallel","normal")</f>
        <v>parallel</v>
      </c>
      <c r="AL327" s="38" t="s">
        <v>131</v>
      </c>
      <c r="AM327" s="202"/>
      <c r="AN327" s="202"/>
      <c r="AO327" s="202"/>
      <c r="AP327" s="202"/>
      <c r="AQ327" s="202"/>
      <c r="AR327" s="202"/>
      <c r="AS327" s="202"/>
      <c r="AT327" s="202"/>
      <c r="BA327" s="12" t="s">
        <v>130</v>
      </c>
      <c r="BB327" s="11" t="str">
        <f>IF(BB326="X","parallel","normal")</f>
        <v>parallel</v>
      </c>
      <c r="BC327" s="38" t="s">
        <v>131</v>
      </c>
      <c r="BD327" s="202"/>
      <c r="BE327" s="202"/>
      <c r="BF327" s="202"/>
      <c r="BG327" s="202"/>
      <c r="BH327" s="202"/>
      <c r="BI327" s="202"/>
      <c r="BJ327" s="202"/>
      <c r="BK327" s="202"/>
      <c r="BR327" s="12" t="s">
        <v>130</v>
      </c>
      <c r="BS327" s="11" t="str">
        <f>IF(BS326="X","parallel","normal")</f>
        <v>normal</v>
      </c>
      <c r="BT327" s="38" t="s">
        <v>131</v>
      </c>
      <c r="BU327" s="202"/>
      <c r="BV327" s="202"/>
      <c r="BW327" s="202"/>
      <c r="BX327" s="202"/>
      <c r="BY327" s="202"/>
      <c r="BZ327" s="202"/>
      <c r="CA327" s="202"/>
      <c r="CB327" s="202"/>
      <c r="CI327" s="12" t="s">
        <v>130</v>
      </c>
      <c r="CJ327" s="11" t="str">
        <f>IF(CJ326="X","parallel","normal")</f>
        <v>normal</v>
      </c>
      <c r="CK327" s="38" t="s">
        <v>131</v>
      </c>
      <c r="CL327" s="202"/>
      <c r="CM327" s="202"/>
      <c r="CN327" s="202"/>
      <c r="CO327" s="202"/>
      <c r="CP327" s="202"/>
      <c r="CQ327" s="202"/>
      <c r="CR327" s="202"/>
      <c r="CS327" s="202"/>
      <c r="CZ327" s="12" t="s">
        <v>130</v>
      </c>
      <c r="DA327" s="11" t="str">
        <f>IF(DA326="X","parallel","normal")</f>
        <v>normal</v>
      </c>
      <c r="DB327" s="38" t="s">
        <v>131</v>
      </c>
      <c r="DC327" s="202"/>
      <c r="DD327" s="202"/>
      <c r="DE327" s="202"/>
      <c r="DF327" s="202"/>
      <c r="DG327" s="202"/>
      <c r="DH327" s="202"/>
      <c r="DI327" s="202"/>
      <c r="DJ327" s="202"/>
      <c r="DQ327" s="12" t="s">
        <v>130</v>
      </c>
      <c r="DR327" s="11" t="str">
        <f>IF(DR326="X","parallel","normal")</f>
        <v>normal</v>
      </c>
      <c r="DS327" s="38" t="s">
        <v>131</v>
      </c>
      <c r="DT327" s="202"/>
      <c r="DU327" s="202"/>
      <c r="DV327" s="202"/>
      <c r="DW327" s="202"/>
      <c r="DX327" s="202"/>
      <c r="DY327" s="202"/>
      <c r="DZ327" s="202"/>
      <c r="EA327" s="202"/>
    </row>
    <row r="328" spans="1:132" x14ac:dyDescent="0.3">
      <c r="B328" s="12" t="s">
        <v>132</v>
      </c>
      <c r="C328" s="11" t="str">
        <f>IF(C326="X","+X &amp; -X","+Y &amp; -Y")</f>
        <v>+X &amp; -X</v>
      </c>
      <c r="E328" s="16"/>
      <c r="F328" s="16"/>
      <c r="G328" s="16"/>
      <c r="H328" s="16"/>
      <c r="I328" s="16"/>
      <c r="J328" s="16"/>
      <c r="K328" s="16"/>
      <c r="L328" s="16"/>
      <c r="S328" s="12" t="s">
        <v>132</v>
      </c>
      <c r="T328" s="11" t="str">
        <f>IF(T326="X","+X &amp; -X","+Y &amp; -Y")</f>
        <v>+X &amp; -X</v>
      </c>
      <c r="V328" s="202"/>
      <c r="W328" s="202"/>
      <c r="X328" s="202"/>
      <c r="Y328" s="202"/>
      <c r="Z328" s="202"/>
      <c r="AA328" s="202"/>
      <c r="AB328" s="202"/>
      <c r="AC328" s="202"/>
      <c r="AJ328" s="12" t="s">
        <v>132</v>
      </c>
      <c r="AK328" s="11" t="str">
        <f>IF(AK326="X","+X &amp; -X","+Y &amp; -Y")</f>
        <v>+X &amp; -X</v>
      </c>
      <c r="AM328" s="202"/>
      <c r="AN328" s="202"/>
      <c r="AO328" s="202"/>
      <c r="AP328" s="202"/>
      <c r="AQ328" s="202"/>
      <c r="AR328" s="202"/>
      <c r="AS328" s="202"/>
      <c r="AT328" s="202"/>
      <c r="BA328" s="12" t="s">
        <v>132</v>
      </c>
      <c r="BB328" s="11" t="str">
        <f>IF(BB326="X","+X &amp; -X","+Y &amp; -Y")</f>
        <v>+X &amp; -X</v>
      </c>
      <c r="BD328" s="202"/>
      <c r="BE328" s="202"/>
      <c r="BF328" s="202"/>
      <c r="BG328" s="202"/>
      <c r="BH328" s="202"/>
      <c r="BI328" s="202"/>
      <c r="BJ328" s="202"/>
      <c r="BK328" s="202"/>
      <c r="BR328" s="12" t="s">
        <v>132</v>
      </c>
      <c r="BS328" s="11" t="str">
        <f>IF(BS326="X","+X &amp; -X","+Y &amp; -Y")</f>
        <v>+Y &amp; -Y</v>
      </c>
      <c r="BU328" s="202"/>
      <c r="BV328" s="202"/>
      <c r="BW328" s="202"/>
      <c r="BX328" s="202"/>
      <c r="BY328" s="202"/>
      <c r="BZ328" s="202"/>
      <c r="CA328" s="202"/>
      <c r="CB328" s="202"/>
      <c r="CI328" s="12" t="s">
        <v>132</v>
      </c>
      <c r="CJ328" s="11" t="str">
        <f>IF(CJ326="X","+X &amp; -X","+Y &amp; -Y")</f>
        <v>+Y &amp; -Y</v>
      </c>
      <c r="CL328" s="202"/>
      <c r="CM328" s="202"/>
      <c r="CN328" s="202"/>
      <c r="CO328" s="202"/>
      <c r="CP328" s="202"/>
      <c r="CQ328" s="202"/>
      <c r="CR328" s="202"/>
      <c r="CS328" s="202"/>
      <c r="CZ328" s="12" t="s">
        <v>132</v>
      </c>
      <c r="DA328" s="11" t="str">
        <f>IF(DA326="X","+X &amp; -X","+Y &amp; -Y")</f>
        <v>+Y &amp; -Y</v>
      </c>
      <c r="DC328" s="202"/>
      <c r="DD328" s="202"/>
      <c r="DE328" s="202"/>
      <c r="DF328" s="202"/>
      <c r="DG328" s="202"/>
      <c r="DH328" s="202"/>
      <c r="DI328" s="202"/>
      <c r="DJ328" s="202"/>
      <c r="DQ328" s="12" t="s">
        <v>132</v>
      </c>
      <c r="DR328" s="11" t="str">
        <f>IF(DR326="X","+X &amp; -X","+Y &amp; -Y")</f>
        <v>+Y &amp; -Y</v>
      </c>
      <c r="DT328" s="202"/>
      <c r="DU328" s="202"/>
      <c r="DV328" s="202"/>
      <c r="DW328" s="202"/>
      <c r="DX328" s="202"/>
      <c r="DY328" s="202"/>
      <c r="DZ328" s="202"/>
      <c r="EA328" s="202"/>
    </row>
    <row r="329" spans="1:132" x14ac:dyDescent="0.3">
      <c r="B329" s="12" t="s">
        <v>133</v>
      </c>
      <c r="C329" s="39">
        <f>IF(C326="X",D160,D159)</f>
        <v>16.699258339253714</v>
      </c>
      <c r="D329" s="38"/>
      <c r="E329" s="16"/>
      <c r="F329" s="16"/>
      <c r="G329" s="16"/>
      <c r="H329" s="16"/>
      <c r="I329" s="16"/>
      <c r="J329" s="16"/>
      <c r="K329" s="16"/>
      <c r="L329" s="16"/>
      <c r="S329" s="12" t="s">
        <v>133</v>
      </c>
      <c r="T329" s="39">
        <f>IF(T326="X",U160,U159)</f>
        <v>16.699258339253714</v>
      </c>
      <c r="U329" s="38"/>
      <c r="V329" s="202"/>
      <c r="W329" s="202"/>
      <c r="X329" s="202"/>
      <c r="Y329" s="202"/>
      <c r="Z329" s="202"/>
      <c r="AA329" s="202"/>
      <c r="AB329" s="202"/>
      <c r="AC329" s="202"/>
      <c r="AJ329" s="12" t="s">
        <v>133</v>
      </c>
      <c r="AK329" s="39">
        <f>IF(AK326="X",AL160,AL159)</f>
        <v>16.699258339253714</v>
      </c>
      <c r="AL329" s="38"/>
      <c r="AM329" s="202"/>
      <c r="AN329" s="202"/>
      <c r="AO329" s="202"/>
      <c r="AP329" s="202"/>
      <c r="AQ329" s="202"/>
      <c r="AR329" s="202"/>
      <c r="AS329" s="202"/>
      <c r="AT329" s="202"/>
      <c r="BA329" s="12" t="s">
        <v>133</v>
      </c>
      <c r="BB329" s="39">
        <f>IF(BB326="X",BC160,BC159)</f>
        <v>16.699258339253714</v>
      </c>
      <c r="BC329" s="38"/>
      <c r="BD329" s="202"/>
      <c r="BE329" s="202"/>
      <c r="BF329" s="202"/>
      <c r="BG329" s="202"/>
      <c r="BH329" s="202"/>
      <c r="BI329" s="202"/>
      <c r="BJ329" s="202"/>
      <c r="BK329" s="202"/>
      <c r="BR329" s="12" t="s">
        <v>133</v>
      </c>
      <c r="BS329" s="39">
        <f>IF(BS326="X",BT160,BT159)</f>
        <v>30.963782686061883</v>
      </c>
      <c r="BT329" s="38"/>
      <c r="BU329" s="202"/>
      <c r="BV329" s="202"/>
      <c r="BW329" s="202"/>
      <c r="BX329" s="202"/>
      <c r="BY329" s="202"/>
      <c r="BZ329" s="202"/>
      <c r="CA329" s="202"/>
      <c r="CB329" s="202"/>
      <c r="CI329" s="12" t="s">
        <v>133</v>
      </c>
      <c r="CJ329" s="39">
        <f>IF(CJ326="X",CK160,CK159)</f>
        <v>30.963782686061883</v>
      </c>
      <c r="CK329" s="38"/>
      <c r="CL329" s="202"/>
      <c r="CM329" s="202"/>
      <c r="CN329" s="202"/>
      <c r="CO329" s="202"/>
      <c r="CP329" s="202"/>
      <c r="CQ329" s="202"/>
      <c r="CR329" s="202"/>
      <c r="CS329" s="202"/>
      <c r="CZ329" s="12" t="s">
        <v>133</v>
      </c>
      <c r="DA329" s="39">
        <f>IF(DA326="X",DB160,DB159)</f>
        <v>30.963782686061883</v>
      </c>
      <c r="DB329" s="38"/>
      <c r="DC329" s="202"/>
      <c r="DD329" s="202"/>
      <c r="DE329" s="202"/>
      <c r="DF329" s="202"/>
      <c r="DG329" s="202"/>
      <c r="DH329" s="202"/>
      <c r="DI329" s="202"/>
      <c r="DJ329" s="202"/>
      <c r="DQ329" s="12" t="s">
        <v>133</v>
      </c>
      <c r="DR329" s="39">
        <f>IF(DR326="X",DS160,DS159)</f>
        <v>30.963782686061883</v>
      </c>
      <c r="DS329" s="38"/>
      <c r="DT329" s="202"/>
      <c r="DU329" s="202"/>
      <c r="DV329" s="202"/>
      <c r="DW329" s="202"/>
      <c r="DX329" s="202"/>
      <c r="DY329" s="202"/>
      <c r="DZ329" s="202"/>
      <c r="EA329" s="202"/>
    </row>
    <row r="330" spans="1:132" x14ac:dyDescent="0.3">
      <c r="B330" s="12" t="s">
        <v>134</v>
      </c>
      <c r="C330" s="11" t="str">
        <f>IF(C326="X","+Y &amp; -Y","+X &amp; -X")</f>
        <v>+Y &amp; -Y</v>
      </c>
      <c r="D330" s="38"/>
      <c r="E330" s="16"/>
      <c r="F330" s="16"/>
      <c r="G330" s="16"/>
      <c r="H330" s="16"/>
      <c r="I330" s="16"/>
      <c r="J330" s="16"/>
      <c r="K330" s="16"/>
      <c r="L330" s="16"/>
      <c r="S330" s="12" t="s">
        <v>134</v>
      </c>
      <c r="T330" s="11" t="str">
        <f>IF(T326="X","+Y &amp; -Y","+X &amp; -X")</f>
        <v>+Y &amp; -Y</v>
      </c>
      <c r="U330" s="38"/>
      <c r="V330" s="202"/>
      <c r="W330" s="202"/>
      <c r="X330" s="202"/>
      <c r="Y330" s="202"/>
      <c r="Z330" s="202"/>
      <c r="AA330" s="202"/>
      <c r="AB330" s="202"/>
      <c r="AC330" s="202"/>
      <c r="AJ330" s="12" t="s">
        <v>134</v>
      </c>
      <c r="AK330" s="11" t="str">
        <f>IF(AK326="X","+Y &amp; -Y","+X &amp; -X")</f>
        <v>+Y &amp; -Y</v>
      </c>
      <c r="AL330" s="38"/>
      <c r="AM330" s="202"/>
      <c r="AN330" s="202"/>
      <c r="AO330" s="202"/>
      <c r="AP330" s="202"/>
      <c r="AQ330" s="202"/>
      <c r="AR330" s="202"/>
      <c r="AS330" s="202"/>
      <c r="AT330" s="202"/>
      <c r="BA330" s="12" t="s">
        <v>134</v>
      </c>
      <c r="BB330" s="11" t="str">
        <f>IF(BB326="X","+Y &amp; -Y","+X &amp; -X")</f>
        <v>+Y &amp; -Y</v>
      </c>
      <c r="BC330" s="38"/>
      <c r="BD330" s="202"/>
      <c r="BE330" s="202"/>
      <c r="BF330" s="202"/>
      <c r="BG330" s="202"/>
      <c r="BH330" s="202"/>
      <c r="BI330" s="202"/>
      <c r="BJ330" s="202"/>
      <c r="BK330" s="202"/>
      <c r="BR330" s="12" t="s">
        <v>134</v>
      </c>
      <c r="BS330" s="11" t="str">
        <f>IF(BS326="X","+Y &amp; -Y","+X &amp; -X")</f>
        <v>+X &amp; -X</v>
      </c>
      <c r="BT330" s="38"/>
      <c r="BU330" s="202"/>
      <c r="BV330" s="202"/>
      <c r="BW330" s="202"/>
      <c r="BX330" s="202"/>
      <c r="BY330" s="202"/>
      <c r="BZ330" s="202"/>
      <c r="CA330" s="202"/>
      <c r="CB330" s="202"/>
      <c r="CI330" s="12" t="s">
        <v>134</v>
      </c>
      <c r="CJ330" s="11" t="str">
        <f>IF(CJ326="X","+Y &amp; -Y","+X &amp; -X")</f>
        <v>+X &amp; -X</v>
      </c>
      <c r="CK330" s="38"/>
      <c r="CL330" s="202"/>
      <c r="CM330" s="202"/>
      <c r="CN330" s="202"/>
      <c r="CO330" s="202"/>
      <c r="CP330" s="202"/>
      <c r="CQ330" s="202"/>
      <c r="CR330" s="202"/>
      <c r="CS330" s="202"/>
      <c r="CZ330" s="12" t="s">
        <v>134</v>
      </c>
      <c r="DA330" s="11" t="str">
        <f>IF(DA326="X","+Y &amp; -Y","+X &amp; -X")</f>
        <v>+X &amp; -X</v>
      </c>
      <c r="DB330" s="38"/>
      <c r="DC330" s="202"/>
      <c r="DD330" s="202"/>
      <c r="DE330" s="202"/>
      <c r="DF330" s="202"/>
      <c r="DG330" s="202"/>
      <c r="DH330" s="202"/>
      <c r="DI330" s="202"/>
      <c r="DJ330" s="202"/>
      <c r="DQ330" s="12" t="s">
        <v>134</v>
      </c>
      <c r="DR330" s="11" t="str">
        <f>IF(DR326="X","+Y &amp; -Y","+X &amp; -X")</f>
        <v>+X &amp; -X</v>
      </c>
      <c r="DS330" s="38"/>
      <c r="DT330" s="202"/>
      <c r="DU330" s="202"/>
      <c r="DV330" s="202"/>
      <c r="DW330" s="202"/>
      <c r="DX330" s="202"/>
      <c r="DY330" s="202"/>
      <c r="DZ330" s="202"/>
      <c r="EA330" s="202"/>
    </row>
    <row r="331" spans="1:132" x14ac:dyDescent="0.3">
      <c r="B331" s="12" t="s">
        <v>133</v>
      </c>
      <c r="C331" s="39">
        <f>IF(C326="X",D159,D160)</f>
        <v>30.963782686061883</v>
      </c>
      <c r="D331" s="38"/>
      <c r="E331" s="16"/>
      <c r="F331" s="16"/>
      <c r="G331" s="16"/>
      <c r="H331" s="16"/>
      <c r="I331" s="16"/>
      <c r="J331" s="16"/>
      <c r="K331" s="16"/>
      <c r="L331" s="16"/>
      <c r="S331" s="12" t="s">
        <v>133</v>
      </c>
      <c r="T331" s="39">
        <f>IF(T326="X",U159,U160)</f>
        <v>30.963782686061883</v>
      </c>
      <c r="U331" s="38"/>
      <c r="V331" s="202"/>
      <c r="W331" s="202"/>
      <c r="X331" s="202"/>
      <c r="Y331" s="202"/>
      <c r="Z331" s="202"/>
      <c r="AA331" s="202"/>
      <c r="AB331" s="202"/>
      <c r="AC331" s="202"/>
      <c r="AJ331" s="12" t="s">
        <v>133</v>
      </c>
      <c r="AK331" s="39">
        <f>IF(AK326="X",AL159,AL160)</f>
        <v>30.963782686061883</v>
      </c>
      <c r="AL331" s="38"/>
      <c r="AM331" s="202"/>
      <c r="AN331" s="202"/>
      <c r="AO331" s="202"/>
      <c r="AP331" s="202"/>
      <c r="AQ331" s="202"/>
      <c r="AR331" s="202"/>
      <c r="AS331" s="202"/>
      <c r="AT331" s="202"/>
      <c r="BA331" s="12" t="s">
        <v>133</v>
      </c>
      <c r="BB331" s="39">
        <f>IF(BB326="X",BC159,BC160)</f>
        <v>30.963782686061883</v>
      </c>
      <c r="BC331" s="38"/>
      <c r="BD331" s="202"/>
      <c r="BE331" s="202"/>
      <c r="BF331" s="202"/>
      <c r="BG331" s="202"/>
      <c r="BH331" s="202"/>
      <c r="BI331" s="202"/>
      <c r="BJ331" s="202"/>
      <c r="BK331" s="202"/>
      <c r="BR331" s="12" t="s">
        <v>133</v>
      </c>
      <c r="BS331" s="39">
        <f>IF(BS326="X",BT159,BT160)</f>
        <v>16.699258339253714</v>
      </c>
      <c r="BT331" s="38"/>
      <c r="BU331" s="202"/>
      <c r="BV331" s="202"/>
      <c r="BW331" s="202"/>
      <c r="BX331" s="202"/>
      <c r="BY331" s="202"/>
      <c r="BZ331" s="202"/>
      <c r="CA331" s="202"/>
      <c r="CB331" s="202"/>
      <c r="CI331" s="12" t="s">
        <v>133</v>
      </c>
      <c r="CJ331" s="39">
        <f>IF(CJ326="X",CK159,CK160)</f>
        <v>16.699258339253714</v>
      </c>
      <c r="CK331" s="38"/>
      <c r="CL331" s="202"/>
      <c r="CM331" s="202"/>
      <c r="CN331" s="202"/>
      <c r="CO331" s="202"/>
      <c r="CP331" s="202"/>
      <c r="CQ331" s="202"/>
      <c r="CR331" s="202"/>
      <c r="CS331" s="202"/>
      <c r="CZ331" s="12" t="s">
        <v>133</v>
      </c>
      <c r="DA331" s="39">
        <f>IF(DA326="X",DB159,DB160)</f>
        <v>16.699258339253714</v>
      </c>
      <c r="DB331" s="38"/>
      <c r="DC331" s="202"/>
      <c r="DD331" s="202"/>
      <c r="DE331" s="202"/>
      <c r="DF331" s="202"/>
      <c r="DG331" s="202"/>
      <c r="DH331" s="202"/>
      <c r="DI331" s="202"/>
      <c r="DJ331" s="202"/>
      <c r="DQ331" s="12" t="s">
        <v>133</v>
      </c>
      <c r="DR331" s="39">
        <f>IF(DR326="X",DS159,DS160)</f>
        <v>16.699258339253714</v>
      </c>
      <c r="DS331" s="38"/>
      <c r="DT331" s="202"/>
      <c r="DU331" s="202"/>
      <c r="DV331" s="202"/>
      <c r="DW331" s="202"/>
      <c r="DX331" s="202"/>
      <c r="DY331" s="202"/>
      <c r="DZ331" s="202"/>
      <c r="EA331" s="202"/>
    </row>
    <row r="332" spans="1:132" x14ac:dyDescent="0.3">
      <c r="B332" s="12" t="s">
        <v>135</v>
      </c>
      <c r="C332" s="11">
        <f>IF(C326="X",D152,D151)</f>
        <v>20</v>
      </c>
      <c r="D332" s="38"/>
      <c r="E332" s="16"/>
      <c r="F332" s="16"/>
      <c r="G332" s="16"/>
      <c r="H332" s="16"/>
      <c r="I332" s="16"/>
      <c r="J332" s="16"/>
      <c r="K332" s="16"/>
      <c r="L332" s="16"/>
      <c r="S332" s="12" t="s">
        <v>135</v>
      </c>
      <c r="T332" s="11">
        <f>IF(T326="X",U152,U151)</f>
        <v>20</v>
      </c>
      <c r="U332" s="38"/>
      <c r="V332" s="202"/>
      <c r="W332" s="202"/>
      <c r="X332" s="202"/>
      <c r="Y332" s="202"/>
      <c r="Z332" s="202"/>
      <c r="AA332" s="202"/>
      <c r="AB332" s="202"/>
      <c r="AC332" s="202"/>
      <c r="AJ332" s="12" t="s">
        <v>135</v>
      </c>
      <c r="AK332" s="11">
        <f>IF(AK326="X",AL152,AL151)</f>
        <v>20</v>
      </c>
      <c r="AL332" s="38"/>
      <c r="AM332" s="202"/>
      <c r="AN332" s="202"/>
      <c r="AO332" s="202"/>
      <c r="AP332" s="202"/>
      <c r="AQ332" s="202"/>
      <c r="AR332" s="202"/>
      <c r="AS332" s="202"/>
      <c r="AT332" s="202"/>
      <c r="BA332" s="12" t="s">
        <v>135</v>
      </c>
      <c r="BB332" s="11">
        <f>IF(BB326="X",BC152,BC151)</f>
        <v>20</v>
      </c>
      <c r="BC332" s="38"/>
      <c r="BD332" s="202"/>
      <c r="BE332" s="202"/>
      <c r="BF332" s="202"/>
      <c r="BG332" s="202"/>
      <c r="BH332" s="202"/>
      <c r="BI332" s="202"/>
      <c r="BJ332" s="202"/>
      <c r="BK332" s="202"/>
      <c r="BR332" s="12" t="s">
        <v>135</v>
      </c>
      <c r="BS332" s="11">
        <f>IF(BS326="X",BT152,BT151)</f>
        <v>40</v>
      </c>
      <c r="BT332" s="38"/>
      <c r="BU332" s="202"/>
      <c r="BV332" s="202"/>
      <c r="BW332" s="202"/>
      <c r="BX332" s="202"/>
      <c r="BY332" s="202"/>
      <c r="BZ332" s="202"/>
      <c r="CA332" s="202"/>
      <c r="CB332" s="202"/>
      <c r="CI332" s="12" t="s">
        <v>135</v>
      </c>
      <c r="CJ332" s="11">
        <f>IF(CJ326="X",CK152,CK151)</f>
        <v>40</v>
      </c>
      <c r="CK332" s="38"/>
      <c r="CL332" s="202"/>
      <c r="CM332" s="202"/>
      <c r="CN332" s="202"/>
      <c r="CO332" s="202"/>
      <c r="CP332" s="202"/>
      <c r="CQ332" s="202"/>
      <c r="CR332" s="202"/>
      <c r="CS332" s="202"/>
      <c r="CZ332" s="12" t="s">
        <v>135</v>
      </c>
      <c r="DA332" s="11">
        <f>IF(DA326="X",DB152,DB151)</f>
        <v>40</v>
      </c>
      <c r="DB332" s="38"/>
      <c r="DC332" s="202"/>
      <c r="DD332" s="202"/>
      <c r="DE332" s="202"/>
      <c r="DF332" s="202"/>
      <c r="DG332" s="202"/>
      <c r="DH332" s="202"/>
      <c r="DI332" s="202"/>
      <c r="DJ332" s="202"/>
      <c r="DQ332" s="12" t="s">
        <v>135</v>
      </c>
      <c r="DR332" s="11">
        <f>IF(DR326="X",DS152,DS151)</f>
        <v>40</v>
      </c>
      <c r="DS332" s="38"/>
      <c r="DT332" s="202"/>
      <c r="DU332" s="202"/>
      <c r="DV332" s="202"/>
      <c r="DW332" s="202"/>
      <c r="DX332" s="202"/>
      <c r="DY332" s="202"/>
      <c r="DZ332" s="202"/>
      <c r="EA332" s="202"/>
    </row>
    <row r="333" spans="1:132" x14ac:dyDescent="0.3">
      <c r="B333" s="12" t="s">
        <v>136</v>
      </c>
      <c r="C333" s="11">
        <f>IF(C326="X",D151,D152)</f>
        <v>40</v>
      </c>
      <c r="D333" s="38"/>
      <c r="E333" s="16"/>
      <c r="F333" s="16"/>
      <c r="G333" s="16"/>
      <c r="H333" s="16"/>
      <c r="I333" s="16"/>
      <c r="J333" s="16"/>
      <c r="K333" s="16"/>
      <c r="L333" s="16"/>
      <c r="S333" s="12" t="s">
        <v>136</v>
      </c>
      <c r="T333" s="11">
        <f>IF(T326="X",U151,U152)</f>
        <v>40</v>
      </c>
      <c r="U333" s="38"/>
      <c r="V333" s="202"/>
      <c r="W333" s="202"/>
      <c r="X333" s="202"/>
      <c r="Y333" s="202"/>
      <c r="Z333" s="202"/>
      <c r="AA333" s="202"/>
      <c r="AB333" s="202"/>
      <c r="AC333" s="202"/>
      <c r="AJ333" s="12" t="s">
        <v>136</v>
      </c>
      <c r="AK333" s="11">
        <f>IF(AK326="X",AL151,AL152)</f>
        <v>40</v>
      </c>
      <c r="AL333" s="38"/>
      <c r="AM333" s="202"/>
      <c r="AN333" s="202"/>
      <c r="AO333" s="202"/>
      <c r="AP333" s="202"/>
      <c r="AQ333" s="202"/>
      <c r="AR333" s="202"/>
      <c r="AS333" s="202"/>
      <c r="AT333" s="202"/>
      <c r="BA333" s="12" t="s">
        <v>136</v>
      </c>
      <c r="BB333" s="11">
        <f>IF(BB326="X",BC151,BC152)</f>
        <v>40</v>
      </c>
      <c r="BC333" s="38"/>
      <c r="BD333" s="202"/>
      <c r="BE333" s="202"/>
      <c r="BF333" s="202"/>
      <c r="BG333" s="202"/>
      <c r="BH333" s="202"/>
      <c r="BI333" s="202"/>
      <c r="BJ333" s="202"/>
      <c r="BK333" s="202"/>
      <c r="BR333" s="12" t="s">
        <v>136</v>
      </c>
      <c r="BS333" s="11">
        <f>IF(BS326="X",BT151,BT152)</f>
        <v>20</v>
      </c>
      <c r="BT333" s="38"/>
      <c r="BU333" s="202"/>
      <c r="BV333" s="202"/>
      <c r="BW333" s="202"/>
      <c r="BX333" s="202"/>
      <c r="BY333" s="202"/>
      <c r="BZ333" s="202"/>
      <c r="CA333" s="202"/>
      <c r="CB333" s="202"/>
      <c r="CI333" s="12" t="s">
        <v>136</v>
      </c>
      <c r="CJ333" s="11">
        <f>IF(CJ326="X",CK151,CK152)</f>
        <v>20</v>
      </c>
      <c r="CK333" s="38"/>
      <c r="CL333" s="202"/>
      <c r="CM333" s="202"/>
      <c r="CN333" s="202"/>
      <c r="CO333" s="202"/>
      <c r="CP333" s="202"/>
      <c r="CQ333" s="202"/>
      <c r="CR333" s="202"/>
      <c r="CS333" s="202"/>
      <c r="CZ333" s="12" t="s">
        <v>136</v>
      </c>
      <c r="DA333" s="11">
        <f>IF(DA326="X",DB151,DB152)</f>
        <v>20</v>
      </c>
      <c r="DB333" s="38"/>
      <c r="DC333" s="202"/>
      <c r="DD333" s="202"/>
      <c r="DE333" s="202"/>
      <c r="DF333" s="202"/>
      <c r="DG333" s="202"/>
      <c r="DH333" s="202"/>
      <c r="DI333" s="202"/>
      <c r="DJ333" s="202"/>
      <c r="DQ333" s="12" t="s">
        <v>136</v>
      </c>
      <c r="DR333" s="11">
        <f>IF(DR326="X",DS151,DS152)</f>
        <v>20</v>
      </c>
      <c r="DS333" s="38"/>
      <c r="DT333" s="202"/>
      <c r="DU333" s="202"/>
      <c r="DV333" s="202"/>
      <c r="DW333" s="202"/>
      <c r="DX333" s="202"/>
      <c r="DY333" s="202"/>
      <c r="DZ333" s="202"/>
      <c r="EA333" s="202"/>
    </row>
    <row r="334" spans="1:132" x14ac:dyDescent="0.3">
      <c r="B334" s="12" t="s">
        <v>18</v>
      </c>
      <c r="C334" s="39">
        <f>D164</f>
        <v>11</v>
      </c>
      <c r="D334" s="38"/>
      <c r="E334" s="16"/>
      <c r="F334" s="16"/>
      <c r="G334" s="16"/>
      <c r="H334" s="16"/>
      <c r="I334" s="16"/>
      <c r="J334" s="16"/>
      <c r="K334" s="16"/>
      <c r="L334" s="16"/>
      <c r="S334" s="12" t="s">
        <v>18</v>
      </c>
      <c r="T334" s="39">
        <f>U164</f>
        <v>11</v>
      </c>
      <c r="U334" s="38"/>
      <c r="V334" s="202"/>
      <c r="W334" s="202"/>
      <c r="X334" s="202"/>
      <c r="Y334" s="202"/>
      <c r="Z334" s="202"/>
      <c r="AA334" s="202"/>
      <c r="AB334" s="202"/>
      <c r="AC334" s="202"/>
      <c r="AJ334" s="12" t="s">
        <v>18</v>
      </c>
      <c r="AK334" s="39">
        <f>AL164</f>
        <v>11</v>
      </c>
      <c r="AL334" s="38"/>
      <c r="AM334" s="202"/>
      <c r="AN334" s="202"/>
      <c r="AO334" s="202"/>
      <c r="AP334" s="202"/>
      <c r="AQ334" s="202"/>
      <c r="AR334" s="202"/>
      <c r="AS334" s="202"/>
      <c r="AT334" s="202"/>
      <c r="BA334" s="12" t="s">
        <v>18</v>
      </c>
      <c r="BB334" s="39">
        <f>BC164</f>
        <v>11</v>
      </c>
      <c r="BC334" s="38"/>
      <c r="BD334" s="202"/>
      <c r="BE334" s="202"/>
      <c r="BF334" s="202"/>
      <c r="BG334" s="202"/>
      <c r="BH334" s="202"/>
      <c r="BI334" s="202"/>
      <c r="BJ334" s="202"/>
      <c r="BK334" s="202"/>
      <c r="BR334" s="12" t="s">
        <v>18</v>
      </c>
      <c r="BS334" s="39">
        <f>BT164</f>
        <v>11</v>
      </c>
      <c r="BT334" s="38"/>
      <c r="BU334" s="202"/>
      <c r="BV334" s="202"/>
      <c r="BW334" s="202"/>
      <c r="BX334" s="202"/>
      <c r="BY334" s="202"/>
      <c r="BZ334" s="202"/>
      <c r="CA334" s="202"/>
      <c r="CB334" s="202"/>
      <c r="CI334" s="12" t="s">
        <v>18</v>
      </c>
      <c r="CJ334" s="39">
        <f>CK164</f>
        <v>11</v>
      </c>
      <c r="CK334" s="38"/>
      <c r="CL334" s="202"/>
      <c r="CM334" s="202"/>
      <c r="CN334" s="202"/>
      <c r="CO334" s="202"/>
      <c r="CP334" s="202"/>
      <c r="CQ334" s="202"/>
      <c r="CR334" s="202"/>
      <c r="CS334" s="202"/>
      <c r="CZ334" s="12" t="s">
        <v>18</v>
      </c>
      <c r="DA334" s="39">
        <f>DB164</f>
        <v>11</v>
      </c>
      <c r="DB334" s="38"/>
      <c r="DC334" s="202"/>
      <c r="DD334" s="202"/>
      <c r="DE334" s="202"/>
      <c r="DF334" s="202"/>
      <c r="DG334" s="202"/>
      <c r="DH334" s="202"/>
      <c r="DI334" s="202"/>
      <c r="DJ334" s="202"/>
      <c r="DQ334" s="12" t="s">
        <v>18</v>
      </c>
      <c r="DR334" s="39">
        <f>DS164</f>
        <v>11</v>
      </c>
      <c r="DS334" s="38"/>
      <c r="DT334" s="202"/>
      <c r="DU334" s="202"/>
      <c r="DV334" s="202"/>
      <c r="DW334" s="202"/>
      <c r="DX334" s="202"/>
      <c r="DY334" s="202"/>
      <c r="DZ334" s="202"/>
      <c r="EA334" s="202"/>
    </row>
    <row r="335" spans="1:132" x14ac:dyDescent="0.3">
      <c r="B335" s="12"/>
      <c r="C335" s="16"/>
      <c r="D335" s="16"/>
      <c r="E335" s="16"/>
      <c r="F335" s="16"/>
      <c r="G335" s="16"/>
      <c r="H335" s="16"/>
      <c r="I335" s="16"/>
      <c r="J335" s="16"/>
      <c r="K335" s="16"/>
      <c r="L335" s="16"/>
      <c r="S335" s="12"/>
      <c r="T335" s="202"/>
      <c r="U335" s="202"/>
      <c r="V335" s="202"/>
      <c r="W335" s="202"/>
      <c r="X335" s="202"/>
      <c r="Y335" s="202"/>
      <c r="Z335" s="202"/>
      <c r="AA335" s="202"/>
      <c r="AB335" s="202"/>
      <c r="AC335" s="202"/>
      <c r="AJ335" s="12"/>
      <c r="AK335" s="202"/>
      <c r="AL335" s="202"/>
      <c r="AM335" s="202"/>
      <c r="AN335" s="202"/>
      <c r="AO335" s="202"/>
      <c r="AP335" s="202"/>
      <c r="AQ335" s="202"/>
      <c r="AR335" s="202"/>
      <c r="AS335" s="202"/>
      <c r="AT335" s="202"/>
      <c r="BA335" s="12"/>
      <c r="BB335" s="202"/>
      <c r="BC335" s="202"/>
      <c r="BD335" s="202"/>
      <c r="BE335" s="202"/>
      <c r="BF335" s="202"/>
      <c r="BG335" s="202"/>
      <c r="BH335" s="202"/>
      <c r="BI335" s="202"/>
      <c r="BJ335" s="202"/>
      <c r="BK335" s="202"/>
      <c r="BR335" s="12"/>
      <c r="BS335" s="202"/>
      <c r="BT335" s="202"/>
      <c r="BU335" s="202"/>
      <c r="BV335" s="202"/>
      <c r="BW335" s="202"/>
      <c r="BX335" s="202"/>
      <c r="BY335" s="202"/>
      <c r="BZ335" s="202"/>
      <c r="CA335" s="202"/>
      <c r="CB335" s="202"/>
      <c r="CI335" s="12"/>
      <c r="CJ335" s="202"/>
      <c r="CK335" s="202"/>
      <c r="CL335" s="202"/>
      <c r="CM335" s="202"/>
      <c r="CN335" s="202"/>
      <c r="CO335" s="202"/>
      <c r="CP335" s="202"/>
      <c r="CQ335" s="202"/>
      <c r="CR335" s="202"/>
      <c r="CS335" s="202"/>
      <c r="CZ335" s="12"/>
      <c r="DA335" s="202"/>
      <c r="DB335" s="202"/>
      <c r="DC335" s="202"/>
      <c r="DD335" s="202"/>
      <c r="DE335" s="202"/>
      <c r="DF335" s="202"/>
      <c r="DG335" s="202"/>
      <c r="DH335" s="202"/>
      <c r="DI335" s="202"/>
      <c r="DJ335" s="202"/>
      <c r="DQ335" s="12"/>
      <c r="DR335" s="202"/>
      <c r="DS335" s="202"/>
      <c r="DT335" s="202"/>
      <c r="DU335" s="202"/>
      <c r="DV335" s="202"/>
      <c r="DW335" s="202"/>
      <c r="DX335" s="202"/>
      <c r="DY335" s="202"/>
      <c r="DZ335" s="202"/>
      <c r="EA335" s="202"/>
    </row>
    <row r="336" spans="1:132" x14ac:dyDescent="0.3">
      <c r="B336" s="12" t="s">
        <v>137</v>
      </c>
      <c r="C336" s="16" t="s">
        <v>138</v>
      </c>
      <c r="D336" s="68" t="str">
        <f>C172</f>
        <v>A</v>
      </c>
      <c r="E336" s="16"/>
      <c r="F336" s="16"/>
      <c r="G336" s="16"/>
      <c r="H336" s="16"/>
      <c r="I336" s="16"/>
      <c r="J336" s="16"/>
      <c r="K336" s="16"/>
      <c r="L336" s="16"/>
      <c r="M336" s="16"/>
      <c r="S336" s="12" t="s">
        <v>137</v>
      </c>
      <c r="T336" s="202" t="s">
        <v>138</v>
      </c>
      <c r="U336" s="68" t="str">
        <f>T172</f>
        <v>B</v>
      </c>
      <c r="V336" s="202"/>
      <c r="W336" s="202"/>
      <c r="X336" s="202"/>
      <c r="Y336" s="202"/>
      <c r="Z336" s="202"/>
      <c r="AA336" s="202"/>
      <c r="AB336" s="202"/>
      <c r="AC336" s="202"/>
      <c r="AD336" s="202"/>
      <c r="AJ336" s="12" t="s">
        <v>137</v>
      </c>
      <c r="AK336" s="202" t="s">
        <v>138</v>
      </c>
      <c r="AL336" s="68" t="str">
        <f>AK172</f>
        <v>A</v>
      </c>
      <c r="AM336" s="202"/>
      <c r="AN336" s="202"/>
      <c r="AO336" s="202"/>
      <c r="AP336" s="202"/>
      <c r="AQ336" s="202"/>
      <c r="AR336" s="202"/>
      <c r="AS336" s="202"/>
      <c r="AT336" s="202"/>
      <c r="AU336" s="202"/>
      <c r="BA336" s="12" t="s">
        <v>137</v>
      </c>
      <c r="BB336" s="202" t="s">
        <v>138</v>
      </c>
      <c r="BC336" s="68" t="str">
        <f>BB172</f>
        <v>B</v>
      </c>
      <c r="BD336" s="202"/>
      <c r="BE336" s="202"/>
      <c r="BF336" s="202"/>
      <c r="BG336" s="202"/>
      <c r="BH336" s="202"/>
      <c r="BI336" s="202"/>
      <c r="BJ336" s="202"/>
      <c r="BK336" s="202"/>
      <c r="BL336" s="202"/>
      <c r="BR336" s="12" t="s">
        <v>137</v>
      </c>
      <c r="BS336" s="202" t="s">
        <v>138</v>
      </c>
      <c r="BT336" s="68" t="str">
        <f>BS172</f>
        <v>A</v>
      </c>
      <c r="BU336" s="202"/>
      <c r="BV336" s="202"/>
      <c r="BW336" s="202"/>
      <c r="BX336" s="202"/>
      <c r="BY336" s="202"/>
      <c r="BZ336" s="202"/>
      <c r="CA336" s="202"/>
      <c r="CB336" s="202"/>
      <c r="CC336" s="202"/>
      <c r="CI336" s="12" t="s">
        <v>137</v>
      </c>
      <c r="CJ336" s="202" t="s">
        <v>138</v>
      </c>
      <c r="CK336" s="68" t="str">
        <f>CJ172</f>
        <v>B</v>
      </c>
      <c r="CL336" s="202"/>
      <c r="CM336" s="202"/>
      <c r="CN336" s="202"/>
      <c r="CO336" s="202"/>
      <c r="CP336" s="202"/>
      <c r="CQ336" s="202"/>
      <c r="CR336" s="202"/>
      <c r="CS336" s="202"/>
      <c r="CT336" s="202"/>
      <c r="CZ336" s="12" t="s">
        <v>137</v>
      </c>
      <c r="DA336" s="202" t="s">
        <v>138</v>
      </c>
      <c r="DB336" s="68" t="str">
        <f>DA172</f>
        <v>A</v>
      </c>
      <c r="DC336" s="202"/>
      <c r="DD336" s="202"/>
      <c r="DE336" s="202"/>
      <c r="DF336" s="202"/>
      <c r="DG336" s="202"/>
      <c r="DH336" s="202"/>
      <c r="DI336" s="202"/>
      <c r="DJ336" s="202"/>
      <c r="DK336" s="202"/>
      <c r="DQ336" s="12" t="s">
        <v>137</v>
      </c>
      <c r="DR336" s="202" t="s">
        <v>138</v>
      </c>
      <c r="DS336" s="68" t="str">
        <f>DR172</f>
        <v>B</v>
      </c>
      <c r="DT336" s="202"/>
      <c r="DU336" s="202"/>
      <c r="DV336" s="202"/>
      <c r="DW336" s="202"/>
      <c r="DX336" s="202"/>
      <c r="DY336" s="202"/>
      <c r="DZ336" s="202"/>
      <c r="EA336" s="202"/>
      <c r="EB336" s="202"/>
    </row>
    <row r="337" spans="1:136" x14ac:dyDescent="0.3">
      <c r="B337" s="12" t="s">
        <v>139</v>
      </c>
      <c r="C337" s="16" t="s">
        <v>140</v>
      </c>
      <c r="D337" s="68">
        <f>C173</f>
        <v>1</v>
      </c>
      <c r="E337" s="38" t="s">
        <v>141</v>
      </c>
      <c r="F337" s="16"/>
      <c r="G337" s="16"/>
      <c r="H337" s="16"/>
      <c r="I337" s="16"/>
      <c r="J337" s="16"/>
      <c r="K337" s="16"/>
      <c r="L337" s="16"/>
      <c r="M337" s="16"/>
      <c r="S337" s="12" t="s">
        <v>139</v>
      </c>
      <c r="T337" s="202" t="s">
        <v>140</v>
      </c>
      <c r="U337" s="68">
        <f>T173</f>
        <v>1</v>
      </c>
      <c r="V337" s="38" t="s">
        <v>141</v>
      </c>
      <c r="W337" s="202"/>
      <c r="X337" s="202"/>
      <c r="Y337" s="202"/>
      <c r="Z337" s="202"/>
      <c r="AA337" s="202"/>
      <c r="AB337" s="202"/>
      <c r="AC337" s="202"/>
      <c r="AD337" s="202"/>
      <c r="AJ337" s="12" t="s">
        <v>139</v>
      </c>
      <c r="AK337" s="202" t="s">
        <v>140</v>
      </c>
      <c r="AL337" s="68">
        <f>AK173</f>
        <v>1</v>
      </c>
      <c r="AM337" s="38" t="s">
        <v>141</v>
      </c>
      <c r="AN337" s="202"/>
      <c r="AO337" s="202"/>
      <c r="AP337" s="202"/>
      <c r="AQ337" s="202"/>
      <c r="AR337" s="202"/>
      <c r="AS337" s="202"/>
      <c r="AT337" s="202"/>
      <c r="AU337" s="202"/>
      <c r="BA337" s="12" t="s">
        <v>139</v>
      </c>
      <c r="BB337" s="202" t="s">
        <v>140</v>
      </c>
      <c r="BC337" s="68">
        <f>BB173</f>
        <v>1</v>
      </c>
      <c r="BD337" s="38" t="s">
        <v>141</v>
      </c>
      <c r="BE337" s="202"/>
      <c r="BF337" s="202"/>
      <c r="BG337" s="202"/>
      <c r="BH337" s="202"/>
      <c r="BI337" s="202"/>
      <c r="BJ337" s="202"/>
      <c r="BK337" s="202"/>
      <c r="BL337" s="202"/>
      <c r="BR337" s="12" t="s">
        <v>139</v>
      </c>
      <c r="BS337" s="202" t="s">
        <v>140</v>
      </c>
      <c r="BT337" s="68">
        <f>BS173</f>
        <v>1</v>
      </c>
      <c r="BU337" s="38" t="s">
        <v>141</v>
      </c>
      <c r="BV337" s="202"/>
      <c r="BW337" s="202"/>
      <c r="BX337" s="202"/>
      <c r="BY337" s="202"/>
      <c r="BZ337" s="202"/>
      <c r="CA337" s="202"/>
      <c r="CB337" s="202"/>
      <c r="CC337" s="202"/>
      <c r="CI337" s="12" t="s">
        <v>139</v>
      </c>
      <c r="CJ337" s="202" t="s">
        <v>140</v>
      </c>
      <c r="CK337" s="68">
        <f>CJ173</f>
        <v>1</v>
      </c>
      <c r="CL337" s="38" t="s">
        <v>141</v>
      </c>
      <c r="CM337" s="202"/>
      <c r="CN337" s="202"/>
      <c r="CO337" s="202"/>
      <c r="CP337" s="202"/>
      <c r="CQ337" s="202"/>
      <c r="CR337" s="202"/>
      <c r="CS337" s="202"/>
      <c r="CT337" s="202"/>
      <c r="CZ337" s="12" t="s">
        <v>139</v>
      </c>
      <c r="DA337" s="202" t="s">
        <v>140</v>
      </c>
      <c r="DB337" s="68">
        <f>DA173</f>
        <v>1</v>
      </c>
      <c r="DC337" s="38" t="s">
        <v>141</v>
      </c>
      <c r="DD337" s="202"/>
      <c r="DE337" s="202"/>
      <c r="DF337" s="202"/>
      <c r="DG337" s="202"/>
      <c r="DH337" s="202"/>
      <c r="DI337" s="202"/>
      <c r="DJ337" s="202"/>
      <c r="DK337" s="202"/>
      <c r="DQ337" s="12" t="s">
        <v>139</v>
      </c>
      <c r="DR337" s="202" t="s">
        <v>140</v>
      </c>
      <c r="DS337" s="68">
        <f>DR173</f>
        <v>1</v>
      </c>
      <c r="DT337" s="38" t="s">
        <v>141</v>
      </c>
      <c r="DU337" s="202"/>
      <c r="DV337" s="202"/>
      <c r="DW337" s="202"/>
      <c r="DX337" s="202"/>
      <c r="DY337" s="202"/>
      <c r="DZ337" s="202"/>
      <c r="EA337" s="202"/>
      <c r="EB337" s="202"/>
    </row>
    <row r="338" spans="1:136" x14ac:dyDescent="0.3">
      <c r="B338" s="12"/>
      <c r="C338" s="16"/>
      <c r="D338" s="16"/>
      <c r="E338" s="38"/>
      <c r="F338" s="16"/>
      <c r="G338" s="16"/>
      <c r="H338" s="16"/>
      <c r="I338" s="16"/>
      <c r="J338" s="16"/>
      <c r="K338" s="16"/>
      <c r="L338" s="16"/>
      <c r="M338" s="16"/>
      <c r="S338" s="12"/>
      <c r="T338" s="202"/>
      <c r="U338" s="202"/>
      <c r="V338" s="38"/>
      <c r="W338" s="202"/>
      <c r="X338" s="202"/>
      <c r="Y338" s="202"/>
      <c r="Z338" s="202"/>
      <c r="AA338" s="202"/>
      <c r="AB338" s="202"/>
      <c r="AC338" s="202"/>
      <c r="AD338" s="202"/>
      <c r="AJ338" s="12"/>
      <c r="AK338" s="202"/>
      <c r="AL338" s="202"/>
      <c r="AM338" s="38"/>
      <c r="AN338" s="202"/>
      <c r="AO338" s="202"/>
      <c r="AP338" s="202"/>
      <c r="AQ338" s="202"/>
      <c r="AR338" s="202"/>
      <c r="AS338" s="202"/>
      <c r="AT338" s="202"/>
      <c r="AU338" s="202"/>
      <c r="BA338" s="12"/>
      <c r="BB338" s="202"/>
      <c r="BC338" s="202"/>
      <c r="BD338" s="38"/>
      <c r="BE338" s="202"/>
      <c r="BF338" s="202"/>
      <c r="BG338" s="202"/>
      <c r="BH338" s="202"/>
      <c r="BI338" s="202"/>
      <c r="BJ338" s="202"/>
      <c r="BK338" s="202"/>
      <c r="BL338" s="202"/>
      <c r="BR338" s="12"/>
      <c r="BS338" s="202"/>
      <c r="BT338" s="202"/>
      <c r="BU338" s="38"/>
      <c r="BV338" s="202"/>
      <c r="BW338" s="202"/>
      <c r="BX338" s="202"/>
      <c r="BY338" s="202"/>
      <c r="BZ338" s="202"/>
      <c r="CA338" s="202"/>
      <c r="CB338" s="202"/>
      <c r="CC338" s="202"/>
      <c r="CI338" s="12"/>
      <c r="CJ338" s="202"/>
      <c r="CK338" s="202"/>
      <c r="CL338" s="38"/>
      <c r="CM338" s="202"/>
      <c r="CN338" s="202"/>
      <c r="CO338" s="202"/>
      <c r="CP338" s="202"/>
      <c r="CQ338" s="202"/>
      <c r="CR338" s="202"/>
      <c r="CS338" s="202"/>
      <c r="CT338" s="202"/>
      <c r="CZ338" s="12"/>
      <c r="DA338" s="202"/>
      <c r="DB338" s="202"/>
      <c r="DC338" s="38"/>
      <c r="DD338" s="202"/>
      <c r="DE338" s="202"/>
      <c r="DF338" s="202"/>
      <c r="DG338" s="202"/>
      <c r="DH338" s="202"/>
      <c r="DI338" s="202"/>
      <c r="DJ338" s="202"/>
      <c r="DK338" s="202"/>
      <c r="DQ338" s="12"/>
      <c r="DR338" s="202"/>
      <c r="DS338" s="202"/>
      <c r="DT338" s="38"/>
      <c r="DU338" s="202"/>
      <c r="DV338" s="202"/>
      <c r="DW338" s="202"/>
      <c r="DX338" s="202"/>
      <c r="DY338" s="202"/>
      <c r="DZ338" s="202"/>
      <c r="EA338" s="202"/>
      <c r="EB338" s="202"/>
    </row>
    <row r="339" spans="1:136" x14ac:dyDescent="0.3">
      <c r="B339" s="69" t="s">
        <v>142</v>
      </c>
      <c r="C339" s="16"/>
      <c r="D339" s="16"/>
      <c r="E339" s="38"/>
      <c r="F339" s="16"/>
      <c r="G339" s="16"/>
      <c r="H339" s="16"/>
      <c r="I339" s="16"/>
      <c r="J339" s="16"/>
      <c r="K339" s="16"/>
      <c r="L339" s="16"/>
      <c r="M339" s="16"/>
      <c r="S339" s="69" t="s">
        <v>142</v>
      </c>
      <c r="T339" s="202"/>
      <c r="U339" s="202"/>
      <c r="V339" s="38"/>
      <c r="W339" s="202"/>
      <c r="X339" s="202"/>
      <c r="Y339" s="202"/>
      <c r="Z339" s="202"/>
      <c r="AA339" s="202"/>
      <c r="AB339" s="202"/>
      <c r="AC339" s="202"/>
      <c r="AD339" s="202"/>
      <c r="AJ339" s="69" t="s">
        <v>142</v>
      </c>
      <c r="AK339" s="202"/>
      <c r="AL339" s="202"/>
      <c r="AM339" s="38"/>
      <c r="AN339" s="202"/>
      <c r="AO339" s="202"/>
      <c r="AP339" s="202"/>
      <c r="AQ339" s="202"/>
      <c r="AR339" s="202"/>
      <c r="AS339" s="202"/>
      <c r="AT339" s="202"/>
      <c r="AU339" s="202"/>
      <c r="BA339" s="69" t="s">
        <v>142</v>
      </c>
      <c r="BB339" s="202"/>
      <c r="BC339" s="202"/>
      <c r="BD339" s="38"/>
      <c r="BE339" s="202"/>
      <c r="BF339" s="202"/>
      <c r="BG339" s="202"/>
      <c r="BH339" s="202"/>
      <c r="BI339" s="202"/>
      <c r="BJ339" s="202"/>
      <c r="BK339" s="202"/>
      <c r="BL339" s="202"/>
      <c r="BR339" s="69" t="s">
        <v>142</v>
      </c>
      <c r="BS339" s="202"/>
      <c r="BT339" s="202"/>
      <c r="BU339" s="38"/>
      <c r="BV339" s="202"/>
      <c r="BW339" s="202"/>
      <c r="BX339" s="202"/>
      <c r="BY339" s="202"/>
      <c r="BZ339" s="202"/>
      <c r="CA339" s="202"/>
      <c r="CB339" s="202"/>
      <c r="CC339" s="202"/>
      <c r="CI339" s="69" t="s">
        <v>142</v>
      </c>
      <c r="CJ339" s="202"/>
      <c r="CK339" s="202"/>
      <c r="CL339" s="38"/>
      <c r="CM339" s="202"/>
      <c r="CN339" s="202"/>
      <c r="CO339" s="202"/>
      <c r="CP339" s="202"/>
      <c r="CQ339" s="202"/>
      <c r="CR339" s="202"/>
      <c r="CS339" s="202"/>
      <c r="CT339" s="202"/>
      <c r="CZ339" s="69" t="s">
        <v>142</v>
      </c>
      <c r="DA339" s="202"/>
      <c r="DB339" s="202"/>
      <c r="DC339" s="38"/>
      <c r="DD339" s="202"/>
      <c r="DE339" s="202"/>
      <c r="DF339" s="202"/>
      <c r="DG339" s="202"/>
      <c r="DH339" s="202"/>
      <c r="DI339" s="202"/>
      <c r="DJ339" s="202"/>
      <c r="DK339" s="202"/>
      <c r="DQ339" s="69" t="s">
        <v>142</v>
      </c>
      <c r="DR339" s="202"/>
      <c r="DS339" s="202"/>
      <c r="DT339" s="38"/>
      <c r="DU339" s="202"/>
      <c r="DV339" s="202"/>
      <c r="DW339" s="202"/>
      <c r="DX339" s="202"/>
      <c r="DY339" s="202"/>
      <c r="DZ339" s="202"/>
      <c r="EA339" s="202"/>
      <c r="EB339" s="202"/>
    </row>
    <row r="340" spans="1:136" x14ac:dyDescent="0.3">
      <c r="B340" s="52" t="s">
        <v>143</v>
      </c>
      <c r="C340" s="16"/>
      <c r="D340" s="16"/>
      <c r="E340" s="38"/>
      <c r="F340" s="16"/>
      <c r="G340" s="16"/>
      <c r="H340" s="16"/>
      <c r="I340" s="16"/>
      <c r="J340" s="16"/>
      <c r="K340" s="16"/>
      <c r="L340" s="16"/>
      <c r="M340" s="16"/>
      <c r="S340" s="52" t="s">
        <v>143</v>
      </c>
      <c r="T340" s="202"/>
      <c r="U340" s="202"/>
      <c r="V340" s="38"/>
      <c r="W340" s="202"/>
      <c r="X340" s="202"/>
      <c r="Y340" s="202"/>
      <c r="Z340" s="202"/>
      <c r="AA340" s="202"/>
      <c r="AB340" s="202"/>
      <c r="AC340" s="202"/>
      <c r="AD340" s="202"/>
      <c r="AJ340" s="52" t="s">
        <v>143</v>
      </c>
      <c r="AK340" s="202"/>
      <c r="AL340" s="202"/>
      <c r="AM340" s="38"/>
      <c r="AN340" s="202"/>
      <c r="AO340" s="202"/>
      <c r="AP340" s="202"/>
      <c r="AQ340" s="202"/>
      <c r="AR340" s="202"/>
      <c r="AS340" s="202"/>
      <c r="AT340" s="202"/>
      <c r="AU340" s="202"/>
      <c r="BA340" s="52" t="s">
        <v>143</v>
      </c>
      <c r="BB340" s="202"/>
      <c r="BC340" s="202"/>
      <c r="BD340" s="38"/>
      <c r="BE340" s="202"/>
      <c r="BF340" s="202"/>
      <c r="BG340" s="202"/>
      <c r="BH340" s="202"/>
      <c r="BI340" s="202"/>
      <c r="BJ340" s="202"/>
      <c r="BK340" s="202"/>
      <c r="BL340" s="202"/>
      <c r="BR340" s="52" t="s">
        <v>143</v>
      </c>
      <c r="BS340" s="202"/>
      <c r="BT340" s="202"/>
      <c r="BU340" s="38"/>
      <c r="BV340" s="202"/>
      <c r="BW340" s="202"/>
      <c r="BX340" s="202"/>
      <c r="BY340" s="202"/>
      <c r="BZ340" s="202"/>
      <c r="CA340" s="202"/>
      <c r="CB340" s="202"/>
      <c r="CC340" s="202"/>
      <c r="CI340" s="52" t="s">
        <v>143</v>
      </c>
      <c r="CJ340" s="202"/>
      <c r="CK340" s="202"/>
      <c r="CL340" s="38"/>
      <c r="CM340" s="202"/>
      <c r="CN340" s="202"/>
      <c r="CO340" s="202"/>
      <c r="CP340" s="202"/>
      <c r="CQ340" s="202"/>
      <c r="CR340" s="202"/>
      <c r="CS340" s="202"/>
      <c r="CT340" s="202"/>
      <c r="CZ340" s="52" t="s">
        <v>143</v>
      </c>
      <c r="DA340" s="202"/>
      <c r="DB340" s="202"/>
      <c r="DC340" s="38"/>
      <c r="DD340" s="202"/>
      <c r="DE340" s="202"/>
      <c r="DF340" s="202"/>
      <c r="DG340" s="202"/>
      <c r="DH340" s="202"/>
      <c r="DI340" s="202"/>
      <c r="DJ340" s="202"/>
      <c r="DK340" s="202"/>
      <c r="DQ340" s="52" t="s">
        <v>143</v>
      </c>
      <c r="DR340" s="202"/>
      <c r="DS340" s="202"/>
      <c r="DT340" s="38"/>
      <c r="DU340" s="202"/>
      <c r="DV340" s="202"/>
      <c r="DW340" s="202"/>
      <c r="DX340" s="202"/>
      <c r="DY340" s="202"/>
      <c r="DZ340" s="202"/>
      <c r="EA340" s="202"/>
      <c r="EB340" s="202"/>
    </row>
    <row r="341" spans="1:136" x14ac:dyDescent="0.3">
      <c r="B341" s="52"/>
      <c r="C341" s="16"/>
      <c r="D341" s="16"/>
      <c r="E341" s="38"/>
      <c r="F341" s="16"/>
      <c r="G341" s="16"/>
      <c r="H341" s="16"/>
      <c r="I341" s="16"/>
      <c r="J341" s="16"/>
      <c r="K341" s="16"/>
      <c r="L341" s="16"/>
      <c r="M341" s="16"/>
      <c r="S341" s="52"/>
      <c r="T341" s="202"/>
      <c r="U341" s="202"/>
      <c r="V341" s="38"/>
      <c r="W341" s="202"/>
      <c r="X341" s="202"/>
      <c r="Y341" s="202"/>
      <c r="Z341" s="202"/>
      <c r="AA341" s="202"/>
      <c r="AB341" s="202"/>
      <c r="AC341" s="202"/>
      <c r="AD341" s="202"/>
      <c r="AJ341" s="52"/>
      <c r="AK341" s="202"/>
      <c r="AL341" s="202"/>
      <c r="AM341" s="38"/>
      <c r="AN341" s="202"/>
      <c r="AO341" s="202"/>
      <c r="AP341" s="202"/>
      <c r="AQ341" s="202"/>
      <c r="AR341" s="202"/>
      <c r="AS341" s="202"/>
      <c r="AT341" s="202"/>
      <c r="AU341" s="202"/>
      <c r="BA341" s="52"/>
      <c r="BB341" s="202"/>
      <c r="BC341" s="202"/>
      <c r="BD341" s="38"/>
      <c r="BE341" s="202"/>
      <c r="BF341" s="202"/>
      <c r="BG341" s="202"/>
      <c r="BH341" s="202"/>
      <c r="BI341" s="202"/>
      <c r="BJ341" s="202"/>
      <c r="BK341" s="202"/>
      <c r="BL341" s="202"/>
      <c r="BR341" s="52"/>
      <c r="BS341" s="202"/>
      <c r="BT341" s="202"/>
      <c r="BU341" s="38"/>
      <c r="BV341" s="202"/>
      <c r="BW341" s="202"/>
      <c r="BX341" s="202"/>
      <c r="BY341" s="202"/>
      <c r="BZ341" s="202"/>
      <c r="CA341" s="202"/>
      <c r="CB341" s="202"/>
      <c r="CC341" s="202"/>
      <c r="CI341" s="52"/>
      <c r="CJ341" s="202"/>
      <c r="CK341" s="202"/>
      <c r="CL341" s="38"/>
      <c r="CM341" s="202"/>
      <c r="CN341" s="202"/>
      <c r="CO341" s="202"/>
      <c r="CP341" s="202"/>
      <c r="CQ341" s="202"/>
      <c r="CR341" s="202"/>
      <c r="CS341" s="202"/>
      <c r="CT341" s="202"/>
      <c r="CZ341" s="52"/>
      <c r="DA341" s="202"/>
      <c r="DB341" s="202"/>
      <c r="DC341" s="38"/>
      <c r="DD341" s="202"/>
      <c r="DE341" s="202"/>
      <c r="DF341" s="202"/>
      <c r="DG341" s="202"/>
      <c r="DH341" s="202"/>
      <c r="DI341" s="202"/>
      <c r="DJ341" s="202"/>
      <c r="DK341" s="202"/>
      <c r="DQ341" s="52"/>
      <c r="DR341" s="202"/>
      <c r="DS341" s="202"/>
      <c r="DT341" s="38"/>
      <c r="DU341" s="202"/>
      <c r="DV341" s="202"/>
      <c r="DW341" s="202"/>
      <c r="DX341" s="202"/>
      <c r="DY341" s="202"/>
      <c r="DZ341" s="202"/>
      <c r="EA341" s="202"/>
      <c r="EB341" s="202"/>
    </row>
    <row r="342" spans="1:136" x14ac:dyDescent="0.3">
      <c r="B342" s="52" t="s">
        <v>144</v>
      </c>
      <c r="C342" s="16"/>
      <c r="D342" s="16"/>
      <c r="E342" s="38"/>
      <c r="F342" s="515" t="s">
        <v>444</v>
      </c>
      <c r="G342" s="16"/>
      <c r="H342" s="16"/>
      <c r="I342" s="16"/>
      <c r="J342" s="16"/>
      <c r="K342" s="16"/>
      <c r="L342" s="16"/>
      <c r="M342" s="16"/>
      <c r="S342" s="52" t="s">
        <v>144</v>
      </c>
      <c r="T342" s="202"/>
      <c r="U342" s="202"/>
      <c r="V342" s="38"/>
      <c r="W342" s="202"/>
      <c r="X342" s="202"/>
      <c r="Y342" s="202"/>
      <c r="Z342" s="202"/>
      <c r="AA342" s="202"/>
      <c r="AB342" s="202"/>
      <c r="AC342" s="202"/>
      <c r="AD342" s="202"/>
      <c r="AJ342" s="52" t="s">
        <v>144</v>
      </c>
      <c r="AK342" s="202"/>
      <c r="AL342" s="202"/>
      <c r="AM342" s="38"/>
      <c r="AN342" s="202"/>
      <c r="AO342" s="202"/>
      <c r="AP342" s="202"/>
      <c r="AQ342" s="202"/>
      <c r="AR342" s="202"/>
      <c r="AS342" s="202"/>
      <c r="AT342" s="202"/>
      <c r="AU342" s="202"/>
      <c r="BA342" s="52" t="s">
        <v>144</v>
      </c>
      <c r="BB342" s="202"/>
      <c r="BC342" s="202"/>
      <c r="BD342" s="38"/>
      <c r="BE342" s="202"/>
      <c r="BF342" s="202"/>
      <c r="BG342" s="202"/>
      <c r="BH342" s="202"/>
      <c r="BI342" s="202"/>
      <c r="BJ342" s="202"/>
      <c r="BK342" s="202"/>
      <c r="BL342" s="202"/>
      <c r="BR342" s="52" t="s">
        <v>144</v>
      </c>
      <c r="BS342" s="202"/>
      <c r="BT342" s="202"/>
      <c r="BU342" s="38"/>
      <c r="BV342" s="202"/>
      <c r="BW342" s="202"/>
      <c r="BX342" s="202"/>
      <c r="BY342" s="202"/>
      <c r="BZ342" s="202"/>
      <c r="CA342" s="202"/>
      <c r="CB342" s="202"/>
      <c r="CC342" s="202"/>
      <c r="CI342" s="52" t="s">
        <v>144</v>
      </c>
      <c r="CJ342" s="202"/>
      <c r="CK342" s="202"/>
      <c r="CL342" s="38"/>
      <c r="CM342" s="202"/>
      <c r="CN342" s="202"/>
      <c r="CO342" s="202"/>
      <c r="CP342" s="202"/>
      <c r="CQ342" s="202"/>
      <c r="CR342" s="202"/>
      <c r="CS342" s="202"/>
      <c r="CT342" s="202"/>
      <c r="CZ342" s="52" t="s">
        <v>144</v>
      </c>
      <c r="DA342" s="202"/>
      <c r="DB342" s="202"/>
      <c r="DC342" s="38"/>
      <c r="DD342" s="202"/>
      <c r="DE342" s="202"/>
      <c r="DF342" s="202"/>
      <c r="DG342" s="202"/>
      <c r="DH342" s="202"/>
      <c r="DI342" s="202"/>
      <c r="DJ342" s="202"/>
      <c r="DK342" s="202"/>
      <c r="DQ342" s="52" t="s">
        <v>144</v>
      </c>
      <c r="DR342" s="202"/>
      <c r="DS342" s="202"/>
      <c r="DT342" s="38"/>
      <c r="DU342" s="202"/>
      <c r="DV342" s="202"/>
      <c r="DW342" s="202"/>
      <c r="DX342" s="202"/>
      <c r="DY342" s="202"/>
      <c r="DZ342" s="202"/>
      <c r="EA342" s="202"/>
      <c r="EB342" s="202"/>
    </row>
    <row r="343" spans="1:136" x14ac:dyDescent="0.3">
      <c r="B343" s="52" t="s">
        <v>145</v>
      </c>
      <c r="C343" s="16"/>
      <c r="D343" s="16"/>
      <c r="E343" s="38"/>
      <c r="F343" s="515" t="s">
        <v>445</v>
      </c>
      <c r="G343" s="16"/>
      <c r="H343" s="16"/>
      <c r="I343" s="16"/>
      <c r="J343" s="16"/>
      <c r="K343" s="16"/>
      <c r="L343" s="16"/>
      <c r="M343" s="16"/>
      <c r="S343" s="52" t="s">
        <v>145</v>
      </c>
      <c r="T343" s="202"/>
      <c r="U343" s="202"/>
      <c r="V343" s="38"/>
      <c r="W343" s="202"/>
      <c r="X343" s="202"/>
      <c r="Y343" s="202"/>
      <c r="Z343" s="202"/>
      <c r="AA343" s="202"/>
      <c r="AB343" s="202"/>
      <c r="AC343" s="202"/>
      <c r="AD343" s="202"/>
      <c r="AJ343" s="52" t="s">
        <v>145</v>
      </c>
      <c r="AK343" s="202"/>
      <c r="AL343" s="202"/>
      <c r="AM343" s="38"/>
      <c r="AN343" s="202"/>
      <c r="AO343" s="202"/>
      <c r="AP343" s="202"/>
      <c r="AQ343" s="202"/>
      <c r="AR343" s="202"/>
      <c r="AS343" s="202"/>
      <c r="AT343" s="202"/>
      <c r="AU343" s="202"/>
      <c r="BA343" s="52" t="s">
        <v>145</v>
      </c>
      <c r="BB343" s="202"/>
      <c r="BC343" s="202"/>
      <c r="BD343" s="38"/>
      <c r="BE343" s="202"/>
      <c r="BF343" s="202"/>
      <c r="BG343" s="202"/>
      <c r="BH343" s="202"/>
      <c r="BI343" s="202"/>
      <c r="BJ343" s="202"/>
      <c r="BK343" s="202"/>
      <c r="BL343" s="202"/>
      <c r="BR343" s="52" t="s">
        <v>145</v>
      </c>
      <c r="BS343" s="202"/>
      <c r="BT343" s="202"/>
      <c r="BU343" s="38"/>
      <c r="BV343" s="202"/>
      <c r="BW343" s="202"/>
      <c r="BX343" s="202"/>
      <c r="BY343" s="202"/>
      <c r="BZ343" s="202"/>
      <c r="CA343" s="202"/>
      <c r="CB343" s="202"/>
      <c r="CC343" s="202"/>
      <c r="CI343" s="52" t="s">
        <v>145</v>
      </c>
      <c r="CJ343" s="202"/>
      <c r="CK343" s="202"/>
      <c r="CL343" s="38"/>
      <c r="CM343" s="202"/>
      <c r="CN343" s="202"/>
      <c r="CO343" s="202"/>
      <c r="CP343" s="202"/>
      <c r="CQ343" s="202"/>
      <c r="CR343" s="202"/>
      <c r="CS343" s="202"/>
      <c r="CT343" s="202"/>
      <c r="CZ343" s="52" t="s">
        <v>145</v>
      </c>
      <c r="DA343" s="202"/>
      <c r="DB343" s="202"/>
      <c r="DC343" s="38"/>
      <c r="DD343" s="202"/>
      <c r="DE343" s="202"/>
      <c r="DF343" s="202"/>
      <c r="DG343" s="202"/>
      <c r="DH343" s="202"/>
      <c r="DI343" s="202"/>
      <c r="DJ343" s="202"/>
      <c r="DK343" s="202"/>
      <c r="DQ343" s="52" t="s">
        <v>145</v>
      </c>
      <c r="DR343" s="202"/>
      <c r="DS343" s="202"/>
      <c r="DT343" s="38"/>
      <c r="DU343" s="202"/>
      <c r="DV343" s="202"/>
      <c r="DW343" s="202"/>
      <c r="DX343" s="202"/>
      <c r="DY343" s="202"/>
      <c r="DZ343" s="202"/>
      <c r="EA343" s="202"/>
      <c r="EB343" s="202"/>
    </row>
    <row r="344" spans="1:136" x14ac:dyDescent="0.3">
      <c r="B344" s="52" t="s">
        <v>146</v>
      </c>
      <c r="C344" s="16"/>
      <c r="D344" s="16"/>
      <c r="E344" s="38"/>
      <c r="F344" s="515" t="s">
        <v>446</v>
      </c>
      <c r="G344" s="16"/>
      <c r="H344" s="16"/>
      <c r="I344" s="16"/>
      <c r="J344" s="16"/>
      <c r="K344" s="16"/>
      <c r="L344" s="16"/>
      <c r="M344" s="16"/>
      <c r="S344" s="52" t="s">
        <v>146</v>
      </c>
      <c r="T344" s="202"/>
      <c r="U344" s="202"/>
      <c r="V344" s="38"/>
      <c r="W344" s="202"/>
      <c r="X344" s="202"/>
      <c r="Y344" s="202"/>
      <c r="Z344" s="202"/>
      <c r="AA344" s="202"/>
      <c r="AB344" s="202"/>
      <c r="AC344" s="202"/>
      <c r="AD344" s="202"/>
      <c r="AJ344" s="52" t="s">
        <v>146</v>
      </c>
      <c r="AK344" s="202"/>
      <c r="AL344" s="202"/>
      <c r="AM344" s="38"/>
      <c r="AN344" s="202"/>
      <c r="AO344" s="202"/>
      <c r="AP344" s="202"/>
      <c r="AQ344" s="202"/>
      <c r="AR344" s="202"/>
      <c r="AS344" s="202"/>
      <c r="AT344" s="202"/>
      <c r="AU344" s="202"/>
      <c r="BA344" s="52" t="s">
        <v>146</v>
      </c>
      <c r="BB344" s="202"/>
      <c r="BC344" s="202"/>
      <c r="BD344" s="38"/>
      <c r="BE344" s="202"/>
      <c r="BF344" s="202"/>
      <c r="BG344" s="202"/>
      <c r="BH344" s="202"/>
      <c r="BI344" s="202"/>
      <c r="BJ344" s="202"/>
      <c r="BK344" s="202"/>
      <c r="BL344" s="202"/>
      <c r="BR344" s="52" t="s">
        <v>146</v>
      </c>
      <c r="BS344" s="202"/>
      <c r="BT344" s="202"/>
      <c r="BU344" s="38"/>
      <c r="BV344" s="202"/>
      <c r="BW344" s="202"/>
      <c r="BX344" s="202"/>
      <c r="BY344" s="202"/>
      <c r="BZ344" s="202"/>
      <c r="CA344" s="202"/>
      <c r="CB344" s="202"/>
      <c r="CC344" s="202"/>
      <c r="CI344" s="52" t="s">
        <v>146</v>
      </c>
      <c r="CJ344" s="202"/>
      <c r="CK344" s="202"/>
      <c r="CL344" s="38"/>
      <c r="CM344" s="202"/>
      <c r="CN344" s="202"/>
      <c r="CO344" s="202"/>
      <c r="CP344" s="202"/>
      <c r="CQ344" s="202"/>
      <c r="CR344" s="202"/>
      <c r="CS344" s="202"/>
      <c r="CT344" s="202"/>
      <c r="CZ344" s="52" t="s">
        <v>146</v>
      </c>
      <c r="DA344" s="202"/>
      <c r="DB344" s="202"/>
      <c r="DC344" s="38"/>
      <c r="DD344" s="202"/>
      <c r="DE344" s="202"/>
      <c r="DF344" s="202"/>
      <c r="DG344" s="202"/>
      <c r="DH344" s="202"/>
      <c r="DI344" s="202"/>
      <c r="DJ344" s="202"/>
      <c r="DK344" s="202"/>
      <c r="DQ344" s="52" t="s">
        <v>146</v>
      </c>
      <c r="DR344" s="202"/>
      <c r="DS344" s="202"/>
      <c r="DT344" s="38"/>
      <c r="DU344" s="202"/>
      <c r="DV344" s="202"/>
      <c r="DW344" s="202"/>
      <c r="DX344" s="202"/>
      <c r="DY344" s="202"/>
      <c r="DZ344" s="202"/>
      <c r="EA344" s="202"/>
      <c r="EB344" s="202"/>
    </row>
    <row r="345" spans="1:136" x14ac:dyDescent="0.3">
      <c r="B345" s="12"/>
      <c r="C345" s="16"/>
      <c r="D345" s="16"/>
      <c r="E345" s="38"/>
      <c r="F345" s="16"/>
      <c r="G345" s="16"/>
      <c r="H345" s="16"/>
      <c r="I345" s="16"/>
      <c r="J345" s="16"/>
      <c r="K345" s="16"/>
      <c r="L345" s="16"/>
      <c r="M345" s="16"/>
      <c r="S345" s="12"/>
      <c r="T345" s="202"/>
      <c r="U345" s="202"/>
      <c r="V345" s="38"/>
      <c r="W345" s="202"/>
      <c r="X345" s="202"/>
      <c r="Y345" s="202"/>
      <c r="Z345" s="202"/>
      <c r="AA345" s="202"/>
      <c r="AB345" s="202"/>
      <c r="AC345" s="202"/>
      <c r="AD345" s="202"/>
      <c r="AJ345" s="12"/>
      <c r="AK345" s="202"/>
      <c r="AL345" s="202"/>
      <c r="AM345" s="38"/>
      <c r="AN345" s="202"/>
      <c r="AO345" s="202"/>
      <c r="AP345" s="202"/>
      <c r="AQ345" s="202"/>
      <c r="AR345" s="202"/>
      <c r="AS345" s="202"/>
      <c r="AT345" s="202"/>
      <c r="AU345" s="202"/>
      <c r="BA345" s="12"/>
      <c r="BB345" s="202"/>
      <c r="BC345" s="202"/>
      <c r="BD345" s="38"/>
      <c r="BE345" s="202"/>
      <c r="BF345" s="202"/>
      <c r="BG345" s="202"/>
      <c r="BH345" s="202"/>
      <c r="BI345" s="202"/>
      <c r="BJ345" s="202"/>
      <c r="BK345" s="202"/>
      <c r="BL345" s="202"/>
      <c r="BR345" s="12"/>
      <c r="BS345" s="202"/>
      <c r="BT345" s="202"/>
      <c r="BU345" s="38"/>
      <c r="BV345" s="202"/>
      <c r="BW345" s="202"/>
      <c r="BX345" s="202"/>
      <c r="BY345" s="202"/>
      <c r="BZ345" s="202"/>
      <c r="CA345" s="202"/>
      <c r="CB345" s="202"/>
      <c r="CC345" s="202"/>
      <c r="CI345" s="12"/>
      <c r="CJ345" s="202"/>
      <c r="CK345" s="202"/>
      <c r="CL345" s="38"/>
      <c r="CM345" s="202"/>
      <c r="CN345" s="202"/>
      <c r="CO345" s="202"/>
      <c r="CP345" s="202"/>
      <c r="CQ345" s="202"/>
      <c r="CR345" s="202"/>
      <c r="CS345" s="202"/>
      <c r="CT345" s="202"/>
      <c r="CZ345" s="12"/>
      <c r="DA345" s="202"/>
      <c r="DB345" s="202"/>
      <c r="DC345" s="38"/>
      <c r="DD345" s="202"/>
      <c r="DE345" s="202"/>
      <c r="DF345" s="202"/>
      <c r="DG345" s="202"/>
      <c r="DH345" s="202"/>
      <c r="DI345" s="202"/>
      <c r="DJ345" s="202"/>
      <c r="DK345" s="202"/>
      <c r="DQ345" s="12"/>
      <c r="DR345" s="202"/>
      <c r="DS345" s="202"/>
      <c r="DT345" s="38"/>
      <c r="DU345" s="202"/>
      <c r="DV345" s="202"/>
      <c r="DW345" s="202"/>
      <c r="DX345" s="202"/>
      <c r="DY345" s="202"/>
      <c r="DZ345" s="202"/>
      <c r="EA345" s="202"/>
      <c r="EB345" s="202"/>
    </row>
    <row r="346" spans="1:136" x14ac:dyDescent="0.3">
      <c r="B346" s="45" t="s">
        <v>147</v>
      </c>
      <c r="C346" s="16"/>
      <c r="D346" s="529" t="s">
        <v>148</v>
      </c>
      <c r="E346" s="529"/>
      <c r="F346" s="529"/>
      <c r="G346" s="529"/>
      <c r="H346" s="530" t="s">
        <v>149</v>
      </c>
      <c r="I346" s="531"/>
      <c r="J346" s="531"/>
      <c r="K346" s="532"/>
      <c r="L346" s="16"/>
      <c r="M346" s="16"/>
      <c r="S346" s="45" t="s">
        <v>147</v>
      </c>
      <c r="T346" s="202"/>
      <c r="U346" s="529" t="s">
        <v>148</v>
      </c>
      <c r="V346" s="529"/>
      <c r="W346" s="529"/>
      <c r="X346" s="529"/>
      <c r="Y346" s="530" t="s">
        <v>149</v>
      </c>
      <c r="Z346" s="531"/>
      <c r="AA346" s="531"/>
      <c r="AB346" s="532"/>
      <c r="AC346" s="202"/>
      <c r="AD346" s="202"/>
      <c r="AJ346" s="45" t="s">
        <v>147</v>
      </c>
      <c r="AK346" s="202"/>
      <c r="AL346" s="529" t="s">
        <v>148</v>
      </c>
      <c r="AM346" s="529"/>
      <c r="AN346" s="529"/>
      <c r="AO346" s="529"/>
      <c r="AP346" s="530" t="s">
        <v>149</v>
      </c>
      <c r="AQ346" s="531"/>
      <c r="AR346" s="531"/>
      <c r="AS346" s="532"/>
      <c r="AT346" s="202"/>
      <c r="AU346" s="202"/>
      <c r="BA346" s="45" t="s">
        <v>147</v>
      </c>
      <c r="BB346" s="202"/>
      <c r="BC346" s="529" t="s">
        <v>148</v>
      </c>
      <c r="BD346" s="529"/>
      <c r="BE346" s="529"/>
      <c r="BF346" s="529"/>
      <c r="BG346" s="530" t="s">
        <v>149</v>
      </c>
      <c r="BH346" s="531"/>
      <c r="BI346" s="531"/>
      <c r="BJ346" s="532"/>
      <c r="BK346" s="202"/>
      <c r="BL346" s="202"/>
      <c r="BR346" s="45" t="s">
        <v>147</v>
      </c>
      <c r="BS346" s="202"/>
      <c r="BT346" s="529" t="s">
        <v>148</v>
      </c>
      <c r="BU346" s="529"/>
      <c r="BV346" s="529"/>
      <c r="BW346" s="529"/>
      <c r="BX346" s="530" t="s">
        <v>149</v>
      </c>
      <c r="BY346" s="531"/>
      <c r="BZ346" s="531"/>
      <c r="CA346" s="532"/>
      <c r="CB346" s="202"/>
      <c r="CC346" s="202"/>
      <c r="CG346" s="529" t="s">
        <v>148</v>
      </c>
      <c r="CH346" s="529"/>
      <c r="CI346" s="529"/>
      <c r="CJ346" s="529"/>
      <c r="CK346" s="529" t="s">
        <v>148</v>
      </c>
      <c r="CL346" s="529"/>
      <c r="CM346" s="529"/>
      <c r="CN346" s="529"/>
      <c r="CO346" s="530" t="s">
        <v>149</v>
      </c>
      <c r="CP346" s="531"/>
      <c r="CQ346" s="531"/>
      <c r="CR346" s="532"/>
      <c r="CS346" s="202"/>
      <c r="CT346" s="202"/>
      <c r="CW346" s="529" t="s">
        <v>148</v>
      </c>
      <c r="CX346" s="529"/>
      <c r="CY346" s="529"/>
      <c r="CZ346" s="529"/>
      <c r="DA346" s="202"/>
      <c r="DB346" s="529" t="s">
        <v>148</v>
      </c>
      <c r="DC346" s="529"/>
      <c r="DD346" s="529"/>
      <c r="DE346" s="529"/>
      <c r="DF346" s="530" t="s">
        <v>149</v>
      </c>
      <c r="DG346" s="531"/>
      <c r="DH346" s="531"/>
      <c r="DI346" s="532"/>
      <c r="DJ346" s="202"/>
      <c r="DK346" s="202"/>
      <c r="DM346" s="529" t="s">
        <v>148</v>
      </c>
      <c r="DN346" s="529"/>
      <c r="DO346" s="529"/>
      <c r="DP346" s="529"/>
      <c r="DQ346" s="45" t="s">
        <v>147</v>
      </c>
      <c r="DR346" s="202"/>
      <c r="DS346" s="529" t="s">
        <v>148</v>
      </c>
      <c r="DT346" s="529"/>
      <c r="DU346" s="529"/>
      <c r="DV346" s="529"/>
      <c r="DW346" s="530" t="s">
        <v>149</v>
      </c>
      <c r="DX346" s="531"/>
      <c r="DY346" s="531"/>
      <c r="DZ346" s="532"/>
      <c r="EA346" s="202"/>
      <c r="EB346" s="202"/>
    </row>
    <row r="347" spans="1:136" x14ac:dyDescent="0.3">
      <c r="C347" s="16"/>
      <c r="D347" s="530" t="s">
        <v>150</v>
      </c>
      <c r="E347" s="532"/>
      <c r="F347" s="530" t="s">
        <v>151</v>
      </c>
      <c r="G347" s="532"/>
      <c r="H347" s="530" t="s">
        <v>150</v>
      </c>
      <c r="I347" s="532"/>
      <c r="J347" s="530" t="s">
        <v>151</v>
      </c>
      <c r="K347" s="532"/>
      <c r="L347" s="16"/>
      <c r="M347" s="16"/>
      <c r="O347" s="27"/>
      <c r="T347" s="202"/>
      <c r="U347" s="530" t="s">
        <v>150</v>
      </c>
      <c r="V347" s="532"/>
      <c r="W347" s="530" t="s">
        <v>151</v>
      </c>
      <c r="X347" s="532"/>
      <c r="Y347" s="530" t="s">
        <v>150</v>
      </c>
      <c r="Z347" s="532"/>
      <c r="AA347" s="530" t="s">
        <v>151</v>
      </c>
      <c r="AB347" s="532"/>
      <c r="AC347" s="202"/>
      <c r="AD347" s="202"/>
      <c r="AF347" s="27"/>
      <c r="AK347" s="202"/>
      <c r="AL347" s="530" t="s">
        <v>150</v>
      </c>
      <c r="AM347" s="532"/>
      <c r="AN347" s="530" t="s">
        <v>151</v>
      </c>
      <c r="AO347" s="532"/>
      <c r="AP347" s="530" t="s">
        <v>150</v>
      </c>
      <c r="AQ347" s="532"/>
      <c r="AR347" s="530" t="s">
        <v>151</v>
      </c>
      <c r="AS347" s="532"/>
      <c r="AT347" s="202"/>
      <c r="AU347" s="202"/>
      <c r="AW347" s="27"/>
      <c r="BB347" s="202"/>
      <c r="BC347" s="530" t="s">
        <v>150</v>
      </c>
      <c r="BD347" s="532"/>
      <c r="BE347" s="530" t="s">
        <v>151</v>
      </c>
      <c r="BF347" s="532"/>
      <c r="BG347" s="530" t="s">
        <v>150</v>
      </c>
      <c r="BH347" s="532"/>
      <c r="BI347" s="530" t="s">
        <v>151</v>
      </c>
      <c r="BJ347" s="532"/>
      <c r="BK347" s="202"/>
      <c r="BL347" s="202"/>
      <c r="BN347" s="27"/>
      <c r="BS347" s="202"/>
      <c r="BT347" s="530" t="s">
        <v>150</v>
      </c>
      <c r="BU347" s="532"/>
      <c r="BV347" s="530" t="s">
        <v>151</v>
      </c>
      <c r="BW347" s="532"/>
      <c r="BX347" s="530" t="s">
        <v>150</v>
      </c>
      <c r="BY347" s="532"/>
      <c r="BZ347" s="530" t="s">
        <v>151</v>
      </c>
      <c r="CA347" s="532"/>
      <c r="CB347" s="202"/>
      <c r="CC347" s="202"/>
      <c r="CE347" s="27"/>
      <c r="CG347" s="530" t="s">
        <v>150</v>
      </c>
      <c r="CH347" s="532"/>
      <c r="CJ347" s="202"/>
      <c r="CK347" s="530" t="s">
        <v>150</v>
      </c>
      <c r="CL347" s="532"/>
      <c r="CM347" s="530" t="s">
        <v>151</v>
      </c>
      <c r="CN347" s="532"/>
      <c r="CO347" s="530" t="s">
        <v>150</v>
      </c>
      <c r="CP347" s="532"/>
      <c r="CQ347" s="530" t="s">
        <v>151</v>
      </c>
      <c r="CR347" s="532"/>
      <c r="CS347" s="202"/>
      <c r="CT347" s="202"/>
      <c r="CV347" s="27"/>
      <c r="DA347" s="202"/>
      <c r="DB347" s="530" t="s">
        <v>150</v>
      </c>
      <c r="DC347" s="532"/>
      <c r="DD347" s="530" t="s">
        <v>151</v>
      </c>
      <c r="DE347" s="532"/>
      <c r="DF347" s="530" t="s">
        <v>150</v>
      </c>
      <c r="DG347" s="532"/>
      <c r="DH347" s="530" t="s">
        <v>151</v>
      </c>
      <c r="DI347" s="532"/>
      <c r="DJ347" s="202"/>
      <c r="DK347" s="202"/>
      <c r="DM347" s="27"/>
      <c r="DO347" s="530" t="s">
        <v>151</v>
      </c>
      <c r="DP347" s="532"/>
      <c r="DR347" s="202"/>
      <c r="DS347" s="530" t="s">
        <v>150</v>
      </c>
      <c r="DT347" s="532"/>
      <c r="DU347" s="530" t="s">
        <v>151</v>
      </c>
      <c r="DV347" s="532"/>
      <c r="DW347" s="530" t="s">
        <v>150</v>
      </c>
      <c r="DX347" s="532"/>
      <c r="DY347" s="530" t="s">
        <v>151</v>
      </c>
      <c r="DZ347" s="532"/>
      <c r="EA347" s="202"/>
      <c r="EB347" s="202"/>
      <c r="ED347" s="27"/>
    </row>
    <row r="348" spans="1:136" x14ac:dyDescent="0.3">
      <c r="C348" s="23" t="s">
        <v>152</v>
      </c>
      <c r="D348" s="70" t="s">
        <v>153</v>
      </c>
      <c r="E348" s="16" t="s">
        <v>154</v>
      </c>
      <c r="F348" s="70" t="s">
        <v>153</v>
      </c>
      <c r="G348" s="16" t="s">
        <v>154</v>
      </c>
      <c r="H348" s="70" t="s">
        <v>153</v>
      </c>
      <c r="I348" s="71" t="s">
        <v>154</v>
      </c>
      <c r="J348" s="16" t="s">
        <v>153</v>
      </c>
      <c r="K348" s="71" t="s">
        <v>154</v>
      </c>
      <c r="L348" s="72" t="s">
        <v>153</v>
      </c>
      <c r="M348" s="73" t="s">
        <v>154</v>
      </c>
      <c r="N348" s="72" t="s">
        <v>153</v>
      </c>
      <c r="O348" s="71" t="s">
        <v>154</v>
      </c>
      <c r="T348" s="23" t="s">
        <v>152</v>
      </c>
      <c r="U348" s="70" t="s">
        <v>153</v>
      </c>
      <c r="V348" s="202" t="s">
        <v>154</v>
      </c>
      <c r="W348" s="70" t="s">
        <v>153</v>
      </c>
      <c r="X348" s="202" t="s">
        <v>154</v>
      </c>
      <c r="Y348" s="70" t="s">
        <v>153</v>
      </c>
      <c r="Z348" s="71" t="s">
        <v>154</v>
      </c>
      <c r="AA348" s="202" t="s">
        <v>153</v>
      </c>
      <c r="AB348" s="71" t="s">
        <v>154</v>
      </c>
      <c r="AC348" s="204" t="s">
        <v>153</v>
      </c>
      <c r="AD348" s="206" t="s">
        <v>154</v>
      </c>
      <c r="AE348" s="204" t="s">
        <v>153</v>
      </c>
      <c r="AF348" s="71" t="s">
        <v>154</v>
      </c>
      <c r="AK348" s="23" t="s">
        <v>152</v>
      </c>
      <c r="AL348" s="70" t="s">
        <v>153</v>
      </c>
      <c r="AM348" s="202" t="s">
        <v>154</v>
      </c>
      <c r="AN348" s="70" t="s">
        <v>153</v>
      </c>
      <c r="AO348" s="202" t="s">
        <v>154</v>
      </c>
      <c r="AP348" s="70" t="s">
        <v>153</v>
      </c>
      <c r="AQ348" s="71" t="s">
        <v>154</v>
      </c>
      <c r="AR348" s="202" t="s">
        <v>153</v>
      </c>
      <c r="AS348" s="71" t="s">
        <v>154</v>
      </c>
      <c r="AT348" s="204" t="s">
        <v>153</v>
      </c>
      <c r="AU348" s="206" t="s">
        <v>154</v>
      </c>
      <c r="AV348" s="204" t="s">
        <v>153</v>
      </c>
      <c r="AW348" s="71" t="s">
        <v>154</v>
      </c>
      <c r="BB348" s="23" t="s">
        <v>152</v>
      </c>
      <c r="BC348" s="70" t="s">
        <v>153</v>
      </c>
      <c r="BD348" s="202" t="s">
        <v>154</v>
      </c>
      <c r="BE348" s="70" t="s">
        <v>153</v>
      </c>
      <c r="BF348" s="202" t="s">
        <v>154</v>
      </c>
      <c r="BG348" s="70" t="s">
        <v>153</v>
      </c>
      <c r="BH348" s="71" t="s">
        <v>154</v>
      </c>
      <c r="BI348" s="202" t="s">
        <v>153</v>
      </c>
      <c r="BJ348" s="71" t="s">
        <v>154</v>
      </c>
      <c r="BK348" s="204" t="s">
        <v>153</v>
      </c>
      <c r="BL348" s="206" t="s">
        <v>154</v>
      </c>
      <c r="BM348" s="204" t="s">
        <v>153</v>
      </c>
      <c r="BN348" s="71" t="s">
        <v>154</v>
      </c>
      <c r="BS348" s="23" t="s">
        <v>152</v>
      </c>
      <c r="BT348" s="70" t="s">
        <v>153</v>
      </c>
      <c r="BU348" s="202" t="s">
        <v>154</v>
      </c>
      <c r="BV348" s="70" t="s">
        <v>153</v>
      </c>
      <c r="BW348" s="202" t="s">
        <v>154</v>
      </c>
      <c r="BX348" s="70" t="s">
        <v>153</v>
      </c>
      <c r="BY348" s="71" t="s">
        <v>154</v>
      </c>
      <c r="BZ348" s="202" t="s">
        <v>153</v>
      </c>
      <c r="CA348" s="71" t="s">
        <v>154</v>
      </c>
      <c r="CB348" s="204" t="s">
        <v>153</v>
      </c>
      <c r="CC348" s="206" t="s">
        <v>154</v>
      </c>
      <c r="CD348" s="204" t="s">
        <v>153</v>
      </c>
      <c r="CE348" s="71" t="s">
        <v>154</v>
      </c>
      <c r="CJ348" s="23" t="s">
        <v>152</v>
      </c>
      <c r="CK348" s="70" t="s">
        <v>153</v>
      </c>
      <c r="CL348" s="202" t="s">
        <v>154</v>
      </c>
      <c r="CM348" s="70" t="s">
        <v>153</v>
      </c>
      <c r="CN348" s="202" t="s">
        <v>154</v>
      </c>
      <c r="CO348" s="70" t="s">
        <v>153</v>
      </c>
      <c r="CP348" s="71" t="s">
        <v>154</v>
      </c>
      <c r="CQ348" s="202" t="s">
        <v>153</v>
      </c>
      <c r="CR348" s="71" t="s">
        <v>154</v>
      </c>
      <c r="CS348" s="204" t="s">
        <v>153</v>
      </c>
      <c r="CT348" s="206" t="s">
        <v>154</v>
      </c>
      <c r="CU348" s="204" t="s">
        <v>153</v>
      </c>
      <c r="CV348" s="71" t="s">
        <v>154</v>
      </c>
      <c r="DA348" s="23" t="s">
        <v>152</v>
      </c>
      <c r="DB348" s="70" t="s">
        <v>153</v>
      </c>
      <c r="DC348" s="202" t="s">
        <v>154</v>
      </c>
      <c r="DD348" s="70" t="s">
        <v>153</v>
      </c>
      <c r="DE348" s="202" t="s">
        <v>154</v>
      </c>
      <c r="DF348" s="70" t="s">
        <v>153</v>
      </c>
      <c r="DG348" s="71" t="s">
        <v>154</v>
      </c>
      <c r="DH348" s="202" t="s">
        <v>153</v>
      </c>
      <c r="DI348" s="71" t="s">
        <v>154</v>
      </c>
      <c r="DJ348" s="204" t="s">
        <v>153</v>
      </c>
      <c r="DK348" s="206" t="s">
        <v>154</v>
      </c>
      <c r="DL348" s="204" t="s">
        <v>153</v>
      </c>
      <c r="DM348" s="71" t="s">
        <v>154</v>
      </c>
      <c r="DR348" s="23" t="s">
        <v>152</v>
      </c>
      <c r="DS348" s="70" t="s">
        <v>153</v>
      </c>
      <c r="DT348" s="202" t="s">
        <v>154</v>
      </c>
      <c r="DU348" s="70" t="s">
        <v>153</v>
      </c>
      <c r="DV348" s="202" t="s">
        <v>154</v>
      </c>
      <c r="DW348" s="70" t="s">
        <v>153</v>
      </c>
      <c r="DX348" s="71" t="s">
        <v>154</v>
      </c>
      <c r="DY348" s="202" t="s">
        <v>153</v>
      </c>
      <c r="DZ348" s="71" t="s">
        <v>154</v>
      </c>
      <c r="EA348" s="204" t="s">
        <v>153</v>
      </c>
      <c r="EB348" s="206" t="s">
        <v>154</v>
      </c>
      <c r="EC348" s="204" t="s">
        <v>153</v>
      </c>
      <c r="ED348" s="71" t="s">
        <v>154</v>
      </c>
    </row>
    <row r="349" spans="1:136" x14ac:dyDescent="0.3">
      <c r="A349" s="16"/>
      <c r="B349" s="16"/>
      <c r="C349" s="72">
        <v>0</v>
      </c>
      <c r="D349" s="74"/>
      <c r="E349" s="75"/>
      <c r="F349" s="76"/>
      <c r="G349" s="76"/>
      <c r="H349" s="74"/>
      <c r="I349" s="75"/>
      <c r="J349" s="76"/>
      <c r="K349" s="76"/>
      <c r="L349" s="74">
        <v>1.2</v>
      </c>
      <c r="M349" s="75">
        <v>0.3</v>
      </c>
      <c r="N349" s="33" t="str">
        <f>IF(AND(C329&lt;=C350,C329&gt;C349),L349+(C329-C349)*(L350-L349)/(C350-C349),"")</f>
        <v/>
      </c>
      <c r="O349" s="97" t="str">
        <f>IF(AND(C329&lt;=C350,C329&gt;C349),M349+(C329-C349)*(M350-M349)/(C350-C349),"")</f>
        <v/>
      </c>
      <c r="P349" s="16"/>
      <c r="Q349" s="202"/>
      <c r="R349" s="202"/>
      <c r="S349" s="202"/>
      <c r="T349" s="204">
        <v>0</v>
      </c>
      <c r="U349" s="74"/>
      <c r="V349" s="75"/>
      <c r="W349" s="76"/>
      <c r="X349" s="76"/>
      <c r="Y349" s="74"/>
      <c r="Z349" s="75"/>
      <c r="AA349" s="76"/>
      <c r="AB349" s="76"/>
      <c r="AC349" s="74">
        <v>-1.1000000000000001</v>
      </c>
      <c r="AD349" s="75">
        <v>-0.1</v>
      </c>
      <c r="AE349" s="33" t="str">
        <f>IF(AND(T329&lt;=T350,T329&gt;T349),AC349+(T329-T349)*(AC350-AC349)/(T350-T349),"")</f>
        <v/>
      </c>
      <c r="AF349" s="97" t="str">
        <f>IF(AND(T329&lt;=T350,T329&gt;T349),AD349+(T329-T349)*(AD350-AD349)/(T350-T349),"")</f>
        <v/>
      </c>
      <c r="AG349" s="202"/>
      <c r="AH349" s="202"/>
      <c r="AI349" s="202"/>
      <c r="AJ349" s="202"/>
      <c r="AK349" s="204">
        <v>0</v>
      </c>
      <c r="AL349" s="74"/>
      <c r="AM349" s="75"/>
      <c r="AN349" s="76"/>
      <c r="AO349" s="76"/>
      <c r="AP349" s="74"/>
      <c r="AQ349" s="75"/>
      <c r="AR349" s="76"/>
      <c r="AS349" s="76"/>
      <c r="AT349" s="74">
        <v>-0.5</v>
      </c>
      <c r="AU349" s="75">
        <v>-1.2</v>
      </c>
      <c r="AV349" s="33" t="str">
        <f>IF(AND(AK329&lt;=AK350,AK329&gt;AK349),AT349+(AK329-AK349)*(AT350-AT349)/(AK350-AK349),"")</f>
        <v/>
      </c>
      <c r="AW349" s="97" t="str">
        <f>IF(AND(AK329&lt;=AK350,AK329&gt;AK349),AU349+(AK329-AK349)*(AU350-AU349)/(AK350-AK349),"")</f>
        <v/>
      </c>
      <c r="AX349" s="202"/>
      <c r="AY349" s="202"/>
      <c r="AZ349" s="202"/>
      <c r="BA349" s="202"/>
      <c r="BB349" s="204">
        <v>0</v>
      </c>
      <c r="BC349" s="74"/>
      <c r="BD349" s="75"/>
      <c r="BE349" s="76"/>
      <c r="BF349" s="76"/>
      <c r="BG349" s="74"/>
      <c r="BH349" s="75"/>
      <c r="BI349" s="76"/>
      <c r="BJ349" s="76"/>
      <c r="BK349" s="74">
        <v>-1.1000000000000001</v>
      </c>
      <c r="BL349" s="75">
        <v>-0.6</v>
      </c>
      <c r="BM349" s="33" t="str">
        <f>IF(AND(BB329&lt;=BB350,BB329&gt;BB349),BK349+(BB329-BB349)*(BK350-BK349)/(BB350-BB349),"")</f>
        <v/>
      </c>
      <c r="BN349" s="97" t="str">
        <f>IF(AND(BB329&lt;=BB350,BB329&gt;BB349),BL349+(BB329-BB349)*(BL350-BL349)/(BB350-BB349),"")</f>
        <v/>
      </c>
      <c r="BO349" s="202"/>
      <c r="BP349" s="202"/>
      <c r="BQ349" s="202"/>
      <c r="BR349" s="202"/>
      <c r="BS349" s="204">
        <v>0</v>
      </c>
      <c r="BT349" s="74"/>
      <c r="BU349" s="75"/>
      <c r="BV349" s="76"/>
      <c r="BW349" s="76"/>
      <c r="BX349" s="74"/>
      <c r="BY349" s="75"/>
      <c r="BZ349" s="76"/>
      <c r="CA349" s="76"/>
      <c r="CB349" s="74">
        <v>1.2</v>
      </c>
      <c r="CC349" s="75">
        <v>0.3</v>
      </c>
      <c r="CD349" s="33" t="str">
        <f>IF(AND(BS329&lt;=BS350,BS329&gt;BS349),CB349+(BS329-BS349)*(CB350-CB349)/(BS350-BS349),"")</f>
        <v/>
      </c>
      <c r="CE349" s="97" t="str">
        <f>IF(AND(BS329&lt;=BS350,BS329&gt;BS349),CC349+(BS329-BS349)*(CC350-CC349)/(BS350-BS349),"")</f>
        <v/>
      </c>
      <c r="CF349" s="202"/>
      <c r="CG349" s="202"/>
      <c r="CH349" s="202"/>
      <c r="CI349" s="202"/>
      <c r="CJ349" s="204">
        <v>0</v>
      </c>
      <c r="CK349" s="74"/>
      <c r="CL349" s="75"/>
      <c r="CM349" s="76"/>
      <c r="CN349" s="76"/>
      <c r="CO349" s="74"/>
      <c r="CP349" s="75"/>
      <c r="CQ349" s="76"/>
      <c r="CR349" s="76"/>
      <c r="CS349" s="74">
        <v>-1.1000000000000001</v>
      </c>
      <c r="CT349" s="75">
        <v>-0.1</v>
      </c>
      <c r="CU349" s="33" t="str">
        <f>IF(AND(CJ329&lt;=CJ350,CJ329&gt;CJ349),CS349+(CJ329-CJ349)*(CS350-CS349)/(CJ350-CJ349),"")</f>
        <v/>
      </c>
      <c r="CV349" s="97" t="str">
        <f>IF(AND(CJ329&lt;=CJ350,CJ329&gt;CJ349),CT349+(CJ329-CJ349)*(CT350-CT349)/(CJ350-CJ349),"")</f>
        <v/>
      </c>
      <c r="CW349" s="202"/>
      <c r="CX349" s="202"/>
      <c r="CY349" s="202"/>
      <c r="CZ349" s="202"/>
      <c r="DA349" s="204">
        <v>0</v>
      </c>
      <c r="DB349" s="74"/>
      <c r="DC349" s="75"/>
      <c r="DD349" s="76"/>
      <c r="DE349" s="76"/>
      <c r="DF349" s="74"/>
      <c r="DG349" s="75"/>
      <c r="DH349" s="76"/>
      <c r="DI349" s="75"/>
      <c r="DJ349" s="76">
        <v>-0.5</v>
      </c>
      <c r="DK349" s="76">
        <v>-1.2</v>
      </c>
      <c r="DL349" s="33" t="str">
        <f>IF(AND(DA329&lt;=DA350,DA329&gt;DA349),DJ349+(DA329-DA349)*(DJ350-DJ349)/(DA350-DA349),"")</f>
        <v/>
      </c>
      <c r="DM349" s="97" t="str">
        <f>IF(AND(DA329&lt;=DA350,DA329&gt;DA349),DK349+(DA329-DA349)*(DK350-DK349)/(DA350-DA349),"")</f>
        <v/>
      </c>
      <c r="DN349" s="202"/>
      <c r="DO349" s="202"/>
      <c r="DP349" s="202"/>
      <c r="DQ349" s="202"/>
      <c r="DR349" s="204">
        <v>0</v>
      </c>
      <c r="DS349" s="74"/>
      <c r="DT349" s="75"/>
      <c r="DU349" s="76"/>
      <c r="DV349" s="76"/>
      <c r="DW349" s="74"/>
      <c r="DX349" s="75"/>
      <c r="DY349" s="76"/>
      <c r="DZ349" s="75"/>
      <c r="EA349" s="76">
        <v>-1.1000000000000001</v>
      </c>
      <c r="EB349" s="76">
        <v>-0.6</v>
      </c>
      <c r="EC349" s="33" t="str">
        <f>IF(AND(DR329&lt;=DR350,DR329&gt;DR349),EA349+(DR329-DR349)*(EA350-EA349)/(DR350-DR349),"")</f>
        <v/>
      </c>
      <c r="ED349" s="97" t="str">
        <f>IF(AND(DR329&lt;=DR350,DR329&gt;DR349),EB349+(DR329-DR349)*(EB350-EB349)/(DR350-DR349),"")</f>
        <v/>
      </c>
      <c r="EE349" s="202"/>
      <c r="EF349" s="202"/>
    </row>
    <row r="350" spans="1:136" x14ac:dyDescent="0.3">
      <c r="B350" s="16"/>
      <c r="C350" s="70">
        <v>7.5</v>
      </c>
      <c r="D350" s="79"/>
      <c r="E350" s="80"/>
      <c r="F350" s="48"/>
      <c r="G350" s="48"/>
      <c r="H350" s="79"/>
      <c r="I350" s="80"/>
      <c r="J350" s="48"/>
      <c r="K350" s="48"/>
      <c r="L350" s="79">
        <v>1.1000000000000001</v>
      </c>
      <c r="M350" s="80">
        <v>-0.3</v>
      </c>
      <c r="N350" s="34" t="str">
        <f>IF(AND(C329&lt;=C351,C329&gt;C350),L350+(C329-C350)*(L351-L350)/(C351-C350),"")</f>
        <v/>
      </c>
      <c r="O350" s="98" t="str">
        <f>IF(AND(C329&lt;=C351,C329&gt;C350),M350+(C329-C350)*(M351-M350)/(C351-C350),"")</f>
        <v/>
      </c>
      <c r="S350" s="202"/>
      <c r="T350" s="70">
        <v>7.5</v>
      </c>
      <c r="U350" s="79"/>
      <c r="V350" s="80"/>
      <c r="W350" s="48"/>
      <c r="X350" s="48"/>
      <c r="Y350" s="79"/>
      <c r="Z350" s="80"/>
      <c r="AA350" s="48"/>
      <c r="AB350" s="48"/>
      <c r="AC350" s="79">
        <v>0.2</v>
      </c>
      <c r="AD350" s="80">
        <v>-1.2</v>
      </c>
      <c r="AE350" s="34" t="str">
        <f>IF(AND(T329&lt;=T351,T329&gt;T350),AC350+(T329-T350)*(AC351-AC350)/(T351-T350),"")</f>
        <v/>
      </c>
      <c r="AF350" s="98" t="str">
        <f>IF(AND(T329&lt;=T351,T329&gt;T350),AD350+(T329-T350)*(AD351-AD350)/(T351-T350),"")</f>
        <v/>
      </c>
      <c r="AJ350" s="202"/>
      <c r="AK350" s="70">
        <v>7.5</v>
      </c>
      <c r="AL350" s="79"/>
      <c r="AM350" s="80"/>
      <c r="AN350" s="48"/>
      <c r="AO350" s="48"/>
      <c r="AP350" s="79"/>
      <c r="AQ350" s="80"/>
      <c r="AR350" s="48"/>
      <c r="AS350" s="48"/>
      <c r="AT350" s="79">
        <v>-1.6</v>
      </c>
      <c r="AU350" s="80">
        <v>-1</v>
      </c>
      <c r="AV350" s="34" t="str">
        <f>IF(AND(AK329&lt;=AK351,AK329&gt;AK350),AT350+(AK329-AK350)*(AT351-AT350)/(AK351-AK350),"")</f>
        <v/>
      </c>
      <c r="AW350" s="98" t="str">
        <f>IF(AND(AK329&lt;=AK351,AK329&gt;AK350),AU350+(AK329-AK350)*(AU351-AU350)/(AK351-AK350),"")</f>
        <v/>
      </c>
      <c r="BA350" s="202"/>
      <c r="BB350" s="70">
        <v>7.5</v>
      </c>
      <c r="BC350" s="79"/>
      <c r="BD350" s="80"/>
      <c r="BE350" s="48"/>
      <c r="BF350" s="48"/>
      <c r="BG350" s="79"/>
      <c r="BH350" s="80"/>
      <c r="BI350" s="48"/>
      <c r="BJ350" s="48"/>
      <c r="BK350" s="79">
        <v>-0.9</v>
      </c>
      <c r="BL350" s="80">
        <v>-1.7</v>
      </c>
      <c r="BM350" s="34" t="str">
        <f>IF(AND(BB329&lt;=BB351,BB329&gt;BB350),BK350+(BB329-BB350)*(BK351-BK350)/(BB351-BB350),"")</f>
        <v/>
      </c>
      <c r="BN350" s="98" t="str">
        <f>IF(AND(BB329&lt;=BB351,BB329&gt;BB350),BL350+(BB329-BB350)*(BL351-BL350)/(BB351-BB350),"")</f>
        <v/>
      </c>
      <c r="BR350" s="202"/>
      <c r="BS350" s="70">
        <v>7.5</v>
      </c>
      <c r="BT350" s="79"/>
      <c r="BU350" s="80"/>
      <c r="BV350" s="48"/>
      <c r="BW350" s="48"/>
      <c r="BX350" s="79"/>
      <c r="BY350" s="80"/>
      <c r="BZ350" s="48"/>
      <c r="CA350" s="48"/>
      <c r="CB350" s="79">
        <v>1.1000000000000001</v>
      </c>
      <c r="CC350" s="80">
        <v>-0.3</v>
      </c>
      <c r="CD350" s="34" t="str">
        <f>IF(AND(BS329&lt;=BS351,BS329&gt;BS350),CB350+(BS329-BS350)*(CB351-CB350)/(BS351-BS350),"")</f>
        <v/>
      </c>
      <c r="CE350" s="98" t="str">
        <f>IF(AND(BS329&lt;=BS351,BS329&gt;BS350),CC350+(BS329-BS350)*(CC351-CC350)/(BS351-BS350),"")</f>
        <v/>
      </c>
      <c r="CI350" s="202"/>
      <c r="CJ350" s="70">
        <v>7.5</v>
      </c>
      <c r="CK350" s="79"/>
      <c r="CL350" s="80"/>
      <c r="CM350" s="48"/>
      <c r="CN350" s="48"/>
      <c r="CO350" s="79"/>
      <c r="CP350" s="80"/>
      <c r="CQ350" s="48"/>
      <c r="CR350" s="48"/>
      <c r="CS350" s="79">
        <v>0.2</v>
      </c>
      <c r="CT350" s="80">
        <v>-1.2</v>
      </c>
      <c r="CU350" s="34" t="str">
        <f>IF(AND(CJ329&lt;=CJ351,CJ329&gt;CJ350),CS350+(CJ329-CJ350)*(CS351-CS350)/(CJ351-CJ350),"")</f>
        <v/>
      </c>
      <c r="CV350" s="98" t="str">
        <f>IF(AND(CJ329&lt;=CJ351,CJ329&gt;CJ350),CT350+(CJ329-CJ350)*(CT351-CT350)/(CJ351-CJ350),"")</f>
        <v/>
      </c>
      <c r="CZ350" s="202"/>
      <c r="DA350" s="70">
        <v>7.5</v>
      </c>
      <c r="DB350" s="79"/>
      <c r="DC350" s="80"/>
      <c r="DD350" s="516"/>
      <c r="DE350" s="516"/>
      <c r="DF350" s="79"/>
      <c r="DG350" s="80"/>
      <c r="DH350" s="516"/>
      <c r="DI350" s="80"/>
      <c r="DJ350" s="48">
        <v>-1.6</v>
      </c>
      <c r="DK350" s="48">
        <v>-1</v>
      </c>
      <c r="DL350" s="34" t="str">
        <f>IF(AND(DA329&lt;=DA351,DA329&gt;DA350),DJ350+(DA329-DA350)*(DJ351-DJ350)/(DA351-DA350),"")</f>
        <v/>
      </c>
      <c r="DM350" s="98" t="str">
        <f>IF(AND(DA329&lt;=DA351,DA329&gt;DA350),DK350+(DA329-DA350)*(DK351-DK350)/(DA351-DA350),"")</f>
        <v/>
      </c>
      <c r="DQ350" s="202"/>
      <c r="DR350" s="70">
        <v>7.5</v>
      </c>
      <c r="DS350" s="79"/>
      <c r="DT350" s="80"/>
      <c r="DU350" s="516"/>
      <c r="DV350" s="516"/>
      <c r="DW350" s="79"/>
      <c r="DX350" s="80"/>
      <c r="DY350" s="516"/>
      <c r="DZ350" s="80"/>
      <c r="EA350" s="48">
        <v>-0.9</v>
      </c>
      <c r="EB350" s="48">
        <v>-1.7</v>
      </c>
      <c r="EC350" s="34" t="str">
        <f>IF(AND(DR329&lt;=DR351,DR329&gt;DR350),EA350+(DR329-DR350)*(EA351-EA350)/(DR351-DR350),"")</f>
        <v/>
      </c>
      <c r="ED350" s="98" t="str">
        <f>IF(AND(DR329&lt;=DR351,DR329&gt;DR350),EB350+(DR329-DR350)*(EB351-EB350)/(DR351-DR350),"")</f>
        <v/>
      </c>
    </row>
    <row r="351" spans="1:136" x14ac:dyDescent="0.3">
      <c r="B351" s="16"/>
      <c r="C351" s="70">
        <v>15</v>
      </c>
      <c r="D351" s="79"/>
      <c r="E351" s="80"/>
      <c r="F351" s="48"/>
      <c r="G351" s="48"/>
      <c r="H351" s="79"/>
      <c r="I351" s="80"/>
      <c r="J351" s="48"/>
      <c r="K351" s="48"/>
      <c r="L351" s="79">
        <v>1.1000000000000001</v>
      </c>
      <c r="M351" s="80">
        <v>-0.4</v>
      </c>
      <c r="N351" s="34">
        <f>IF(AND(C329&lt;=C352,C329&gt;C351),L351+(C329-C351)*(L352-L351)/(C352-C351),"")</f>
        <v>1.1000000000000001</v>
      </c>
      <c r="O351" s="98">
        <f>IF(AND(C329&lt;=C352,C329&gt;C351),M351+(C329-C351)*(M352-M351)/(C352-C351),"")</f>
        <v>-0.28671611071641911</v>
      </c>
      <c r="S351" s="202"/>
      <c r="T351" s="70">
        <v>15</v>
      </c>
      <c r="U351" s="79"/>
      <c r="V351" s="80"/>
      <c r="W351" s="48"/>
      <c r="X351" s="48"/>
      <c r="Y351" s="79"/>
      <c r="Z351" s="80"/>
      <c r="AA351" s="48"/>
      <c r="AB351" s="48"/>
      <c r="AC351" s="79">
        <v>0.1</v>
      </c>
      <c r="AD351" s="80">
        <v>-1.1000000000000001</v>
      </c>
      <c r="AE351" s="34">
        <f>IF(AND(T329&lt;=T352,T329&gt;T351),AC351+(T329-T351)*(AC352-AC351)/(T352-T351),"")</f>
        <v>5.4686444286567645E-2</v>
      </c>
      <c r="AF351" s="98">
        <f>IF(AND(T329&lt;=T352,T329&gt;T351),AD351+(T329-T351)*(AD352-AD351)/(T352-T351),"")</f>
        <v>-1.0320296664298516</v>
      </c>
      <c r="AJ351" s="202"/>
      <c r="AK351" s="70">
        <v>15</v>
      </c>
      <c r="AL351" s="79"/>
      <c r="AM351" s="80"/>
      <c r="AN351" s="48"/>
      <c r="AO351" s="48"/>
      <c r="AP351" s="79"/>
      <c r="AQ351" s="80"/>
      <c r="AR351" s="48"/>
      <c r="AS351" s="48"/>
      <c r="AT351" s="79">
        <v>-1.2</v>
      </c>
      <c r="AU351" s="80">
        <v>-1</v>
      </c>
      <c r="AV351" s="34">
        <f>IF(AND(AK329&lt;=AK352,AK329&gt;AK351),AT351+(AK329-AK351)*(AT352-AT351)/(AK352-AK351),"")</f>
        <v>-1.2</v>
      </c>
      <c r="AW351" s="98">
        <f>IF(AND(AK329&lt;=AK352,AK329&gt;AK351),AU351+(AK329-AK351)*(AU352-AU351)/(AK352-AK351),"")</f>
        <v>-1.0453135557134323</v>
      </c>
      <c r="BA351" s="202"/>
      <c r="BB351" s="70">
        <v>15</v>
      </c>
      <c r="BC351" s="79"/>
      <c r="BD351" s="80"/>
      <c r="BE351" s="48"/>
      <c r="BF351" s="48"/>
      <c r="BG351" s="79"/>
      <c r="BH351" s="80"/>
      <c r="BI351" s="48"/>
      <c r="BJ351" s="48"/>
      <c r="BK351" s="79">
        <v>-0.6</v>
      </c>
      <c r="BL351" s="80">
        <v>-1.6</v>
      </c>
      <c r="BM351" s="34">
        <f>IF(AND(BB329&lt;=BB352,BB329&gt;BB351),BK351+(BB329-BB351)*(BK352-BK351)/(BB352-BB351),"")</f>
        <v>-0.64531355571343241</v>
      </c>
      <c r="BN351" s="98">
        <f>IF(AND(BB329&lt;=BB352,BB329&gt;BB351),BL351+(BB329-BB351)*(BL352-BL351)/(BB352-BB351),"")</f>
        <v>-1.6226567778567162</v>
      </c>
      <c r="BR351" s="202"/>
      <c r="BS351" s="70">
        <v>15</v>
      </c>
      <c r="BT351" s="79"/>
      <c r="BU351" s="80"/>
      <c r="BV351" s="48"/>
      <c r="BW351" s="48"/>
      <c r="BX351" s="79"/>
      <c r="BY351" s="80"/>
      <c r="BZ351" s="48"/>
      <c r="CA351" s="48"/>
      <c r="CB351" s="79">
        <v>1.1000000000000001</v>
      </c>
      <c r="CC351" s="80">
        <v>-0.4</v>
      </c>
      <c r="CD351" s="34" t="str">
        <f>IF(AND(BS329&lt;=BS352,BS329&gt;BS351),CB351+(BS329-BS351)*(CB352-CB351)/(BS352-BS351),"")</f>
        <v/>
      </c>
      <c r="CE351" s="98" t="str">
        <f>IF(AND(BS329&lt;=BS352,BS329&gt;BS351),CC351+(BS329-BS351)*(CC352-CC351)/(BS352-BS351),"")</f>
        <v/>
      </c>
      <c r="CI351" s="202"/>
      <c r="CJ351" s="70">
        <v>15</v>
      </c>
      <c r="CK351" s="79"/>
      <c r="CL351" s="80"/>
      <c r="CM351" s="48"/>
      <c r="CN351" s="48"/>
      <c r="CO351" s="79"/>
      <c r="CP351" s="80"/>
      <c r="CQ351" s="48"/>
      <c r="CR351" s="48"/>
      <c r="CS351" s="79">
        <v>0.1</v>
      </c>
      <c r="CT351" s="80">
        <v>-1.1000000000000001</v>
      </c>
      <c r="CU351" s="34" t="str">
        <f>IF(AND(CJ329&lt;=CJ352,CJ329&gt;CJ351),CS351+(CJ329-CJ351)*(CS352-CS351)/(CJ352-CJ351),"")</f>
        <v/>
      </c>
      <c r="CV351" s="98" t="str">
        <f>IF(AND(CJ329&lt;=CJ352,CJ329&gt;CJ351),CT351+(CJ329-CJ351)*(CT352-CT351)/(CJ352-CJ351),"")</f>
        <v/>
      </c>
      <c r="CZ351" s="202"/>
      <c r="DA351" s="70">
        <v>15</v>
      </c>
      <c r="DB351" s="79"/>
      <c r="DC351" s="80"/>
      <c r="DD351" s="516"/>
      <c r="DE351" s="516"/>
      <c r="DF351" s="79"/>
      <c r="DG351" s="80"/>
      <c r="DH351" s="516"/>
      <c r="DI351" s="80"/>
      <c r="DJ351" s="48">
        <v>-1.2</v>
      </c>
      <c r="DK351" s="48">
        <v>-1</v>
      </c>
      <c r="DL351" s="34" t="str">
        <f>IF(AND(DA329&lt;=DA352,DA329&gt;DA351),DJ351+(DA329-DA351)*(DJ352-DJ351)/(DA352-DA351),"")</f>
        <v/>
      </c>
      <c r="DM351" s="98" t="str">
        <f>IF(AND(DA329&lt;=DA352,DA329&gt;DA351),DK351+(DA329-DA351)*(DK352-DK351)/(DA352-DA351),"")</f>
        <v/>
      </c>
      <c r="DQ351" s="202"/>
      <c r="DR351" s="70">
        <v>15</v>
      </c>
      <c r="DS351" s="79"/>
      <c r="DT351" s="80"/>
      <c r="DU351" s="516"/>
      <c r="DV351" s="516"/>
      <c r="DW351" s="79"/>
      <c r="DX351" s="80"/>
      <c r="DY351" s="516"/>
      <c r="DZ351" s="80"/>
      <c r="EA351" s="48">
        <v>-0.6</v>
      </c>
      <c r="EB351" s="48">
        <v>-1.6</v>
      </c>
      <c r="EC351" s="34" t="str">
        <f>IF(AND(DR329&lt;=DR352,DR329&gt;DR351),EA351+(DR329-DR351)*(EA352-EA351)/(DR352-DR351),"")</f>
        <v/>
      </c>
      <c r="ED351" s="98" t="str">
        <f>IF(AND(DR329&lt;=DR352,DR329&gt;DR351),EB351+(DR329-DR351)*(EB352-EB351)/(DR352-DR351),"")</f>
        <v/>
      </c>
    </row>
    <row r="352" spans="1:136" x14ac:dyDescent="0.3">
      <c r="B352" s="16"/>
      <c r="C352" s="70">
        <v>22.5</v>
      </c>
      <c r="D352" s="79"/>
      <c r="E352" s="80"/>
      <c r="F352" s="48"/>
      <c r="G352" s="48"/>
      <c r="H352" s="79"/>
      <c r="I352" s="80"/>
      <c r="J352" s="48"/>
      <c r="K352" s="48"/>
      <c r="L352" s="79">
        <v>1.1000000000000001</v>
      </c>
      <c r="M352" s="80">
        <v>0.1</v>
      </c>
      <c r="N352" s="34" t="str">
        <f>IF(AND(C329&lt;=C353,C329&gt;C352),L352+(C329-C352)*(L353-L352)/(C353-C352),"")</f>
        <v/>
      </c>
      <c r="O352" s="98" t="str">
        <f>IF(AND(C329&lt;=C353,C329&gt;C352),M352+(C329-C352)*(M353-M352)/(C353-C352),"")</f>
        <v/>
      </c>
      <c r="S352" s="202"/>
      <c r="T352" s="70">
        <v>22.5</v>
      </c>
      <c r="U352" s="79"/>
      <c r="V352" s="80"/>
      <c r="W352" s="48"/>
      <c r="X352" s="48"/>
      <c r="Y352" s="79"/>
      <c r="Z352" s="80"/>
      <c r="AA352" s="48"/>
      <c r="AB352" s="48"/>
      <c r="AC352" s="79">
        <v>-0.1</v>
      </c>
      <c r="AD352" s="80">
        <v>-0.8</v>
      </c>
      <c r="AE352" s="34" t="str">
        <f>IF(AND(T329&lt;=T353,T329&gt;T352),AC352+(T329-T352)*(AC353-AC352)/(T353-T352),"")</f>
        <v/>
      </c>
      <c r="AF352" s="98" t="str">
        <f>IF(AND(T329&lt;=T353,T329&gt;T352),AD352+(T329-T352)*(AD353-AD352)/(T353-T352),"")</f>
        <v/>
      </c>
      <c r="AJ352" s="202"/>
      <c r="AK352" s="70">
        <v>22.5</v>
      </c>
      <c r="AL352" s="79"/>
      <c r="AM352" s="80"/>
      <c r="AN352" s="48"/>
      <c r="AO352" s="48"/>
      <c r="AP352" s="79"/>
      <c r="AQ352" s="80"/>
      <c r="AR352" s="48"/>
      <c r="AS352" s="48"/>
      <c r="AT352" s="79">
        <v>-1.2</v>
      </c>
      <c r="AU352" s="80">
        <v>-1.2</v>
      </c>
      <c r="AV352" s="34" t="str">
        <f>IF(AND(AK329&lt;=AK353,AK329&gt;AK352),AT352+(AK329-AK352)*(AT353-AT352)/(AK353-AK352),"")</f>
        <v/>
      </c>
      <c r="AW352" s="98" t="str">
        <f>IF(AND(AK329&lt;=AK353,AK329&gt;AK352),AU352+(AK329-AK352)*(AU353-AU352)/(AK353-AK352),"")</f>
        <v/>
      </c>
      <c r="BA352" s="202"/>
      <c r="BB352" s="70">
        <v>22.5</v>
      </c>
      <c r="BC352" s="79"/>
      <c r="BD352" s="80"/>
      <c r="BE352" s="48"/>
      <c r="BF352" s="48"/>
      <c r="BG352" s="79"/>
      <c r="BH352" s="80"/>
      <c r="BI352" s="48"/>
      <c r="BJ352" s="48"/>
      <c r="BK352" s="79">
        <v>-0.8</v>
      </c>
      <c r="BL352" s="80">
        <v>-1.7</v>
      </c>
      <c r="BM352" s="34" t="str">
        <f>IF(AND(BB329&lt;=BB353,BB329&gt;BB352),BK352+(BB329-BB352)*(BK353-BK352)/(BB353-BB352),"")</f>
        <v/>
      </c>
      <c r="BN352" s="98" t="str">
        <f>IF(AND(BB329&lt;=BB353,BB329&gt;BB352),BL352+(BB329-BB352)*(BL353-BL352)/(BB353-BB352),"")</f>
        <v/>
      </c>
      <c r="BR352" s="202"/>
      <c r="BS352" s="70">
        <v>22.5</v>
      </c>
      <c r="BT352" s="79"/>
      <c r="BU352" s="80"/>
      <c r="BV352" s="48"/>
      <c r="BW352" s="48"/>
      <c r="BX352" s="79"/>
      <c r="BY352" s="80"/>
      <c r="BZ352" s="48"/>
      <c r="CA352" s="48"/>
      <c r="CB352" s="79">
        <v>1.1000000000000001</v>
      </c>
      <c r="CC352" s="80">
        <v>0.1</v>
      </c>
      <c r="CD352" s="34" t="str">
        <f>IF(AND(BS329&lt;=BS353,BS329&gt;BS352),CB352+(BS329-BS352)*(CB353-CB352)/(BS353-BS352),"")</f>
        <v/>
      </c>
      <c r="CE352" s="98" t="str">
        <f>IF(AND(BS329&lt;=BS353,BS329&gt;BS352),CC352+(BS329-BS352)*(CC353-CC352)/(BS353-BS352),"")</f>
        <v/>
      </c>
      <c r="CI352" s="202"/>
      <c r="CJ352" s="70">
        <v>22.5</v>
      </c>
      <c r="CK352" s="79"/>
      <c r="CL352" s="80"/>
      <c r="CM352" s="48"/>
      <c r="CN352" s="48"/>
      <c r="CO352" s="79"/>
      <c r="CP352" s="80"/>
      <c r="CQ352" s="48"/>
      <c r="CR352" s="48"/>
      <c r="CS352" s="79">
        <v>-0.1</v>
      </c>
      <c r="CT352" s="80">
        <v>-0.8</v>
      </c>
      <c r="CU352" s="34" t="str">
        <f>IF(AND(CJ329&lt;=CJ353,CJ329&gt;CJ352),CS352+(CJ329-CJ352)*(CS353-CS352)/(CJ353-CJ352),"")</f>
        <v/>
      </c>
      <c r="CV352" s="98" t="str">
        <f>IF(AND(CJ329&lt;=CJ353,CJ329&gt;CJ352),CT352+(CJ329-CJ352)*(CT353-CT352)/(CJ353-CJ352),"")</f>
        <v/>
      </c>
      <c r="CZ352" s="202"/>
      <c r="DA352" s="70">
        <v>22.5</v>
      </c>
      <c r="DB352" s="79"/>
      <c r="DC352" s="80"/>
      <c r="DD352" s="516"/>
      <c r="DE352" s="516"/>
      <c r="DF352" s="79"/>
      <c r="DG352" s="80"/>
      <c r="DH352" s="516"/>
      <c r="DI352" s="80"/>
      <c r="DJ352" s="48">
        <v>-1.2</v>
      </c>
      <c r="DK352" s="48">
        <v>-1.2</v>
      </c>
      <c r="DL352" s="34" t="str">
        <f>IF(AND(DA329&lt;=DA353,DA329&gt;DA352),DJ352+(DA329-DA352)*(DJ353-DJ352)/(DA353-DA352),"")</f>
        <v/>
      </c>
      <c r="DM352" s="98" t="str">
        <f>IF(AND(DA329&lt;=DA353,DA329&gt;DA352),DK352+(DA329-DA352)*(DK353-DK352)/(DA353-DA352),"")</f>
        <v/>
      </c>
      <c r="DQ352" s="202"/>
      <c r="DR352" s="70">
        <v>22.5</v>
      </c>
      <c r="DS352" s="79"/>
      <c r="DT352" s="80"/>
      <c r="DU352" s="516"/>
      <c r="DV352" s="516"/>
      <c r="DW352" s="79"/>
      <c r="DX352" s="80"/>
      <c r="DY352" s="516"/>
      <c r="DZ352" s="80"/>
      <c r="EA352" s="48">
        <v>-0.8</v>
      </c>
      <c r="EB352" s="48">
        <v>-1.7</v>
      </c>
      <c r="EC352" s="34" t="str">
        <f>IF(AND(DR329&lt;=DR353,DR329&gt;DR352),EA352+(DR329-DR352)*(EA353-EA352)/(DR353-DR352),"")</f>
        <v/>
      </c>
      <c r="ED352" s="98" t="str">
        <f>IF(AND(DR329&lt;=DR353,DR329&gt;DR352),EB352+(DR329-DR352)*(EB353-EB352)/(DR353-DR352),"")</f>
        <v/>
      </c>
    </row>
    <row r="353" spans="1:135" x14ac:dyDescent="0.3">
      <c r="B353" s="16"/>
      <c r="C353" s="70">
        <v>30</v>
      </c>
      <c r="D353" s="79"/>
      <c r="E353" s="80"/>
      <c r="F353" s="48"/>
      <c r="G353" s="48"/>
      <c r="H353" s="79"/>
      <c r="I353" s="80"/>
      <c r="J353" s="48"/>
      <c r="K353" s="48"/>
      <c r="L353" s="79">
        <v>1.3</v>
      </c>
      <c r="M353" s="80">
        <v>0.3</v>
      </c>
      <c r="N353" s="34" t="str">
        <f>IF(AND(C329&lt;=C354,C329&gt;C353),L353+(C329-C353)*(L354-L353)/(C354-C353),"")</f>
        <v/>
      </c>
      <c r="O353" s="98" t="str">
        <f>IF(AND(C329&lt;=C354,C329&gt;C353),M353+(C329-C353)*(M354-M353)/(C354-C353),"")</f>
        <v/>
      </c>
      <c r="P353" s="52"/>
      <c r="S353" s="202"/>
      <c r="T353" s="70">
        <v>30</v>
      </c>
      <c r="U353" s="79"/>
      <c r="V353" s="80"/>
      <c r="W353" s="48"/>
      <c r="X353" s="48"/>
      <c r="Y353" s="79"/>
      <c r="Z353" s="80"/>
      <c r="AA353" s="48"/>
      <c r="AB353" s="48"/>
      <c r="AC353" s="79">
        <v>-0.1</v>
      </c>
      <c r="AD353" s="80">
        <v>-0.9</v>
      </c>
      <c r="AE353" s="34" t="str">
        <f>IF(AND(T329&lt;=T354,T329&gt;T353),AC353+(T329-T353)*(AC354-AC353)/(T354-T353),"")</f>
        <v/>
      </c>
      <c r="AF353" s="98" t="str">
        <f>IF(AND(T329&lt;=T354,T329&gt;T353),AD353+(T329-T353)*(AD354-AD353)/(T354-T353),"")</f>
        <v/>
      </c>
      <c r="AG353" s="52"/>
      <c r="AJ353" s="202"/>
      <c r="AK353" s="70">
        <v>30</v>
      </c>
      <c r="AL353" s="79"/>
      <c r="AM353" s="80"/>
      <c r="AN353" s="48"/>
      <c r="AO353" s="48"/>
      <c r="AP353" s="79"/>
      <c r="AQ353" s="80"/>
      <c r="AR353" s="48"/>
      <c r="AS353" s="48"/>
      <c r="AT353" s="79">
        <v>-0.7</v>
      </c>
      <c r="AU353" s="80">
        <v>-0.7</v>
      </c>
      <c r="AV353" s="34" t="str">
        <f>IF(AND(AK329&lt;=AK354,AK329&gt;AK353),AT353+(AK329-AK353)*(AT354-AT353)/(AK354-AK353),"")</f>
        <v/>
      </c>
      <c r="AW353" s="98" t="str">
        <f>IF(AND(AK329&lt;=AK354,AK329&gt;AK353),AU353+(AK329-AK353)*(AU354-AU353)/(AK354-AK353),"")</f>
        <v/>
      </c>
      <c r="AX353" s="52"/>
      <c r="BA353" s="202"/>
      <c r="BB353" s="70">
        <v>30</v>
      </c>
      <c r="BC353" s="79"/>
      <c r="BD353" s="80"/>
      <c r="BE353" s="48"/>
      <c r="BF353" s="48"/>
      <c r="BG353" s="79"/>
      <c r="BH353" s="80"/>
      <c r="BI353" s="48"/>
      <c r="BJ353" s="48"/>
      <c r="BK353" s="79">
        <v>-0.2</v>
      </c>
      <c r="BL353" s="80">
        <v>-1.1000000000000001</v>
      </c>
      <c r="BM353" s="34" t="str">
        <f>IF(AND(BB329&lt;=BB354,BB329&gt;BB353),BK353+(BB329-BB353)*(BK354-BK353)/(BB354-BB353),"")</f>
        <v/>
      </c>
      <c r="BN353" s="98" t="str">
        <f>IF(AND(BB329&lt;=BB354,BB329&gt;BB353),BL353+(BB329-BB353)*(BL354-BL353)/(BB354-BB353),"")</f>
        <v/>
      </c>
      <c r="BO353" s="52"/>
      <c r="BR353" s="202"/>
      <c r="BS353" s="70">
        <v>30</v>
      </c>
      <c r="BT353" s="79"/>
      <c r="BU353" s="80"/>
      <c r="BV353" s="48"/>
      <c r="BW353" s="48"/>
      <c r="BX353" s="79"/>
      <c r="BY353" s="80"/>
      <c r="BZ353" s="48"/>
      <c r="CA353" s="48"/>
      <c r="CB353" s="79">
        <v>1.3</v>
      </c>
      <c r="CC353" s="80">
        <v>0.3</v>
      </c>
      <c r="CD353" s="34">
        <f>IF(AND(BS329&lt;=BS354,BS329&gt;BS353),CB353+(BS329-BS353)*(CB354-CB353)/(BS354-BS353),"")</f>
        <v>1.3</v>
      </c>
      <c r="CE353" s="98">
        <f>IF(AND(BS329&lt;=BS354,BS329&gt;BS353),CC353+(BS329-BS353)*(CC354-CC353)/(BS354-BS353),"")</f>
        <v>0.3385513074424753</v>
      </c>
      <c r="CF353" s="52"/>
      <c r="CI353" s="202"/>
      <c r="CJ353" s="70">
        <v>30</v>
      </c>
      <c r="CK353" s="79"/>
      <c r="CL353" s="80"/>
      <c r="CM353" s="48"/>
      <c r="CN353" s="48"/>
      <c r="CO353" s="79"/>
      <c r="CP353" s="80"/>
      <c r="CQ353" s="48"/>
      <c r="CR353" s="48"/>
      <c r="CS353" s="79">
        <v>-0.1</v>
      </c>
      <c r="CT353" s="80">
        <v>-0.9</v>
      </c>
      <c r="CU353" s="34">
        <f>IF(AND(CJ329&lt;=CJ354,CJ329&gt;CJ353),CS353+(CJ329-CJ353)*(CS354-CS353)/(CJ354-CJ353),"")</f>
        <v>-0.11285043581415845</v>
      </c>
      <c r="CV353" s="98">
        <f>IF(AND(CJ329&lt;=CJ354,CJ329&gt;CJ353),CT353+(CJ329-CJ353)*(CT354-CT353)/(CJ354-CJ353),"")</f>
        <v>-0.86144869255752465</v>
      </c>
      <c r="CW353" s="52"/>
      <c r="CZ353" s="202"/>
      <c r="DA353" s="70">
        <v>30</v>
      </c>
      <c r="DB353" s="79"/>
      <c r="DC353" s="80"/>
      <c r="DD353" s="516"/>
      <c r="DE353" s="516"/>
      <c r="DF353" s="79"/>
      <c r="DG353" s="80"/>
      <c r="DH353" s="516"/>
      <c r="DI353" s="80"/>
      <c r="DJ353" s="48">
        <v>-0.7</v>
      </c>
      <c r="DK353" s="48">
        <v>-0.7</v>
      </c>
      <c r="DL353" s="34">
        <f>IF(AND(DA329&lt;=DA354,DA329&gt;DA353),DJ353+(DA329-DA353)*(DJ354-DJ353)/(DA354-DA353),"")</f>
        <v>-0.6871495641858415</v>
      </c>
      <c r="DM353" s="98">
        <f>IF(AND(DA329&lt;=DA354,DA329&gt;DA353),DK353+(DA329-DA353)*(DK354-DK353)/(DA354-DA353),"")</f>
        <v>-0.6871495641858415</v>
      </c>
      <c r="DN353" s="52"/>
      <c r="DQ353" s="202"/>
      <c r="DR353" s="70">
        <v>30</v>
      </c>
      <c r="DS353" s="79"/>
      <c r="DT353" s="80"/>
      <c r="DU353" s="516"/>
      <c r="DV353" s="516"/>
      <c r="DW353" s="79"/>
      <c r="DX353" s="80"/>
      <c r="DY353" s="516"/>
      <c r="DZ353" s="80"/>
      <c r="EA353" s="48">
        <v>-0.2</v>
      </c>
      <c r="EB353" s="48">
        <v>-1.1000000000000001</v>
      </c>
      <c r="EC353" s="34">
        <f>IF(AND(DR329&lt;=DR354,DR329&gt;DR353),EA353+(DR329-DR353)*(EA354-EA353)/(DR354-DR353),"")</f>
        <v>-0.21285043581415844</v>
      </c>
      <c r="ED353" s="98">
        <f>IF(AND(DR329&lt;=DR354,DR329&gt;DR353),EB353+(DR329-DR353)*(EB354-EB353)/(DR354-DR353),"")</f>
        <v>-1.0742991283716832</v>
      </c>
      <c r="EE353" s="52"/>
    </row>
    <row r="354" spans="1:135" x14ac:dyDescent="0.3">
      <c r="B354" s="16"/>
      <c r="C354" s="70">
        <v>37.5</v>
      </c>
      <c r="D354" s="79"/>
      <c r="E354" s="80"/>
      <c r="F354" s="48"/>
      <c r="G354" s="48"/>
      <c r="H354" s="79"/>
      <c r="I354" s="80"/>
      <c r="J354" s="48"/>
      <c r="K354" s="48"/>
      <c r="L354" s="79">
        <v>1.3</v>
      </c>
      <c r="M354" s="80">
        <v>0.6</v>
      </c>
      <c r="N354" s="34" t="str">
        <f>IF(AND(C329&lt;=C355,C329&gt;C354),L354+(C329-C354)*(L355-L354)/(C355-C354),"")</f>
        <v/>
      </c>
      <c r="O354" s="98" t="str">
        <f>IF(AND(C329&lt;=C355,C329&gt;C354),M354+(C329-C354)*(M355-M354)/(C355-C354),"")</f>
        <v/>
      </c>
      <c r="S354" s="202"/>
      <c r="T354" s="70">
        <v>37.5</v>
      </c>
      <c r="U354" s="79"/>
      <c r="V354" s="80"/>
      <c r="W354" s="48"/>
      <c r="X354" s="48"/>
      <c r="Y354" s="79"/>
      <c r="Z354" s="80"/>
      <c r="AA354" s="48"/>
      <c r="AB354" s="48"/>
      <c r="AC354" s="79">
        <v>-0.2</v>
      </c>
      <c r="AD354" s="80">
        <v>-0.6</v>
      </c>
      <c r="AE354" s="34" t="str">
        <f>IF(AND(T329&lt;=T355,T329&gt;T354),AC354+(T329-T354)*(AC355-AC354)/(T355-T354),"")</f>
        <v/>
      </c>
      <c r="AF354" s="98" t="str">
        <f>IF(AND(T329&lt;=T355,T329&gt;T354),AD354+(T329-T354)*(AD355-AD354)/(T355-T354),"")</f>
        <v/>
      </c>
      <c r="AJ354" s="202"/>
      <c r="AK354" s="70">
        <v>37.5</v>
      </c>
      <c r="AL354" s="79"/>
      <c r="AM354" s="80"/>
      <c r="AN354" s="48"/>
      <c r="AO354" s="48"/>
      <c r="AP354" s="79"/>
      <c r="AQ354" s="80"/>
      <c r="AR354" s="48"/>
      <c r="AS354" s="48"/>
      <c r="AT354" s="79">
        <v>-0.6</v>
      </c>
      <c r="AU354" s="80">
        <v>-0.6</v>
      </c>
      <c r="AV354" s="34" t="str">
        <f>IF(AND(AK329&lt;=AK355,AK329&gt;AK354),AT354+(AK329-AK354)*(AT355-AT354)/(AK355-AK354),"")</f>
        <v/>
      </c>
      <c r="AW354" s="98" t="str">
        <f>IF(AND(AK329&lt;=AK355,AK329&gt;AK354),AU354+(AK329-AK354)*(AU355-AU354)/(AK355-AK354),"")</f>
        <v/>
      </c>
      <c r="BA354" s="202"/>
      <c r="BB354" s="70">
        <v>37.5</v>
      </c>
      <c r="BC354" s="79"/>
      <c r="BD354" s="80"/>
      <c r="BE354" s="48"/>
      <c r="BF354" s="48"/>
      <c r="BG354" s="79"/>
      <c r="BH354" s="80"/>
      <c r="BI354" s="48"/>
      <c r="BJ354" s="48"/>
      <c r="BK354" s="79">
        <v>-0.3</v>
      </c>
      <c r="BL354" s="80">
        <v>-0.9</v>
      </c>
      <c r="BM354" s="34" t="str">
        <f>IF(AND(BB329&lt;=BB355,BB329&gt;BB354),BK354+(BB329-BB354)*(BK355-BK354)/(BB355-BB354),"")</f>
        <v/>
      </c>
      <c r="BN354" s="98" t="str">
        <f>IF(AND(BB329&lt;=BB355,BB329&gt;BB354),BL354+(BB329-BB354)*(BL355-BL354)/(BB355-BB354),"")</f>
        <v/>
      </c>
      <c r="BR354" s="202"/>
      <c r="BS354" s="70">
        <v>37.5</v>
      </c>
      <c r="BT354" s="79"/>
      <c r="BU354" s="80"/>
      <c r="BV354" s="48"/>
      <c r="BW354" s="48"/>
      <c r="BX354" s="79"/>
      <c r="BY354" s="80"/>
      <c r="BZ354" s="48"/>
      <c r="CA354" s="48"/>
      <c r="CB354" s="79">
        <v>1.3</v>
      </c>
      <c r="CC354" s="80">
        <v>0.6</v>
      </c>
      <c r="CD354" s="34" t="str">
        <f>IF(AND(BS329&lt;=BS355,BS329&gt;BS354),CB354+(BS329-BS354)*(CB355-CB354)/(BS355-BS354),"")</f>
        <v/>
      </c>
      <c r="CE354" s="98" t="str">
        <f>IF(AND(BS329&lt;=BS355,BS329&gt;BS354),CC354+(BS329-BS354)*(CC355-CC354)/(BS355-BS354),"")</f>
        <v/>
      </c>
      <c r="CI354" s="202"/>
      <c r="CJ354" s="70">
        <v>37.5</v>
      </c>
      <c r="CK354" s="79"/>
      <c r="CL354" s="80"/>
      <c r="CM354" s="48"/>
      <c r="CN354" s="48"/>
      <c r="CO354" s="79"/>
      <c r="CP354" s="80"/>
      <c r="CQ354" s="48"/>
      <c r="CR354" s="48"/>
      <c r="CS354" s="79">
        <v>-0.2</v>
      </c>
      <c r="CT354" s="80">
        <v>-0.6</v>
      </c>
      <c r="CU354" s="34" t="str">
        <f>IF(AND(CJ329&lt;=CJ355,CJ329&gt;CJ354),CS354+(CJ329-CJ354)*(CS355-CS354)/(CJ355-CJ354),"")</f>
        <v/>
      </c>
      <c r="CV354" s="98" t="str">
        <f>IF(AND(CJ329&lt;=CJ355,CJ329&gt;CJ354),CT354+(CJ329-CJ354)*(CT355-CT354)/(CJ355-CJ354),"")</f>
        <v/>
      </c>
      <c r="CZ354" s="202"/>
      <c r="DA354" s="70">
        <v>37.5</v>
      </c>
      <c r="DB354" s="79"/>
      <c r="DC354" s="80"/>
      <c r="DD354" s="516"/>
      <c r="DE354" s="516"/>
      <c r="DF354" s="79"/>
      <c r="DG354" s="80"/>
      <c r="DH354" s="516"/>
      <c r="DI354" s="80"/>
      <c r="DJ354" s="48">
        <v>-0.6</v>
      </c>
      <c r="DK354" s="48">
        <v>-0.6</v>
      </c>
      <c r="DL354" s="34" t="str">
        <f>IF(AND(DA329&lt;=DA355,DA329&gt;DA354),DJ354+(DA329-DA354)*(DJ355-DJ354)/(DA355-DA354),"")</f>
        <v/>
      </c>
      <c r="DM354" s="98" t="str">
        <f>IF(AND(DA329&lt;=DA355,DA329&gt;DA354),DK354+(DA329-DA354)*(DK355-DK354)/(DA355-DA354),"")</f>
        <v/>
      </c>
      <c r="DQ354" s="202"/>
      <c r="DR354" s="70">
        <v>37.5</v>
      </c>
      <c r="DS354" s="79"/>
      <c r="DT354" s="80"/>
      <c r="DU354" s="516"/>
      <c r="DV354" s="516"/>
      <c r="DW354" s="79"/>
      <c r="DX354" s="80"/>
      <c r="DY354" s="516"/>
      <c r="DZ354" s="80"/>
      <c r="EA354" s="48">
        <v>-0.3</v>
      </c>
      <c r="EB354" s="48">
        <v>-0.9</v>
      </c>
      <c r="EC354" s="34" t="str">
        <f>IF(AND(DR329&lt;=DR355,DR329&gt;DR354),EA354+(DR329-DR354)*(EA355-EA354)/(DR355-DR354),"")</f>
        <v/>
      </c>
      <c r="ED354" s="98" t="str">
        <f>IF(AND(DR329&lt;=DR355,DR329&gt;DR354),EB354+(DR329-DR354)*(EB355-EB354)/(DR355-DR354),"")</f>
        <v/>
      </c>
    </row>
    <row r="355" spans="1:135" x14ac:dyDescent="0.3">
      <c r="B355" s="16"/>
      <c r="C355" s="82">
        <v>45</v>
      </c>
      <c r="D355" s="83"/>
      <c r="E355" s="84"/>
      <c r="F355" s="85"/>
      <c r="G355" s="85"/>
      <c r="H355" s="83"/>
      <c r="I355" s="84"/>
      <c r="J355" s="85"/>
      <c r="K355" s="85"/>
      <c r="L355" s="83">
        <v>1.1000000000000001</v>
      </c>
      <c r="M355" s="84">
        <v>0.9</v>
      </c>
      <c r="N355" s="35" t="str">
        <f>IF(AND(C329&lt;=C356,C329&gt;C355),L355+(C329-C355)*(L356-L355)/(C356-C355),"")</f>
        <v/>
      </c>
      <c r="O355" s="99" t="str">
        <f>IF(AND(C329&lt;=C356,C329&gt;C355),M355+(C329-C355)*(M356-M355)/(C356-C355),"")</f>
        <v/>
      </c>
      <c r="S355" s="202"/>
      <c r="T355" s="82">
        <v>45</v>
      </c>
      <c r="U355" s="83"/>
      <c r="V355" s="84"/>
      <c r="W355" s="85"/>
      <c r="X355" s="85"/>
      <c r="Y355" s="83"/>
      <c r="Z355" s="84"/>
      <c r="AA355" s="85"/>
      <c r="AB355" s="85"/>
      <c r="AC355" s="83">
        <v>-0.3</v>
      </c>
      <c r="AD355" s="84">
        <v>-0.5</v>
      </c>
      <c r="AE355" s="35" t="str">
        <f>IF(AND(T329&lt;=T356,T329&gt;T355),AC355+(T329-T355)*(AC356-AC355)/(T356-T355),"")</f>
        <v/>
      </c>
      <c r="AF355" s="99" t="str">
        <f>IF(AND(T329&lt;=T356,T329&gt;T355),AD355+(T329-T355)*(AD356-AD355)/(T356-T355),"")</f>
        <v/>
      </c>
      <c r="AJ355" s="202"/>
      <c r="AK355" s="82">
        <v>45</v>
      </c>
      <c r="AL355" s="83"/>
      <c r="AM355" s="84"/>
      <c r="AN355" s="85"/>
      <c r="AO355" s="85"/>
      <c r="AP355" s="83"/>
      <c r="AQ355" s="84"/>
      <c r="AR355" s="85"/>
      <c r="AS355" s="85"/>
      <c r="AT355" s="83">
        <v>-0.5</v>
      </c>
      <c r="AU355" s="84">
        <v>-0.5</v>
      </c>
      <c r="AV355" s="35" t="str">
        <f>IF(AND(AK329&lt;=AK356,AK329&gt;AK355),AT355+(AK329-AK355)*(AT356-AT355)/(AK356-AK355),"")</f>
        <v/>
      </c>
      <c r="AW355" s="99" t="str">
        <f>IF(AND(AK329&lt;=AK356,AK329&gt;AK355),AU355+(AK329-AK355)*(AU356-AU355)/(AK356-AK355),"")</f>
        <v/>
      </c>
      <c r="BA355" s="202"/>
      <c r="BB355" s="82">
        <v>45</v>
      </c>
      <c r="BC355" s="83"/>
      <c r="BD355" s="84"/>
      <c r="BE355" s="85"/>
      <c r="BF355" s="85"/>
      <c r="BG355" s="83"/>
      <c r="BH355" s="84"/>
      <c r="BI355" s="85"/>
      <c r="BJ355" s="85"/>
      <c r="BK355" s="83">
        <v>-0.3</v>
      </c>
      <c r="BL355" s="84">
        <v>-0.7</v>
      </c>
      <c r="BM355" s="35" t="str">
        <f>IF(AND(BB329&lt;=BB356,BB329&gt;BB355),BK355+(BB329-BB355)*(BK356-BK355)/(BB356-BB355),"")</f>
        <v/>
      </c>
      <c r="BN355" s="99" t="str">
        <f>IF(AND(BB329&lt;=BB356,BB329&gt;BB355),BL355+(BB329-BB355)*(BL356-BL355)/(BB356-BB355),"")</f>
        <v/>
      </c>
      <c r="BR355" s="202"/>
      <c r="BS355" s="82">
        <v>45</v>
      </c>
      <c r="BT355" s="83"/>
      <c r="BU355" s="84"/>
      <c r="BV355" s="85"/>
      <c r="BW355" s="85"/>
      <c r="BX355" s="83"/>
      <c r="BY355" s="84"/>
      <c r="BZ355" s="85"/>
      <c r="CA355" s="85"/>
      <c r="CB355" s="83">
        <v>1.1000000000000001</v>
      </c>
      <c r="CC355" s="84">
        <v>0.9</v>
      </c>
      <c r="CD355" s="35" t="str">
        <f>IF(AND(BS329&lt;=BS356,BS329&gt;BS355),CB355+(BS329-BS355)*(CB356-CB355)/(BS356-BS355),"")</f>
        <v/>
      </c>
      <c r="CE355" s="99" t="str">
        <f>IF(AND(BS329&lt;=BS356,BS329&gt;BS355),CC355+(BS329-BS355)*(CC356-CC355)/(BS356-BS355),"")</f>
        <v/>
      </c>
      <c r="CI355" s="202"/>
      <c r="CJ355" s="82">
        <v>45</v>
      </c>
      <c r="CK355" s="83"/>
      <c r="CL355" s="84"/>
      <c r="CM355" s="85"/>
      <c r="CN355" s="85"/>
      <c r="CO355" s="83"/>
      <c r="CP355" s="84"/>
      <c r="CQ355" s="85"/>
      <c r="CR355" s="85"/>
      <c r="CS355" s="83">
        <v>-0.3</v>
      </c>
      <c r="CT355" s="84">
        <v>-0.5</v>
      </c>
      <c r="CU355" s="35" t="str">
        <f>IF(AND(CJ329&lt;=CJ356,CJ329&gt;CJ355),CS355+(CJ329-CJ355)*(CS356-CS355)/(CJ356-CJ355),"")</f>
        <v/>
      </c>
      <c r="CV355" s="99" t="str">
        <f>IF(AND(CJ329&lt;=CJ356,CJ329&gt;CJ355),CT355+(CJ329-CJ355)*(CT356-CT355)/(CJ356-CJ355),"")</f>
        <v/>
      </c>
      <c r="CZ355" s="202"/>
      <c r="DA355" s="82">
        <v>45</v>
      </c>
      <c r="DB355" s="83"/>
      <c r="DC355" s="84"/>
      <c r="DD355" s="85"/>
      <c r="DE355" s="85"/>
      <c r="DF355" s="83"/>
      <c r="DG355" s="84"/>
      <c r="DH355" s="85"/>
      <c r="DI355" s="84"/>
      <c r="DJ355" s="85">
        <v>-0.5</v>
      </c>
      <c r="DK355" s="85">
        <v>-0.5</v>
      </c>
      <c r="DL355" s="35" t="str">
        <f>IF(AND(DA329&lt;=DA356,DA329&gt;DA355),DJ355+(DA329-DA355)*(DJ356-DJ355)/(DA356-DA355),"")</f>
        <v/>
      </c>
      <c r="DM355" s="99" t="str">
        <f>IF(AND(DA329&lt;=DA356,DA329&gt;DA355),DK355+(DA329-DA355)*(DK356-DK355)/(DA356-DA355),"")</f>
        <v/>
      </c>
      <c r="DQ355" s="202"/>
      <c r="DR355" s="82">
        <v>45</v>
      </c>
      <c r="DS355" s="83"/>
      <c r="DT355" s="84"/>
      <c r="DU355" s="85"/>
      <c r="DV355" s="85"/>
      <c r="DW355" s="83"/>
      <c r="DX355" s="84"/>
      <c r="DY355" s="85"/>
      <c r="DZ355" s="84"/>
      <c r="EA355" s="85">
        <v>-0.3</v>
      </c>
      <c r="EB355" s="85">
        <v>-0.7</v>
      </c>
      <c r="EC355" s="35" t="str">
        <f>IF(AND(DR329&lt;=DR356,DR329&gt;DR355),EA355+(DR329-DR355)*(EA356-EA355)/(DR356-DR355),"")</f>
        <v/>
      </c>
      <c r="ED355" s="99" t="str">
        <f>IF(AND(DR329&lt;=DR356,DR329&gt;DR355),EB355+(DR329-DR355)*(EB356-EB355)/(DR356-DR355),"")</f>
        <v/>
      </c>
    </row>
    <row r="356" spans="1:135" x14ac:dyDescent="0.3">
      <c r="B356" s="16"/>
      <c r="C356" s="16"/>
      <c r="D356" s="16"/>
      <c r="E356" s="16"/>
      <c r="F356" s="16"/>
      <c r="G356" s="16"/>
      <c r="H356" s="16"/>
      <c r="I356" s="16"/>
      <c r="J356" s="16"/>
      <c r="K356" s="16"/>
      <c r="L356" s="16"/>
      <c r="M356" s="88" t="s">
        <v>155</v>
      </c>
      <c r="N356" s="89">
        <f>SUM(N349:N355)*IF(D337=1,1,IF(D337=2,0.8,0.6))</f>
        <v>1.1000000000000001</v>
      </c>
      <c r="O356" s="100">
        <f>SUM(O349:O355)*IF(D337=1,1,IF(D337=2,0.8,0.6))</f>
        <v>-0.28671611071641911</v>
      </c>
      <c r="S356" s="202"/>
      <c r="T356" s="202"/>
      <c r="U356" s="202"/>
      <c r="V356" s="202"/>
      <c r="W356" s="202"/>
      <c r="X356" s="202"/>
      <c r="Y356" s="202"/>
      <c r="Z356" s="202"/>
      <c r="AA356" s="202"/>
      <c r="AB356" s="202"/>
      <c r="AC356" s="202"/>
      <c r="AD356" s="88" t="s">
        <v>155</v>
      </c>
      <c r="AE356" s="89">
        <f>SUM(AE349:AE355)*IF(U337=1,1,IF(U337=2,0.8,0.6))</f>
        <v>5.4686444286567645E-2</v>
      </c>
      <c r="AF356" s="100">
        <f>SUM(AF349:AF355)*IF(U337=1,1,IF(U337=2,0.8,0.6))</f>
        <v>-1.0320296664298516</v>
      </c>
      <c r="AJ356" s="202"/>
      <c r="AK356" s="202"/>
      <c r="AL356" s="202"/>
      <c r="AM356" s="202"/>
      <c r="AN356" s="202"/>
      <c r="AO356" s="202"/>
      <c r="AP356" s="202"/>
      <c r="AQ356" s="202"/>
      <c r="AR356" s="202"/>
      <c r="AS356" s="202"/>
      <c r="AT356" s="202"/>
      <c r="AU356" s="88" t="s">
        <v>155</v>
      </c>
      <c r="AV356" s="89">
        <f>SUM(AV349:AV355)*IF(AL337=1,1,IF(AL337=2,0.8,0.6))</f>
        <v>-1.2</v>
      </c>
      <c r="AW356" s="100">
        <f>SUM(AW349:AW355)*IF(AL337=1,1,IF(AL337=2,0.8,0.6))</f>
        <v>-1.0453135557134323</v>
      </c>
      <c r="BA356" s="202"/>
      <c r="BB356" s="202"/>
      <c r="BC356" s="202"/>
      <c r="BD356" s="202"/>
      <c r="BE356" s="202"/>
      <c r="BF356" s="202"/>
      <c r="BG356" s="202"/>
      <c r="BH356" s="202"/>
      <c r="BI356" s="202"/>
      <c r="BJ356" s="202"/>
      <c r="BK356" s="202"/>
      <c r="BL356" s="88" t="s">
        <v>155</v>
      </c>
      <c r="BM356" s="89">
        <f>SUM(BM349:BM355)*IF(BC337=1,1,IF(BC337=2,0.8,0.6))</f>
        <v>-0.64531355571343241</v>
      </c>
      <c r="BN356" s="100">
        <f>SUM(BN349:BN355)*IF(BC337=1,1,IF(BC337=2,0.8,0.6))</f>
        <v>-1.6226567778567162</v>
      </c>
      <c r="BR356" s="202"/>
      <c r="BS356" s="202"/>
      <c r="BT356" s="202"/>
      <c r="BU356" s="202"/>
      <c r="BV356" s="202"/>
      <c r="BW356" s="202"/>
      <c r="BX356" s="202"/>
      <c r="BY356" s="202"/>
      <c r="BZ356" s="202"/>
      <c r="CA356" s="202"/>
      <c r="CB356" s="202"/>
      <c r="CC356" s="88" t="s">
        <v>155</v>
      </c>
      <c r="CD356" s="89">
        <f>SUM(CD349:CD355)*IF(BT337=1,1,IF(BT337=2,0.8,0.6))</f>
        <v>1.3</v>
      </c>
      <c r="CE356" s="100">
        <f>SUM(CE349:CE355)*IF(BT337=1,1,IF(BT337=2,0.8,0.6))</f>
        <v>0.3385513074424753</v>
      </c>
      <c r="CI356" s="202"/>
      <c r="CJ356" s="202"/>
      <c r="CK356" s="202"/>
      <c r="CL356" s="202"/>
      <c r="CM356" s="202"/>
      <c r="CN356" s="202"/>
      <c r="CO356" s="202"/>
      <c r="CP356" s="202"/>
      <c r="CQ356" s="202"/>
      <c r="CR356" s="202"/>
      <c r="CS356" s="202"/>
      <c r="CT356" s="88" t="s">
        <v>155</v>
      </c>
      <c r="CU356" s="89">
        <f>SUM(CU349:CU355)*IF(CK337=1,1,IF(CK337=2,0.8,0.6))</f>
        <v>-0.11285043581415845</v>
      </c>
      <c r="CV356" s="100">
        <f>SUM(CV349:CV355)*IF(CK337=1,1,IF(CK337=2,0.8,0.6))</f>
        <v>-0.86144869255752465</v>
      </c>
      <c r="CZ356" s="202"/>
      <c r="DA356" s="202"/>
      <c r="DB356" s="202"/>
      <c r="DC356" s="202"/>
      <c r="DD356" s="202"/>
      <c r="DE356" s="202"/>
      <c r="DF356" s="202"/>
      <c r="DG356" s="202"/>
      <c r="DH356" s="202"/>
      <c r="DI356" s="202"/>
      <c r="DJ356" s="202"/>
      <c r="DK356" s="88" t="s">
        <v>155</v>
      </c>
      <c r="DL356" s="89">
        <f>SUM(DL349:DL355)*IF(DB337=1,1,IF(DB337=2,0.8,0.6))</f>
        <v>-0.6871495641858415</v>
      </c>
      <c r="DM356" s="100">
        <f>SUM(DM349:DM355)*IF(DB337=1,1,IF(DB337=2,0.8,0.6))</f>
        <v>-0.6871495641858415</v>
      </c>
      <c r="DQ356" s="202"/>
      <c r="DR356" s="202"/>
      <c r="DS356" s="202"/>
      <c r="DT356" s="202"/>
      <c r="DU356" s="202"/>
      <c r="DV356" s="202"/>
      <c r="DW356" s="202"/>
      <c r="DX356" s="202"/>
      <c r="DY356" s="202"/>
      <c r="DZ356" s="202"/>
      <c r="EA356" s="202"/>
      <c r="EB356" s="88" t="s">
        <v>155</v>
      </c>
      <c r="EC356" s="89">
        <f>SUM(EC349:EC355)*IF(DS337=1,1,IF(DS337=2,0.8,0.6))</f>
        <v>-0.21285043581415844</v>
      </c>
      <c r="ED356" s="100">
        <f>SUM(ED349:ED355)*IF(DS337=1,1,IF(DS337=2,0.8,0.6))</f>
        <v>-1.0742991283716832</v>
      </c>
    </row>
    <row r="357" spans="1:135" x14ac:dyDescent="0.3">
      <c r="B357" s="16"/>
      <c r="C357" s="16"/>
      <c r="D357" s="16"/>
      <c r="E357" s="16"/>
      <c r="F357" s="16"/>
      <c r="G357" s="16"/>
      <c r="H357" s="16"/>
      <c r="I357" s="16"/>
      <c r="J357" s="16"/>
      <c r="K357" s="16"/>
      <c r="L357" s="16"/>
      <c r="M357" s="16"/>
      <c r="N357" s="90"/>
      <c r="O357" s="90"/>
      <c r="S357" s="202"/>
      <c r="T357" s="202"/>
      <c r="U357" s="202"/>
      <c r="V357" s="202"/>
      <c r="W357" s="202"/>
      <c r="X357" s="202"/>
      <c r="Y357" s="202"/>
      <c r="Z357" s="202"/>
      <c r="AA357" s="202"/>
      <c r="AB357" s="202"/>
      <c r="AC357" s="202"/>
      <c r="AD357" s="202"/>
      <c r="AE357" s="90"/>
      <c r="AF357" s="90"/>
      <c r="AJ357" s="202"/>
      <c r="AK357" s="202"/>
      <c r="AL357" s="202"/>
      <c r="AM357" s="202"/>
      <c r="AN357" s="202"/>
      <c r="AO357" s="202"/>
      <c r="AP357" s="202"/>
      <c r="AQ357" s="202"/>
      <c r="AR357" s="202"/>
      <c r="AS357" s="202"/>
      <c r="AT357" s="202"/>
      <c r="AU357" s="202"/>
      <c r="AV357" s="90"/>
      <c r="AW357" s="90"/>
      <c r="BA357" s="202"/>
      <c r="BB357" s="202"/>
      <c r="BC357" s="202"/>
      <c r="BD357" s="202"/>
      <c r="BE357" s="202"/>
      <c r="BF357" s="202"/>
      <c r="BG357" s="202"/>
      <c r="BH357" s="202"/>
      <c r="BI357" s="202"/>
      <c r="BJ357" s="202"/>
      <c r="BK357" s="202"/>
      <c r="BL357" s="202"/>
      <c r="BM357" s="90"/>
      <c r="BN357" s="90"/>
      <c r="BR357" s="202"/>
      <c r="BS357" s="202"/>
      <c r="BT357" s="202"/>
      <c r="BU357" s="202"/>
      <c r="BV357" s="202"/>
      <c r="BW357" s="202"/>
      <c r="BX357" s="202"/>
      <c r="BY357" s="202"/>
      <c r="BZ357" s="202"/>
      <c r="CA357" s="202"/>
      <c r="CB357" s="202"/>
      <c r="CC357" s="202"/>
      <c r="CD357" s="90"/>
      <c r="CE357" s="90"/>
      <c r="CI357" s="202"/>
      <c r="CJ357" s="202"/>
      <c r="CK357" s="202"/>
      <c r="CL357" s="202"/>
      <c r="CM357" s="202"/>
      <c r="CN357" s="202"/>
      <c r="CO357" s="202"/>
      <c r="CP357" s="202"/>
      <c r="CQ357" s="202"/>
      <c r="CR357" s="202"/>
      <c r="CS357" s="202"/>
      <c r="CT357" s="202"/>
      <c r="CU357" s="90"/>
      <c r="CV357" s="90"/>
      <c r="CZ357" s="202"/>
      <c r="DA357" s="202"/>
      <c r="DB357" s="202"/>
      <c r="DC357" s="202"/>
      <c r="DD357" s="202"/>
      <c r="DE357" s="202"/>
      <c r="DF357" s="202"/>
      <c r="DG357" s="202"/>
      <c r="DH357" s="202"/>
      <c r="DI357" s="202"/>
      <c r="DJ357" s="202"/>
      <c r="DK357" s="202"/>
      <c r="DL357" s="90"/>
      <c r="DM357" s="90"/>
      <c r="DQ357" s="202"/>
      <c r="DR357" s="202"/>
      <c r="DS357" s="202"/>
      <c r="DT357" s="202"/>
      <c r="DU357" s="202"/>
      <c r="DV357" s="202"/>
      <c r="DW357" s="202"/>
      <c r="DX357" s="202"/>
      <c r="DY357" s="202"/>
      <c r="DZ357" s="202"/>
      <c r="EA357" s="202"/>
      <c r="EB357" s="202"/>
      <c r="EC357" s="90"/>
      <c r="ED357" s="90"/>
    </row>
    <row r="358" spans="1:135" x14ac:dyDescent="0.3">
      <c r="B358" s="45" t="s">
        <v>156</v>
      </c>
      <c r="C358" s="541" t="s">
        <v>157</v>
      </c>
      <c r="D358" s="533"/>
      <c r="E358" s="533"/>
      <c r="F358" s="533"/>
      <c r="G358" s="533"/>
      <c r="H358" s="533"/>
      <c r="I358" s="533"/>
      <c r="J358" s="534"/>
      <c r="L358" s="62"/>
      <c r="M358" s="16"/>
      <c r="N358" s="16"/>
      <c r="O358" s="16"/>
      <c r="P358" s="16"/>
      <c r="S358" s="45" t="s">
        <v>156</v>
      </c>
      <c r="T358" s="541" t="s">
        <v>157</v>
      </c>
      <c r="U358" s="533"/>
      <c r="V358" s="533"/>
      <c r="W358" s="533"/>
      <c r="X358" s="533"/>
      <c r="Y358" s="533"/>
      <c r="Z358" s="533"/>
      <c r="AA358" s="534"/>
      <c r="AC358" s="62"/>
      <c r="AD358" s="202"/>
      <c r="AE358" s="202"/>
      <c r="AF358" s="202"/>
      <c r="AG358" s="202"/>
      <c r="AJ358" s="45" t="s">
        <v>156</v>
      </c>
      <c r="AK358" s="541" t="s">
        <v>157</v>
      </c>
      <c r="AL358" s="533"/>
      <c r="AM358" s="533"/>
      <c r="AN358" s="533"/>
      <c r="AO358" s="533"/>
      <c r="AP358" s="533"/>
      <c r="AQ358" s="533"/>
      <c r="AR358" s="534"/>
      <c r="AT358" s="62"/>
      <c r="AU358" s="202"/>
      <c r="AV358" s="202"/>
      <c r="AW358" s="202"/>
      <c r="AX358" s="202"/>
      <c r="BA358" s="45" t="s">
        <v>156</v>
      </c>
      <c r="BB358" s="541" t="s">
        <v>157</v>
      </c>
      <c r="BC358" s="533"/>
      <c r="BD358" s="533"/>
      <c r="BE358" s="533"/>
      <c r="BF358" s="533"/>
      <c r="BG358" s="533"/>
      <c r="BH358" s="533"/>
      <c r="BI358" s="534"/>
      <c r="BK358" s="62"/>
      <c r="BL358" s="202"/>
      <c r="BM358" s="202"/>
      <c r="BN358" s="202"/>
      <c r="BO358" s="202"/>
      <c r="BP358" s="541" t="s">
        <v>157</v>
      </c>
      <c r="BQ358" s="533"/>
      <c r="BR358" s="533"/>
      <c r="BS358" s="533"/>
      <c r="BT358" s="533"/>
      <c r="BU358" s="533"/>
      <c r="BV358" s="533"/>
      <c r="BW358" s="534"/>
      <c r="BY358" s="62"/>
      <c r="BZ358" s="202"/>
      <c r="CB358" s="62"/>
      <c r="CC358" s="202"/>
      <c r="CD358" s="202"/>
      <c r="CE358" s="202"/>
      <c r="CF358" s="541" t="s">
        <v>157</v>
      </c>
      <c r="CG358" s="533"/>
      <c r="CH358" s="533"/>
      <c r="CI358" s="533"/>
      <c r="CJ358" s="533"/>
      <c r="CK358" s="533"/>
      <c r="CL358" s="533"/>
      <c r="CM358" s="534"/>
      <c r="CO358" s="62"/>
      <c r="CP358" s="202"/>
      <c r="CQ358" s="202"/>
      <c r="CS358" s="62"/>
      <c r="CT358" s="202"/>
      <c r="CU358" s="202"/>
      <c r="CV358" s="541" t="s">
        <v>157</v>
      </c>
      <c r="CW358" s="533"/>
      <c r="CX358" s="533"/>
      <c r="CY358" s="533"/>
      <c r="CZ358" s="533"/>
      <c r="DA358" s="533"/>
      <c r="DB358" s="533"/>
      <c r="DC358" s="534"/>
      <c r="DE358" s="62"/>
      <c r="DF358" s="202"/>
      <c r="DG358" s="202"/>
      <c r="DH358" s="202"/>
      <c r="DJ358" s="62"/>
      <c r="DK358" s="202"/>
      <c r="DL358" s="541" t="s">
        <v>157</v>
      </c>
      <c r="DM358" s="533"/>
      <c r="DN358" s="533"/>
      <c r="DO358" s="533"/>
      <c r="DP358" s="533"/>
      <c r="DQ358" s="533"/>
      <c r="DR358" s="533"/>
      <c r="DS358" s="534"/>
      <c r="DU358" s="62"/>
      <c r="DV358" s="202"/>
      <c r="DW358" s="202"/>
      <c r="DX358" s="202"/>
      <c r="DY358" s="202"/>
      <c r="EA358" s="62"/>
      <c r="EB358" s="202"/>
      <c r="EC358" s="202"/>
      <c r="ED358" s="202"/>
      <c r="EE358" s="202"/>
    </row>
    <row r="359" spans="1:135" x14ac:dyDescent="0.3">
      <c r="B359" s="91" t="s">
        <v>158</v>
      </c>
      <c r="C359" s="72" t="s">
        <v>159</v>
      </c>
      <c r="D359" s="30" t="s">
        <v>160</v>
      </c>
      <c r="E359" s="30" t="s">
        <v>161</v>
      </c>
      <c r="F359" s="30" t="s">
        <v>162</v>
      </c>
      <c r="G359" s="72" t="s">
        <v>159</v>
      </c>
      <c r="H359" s="30" t="s">
        <v>160</v>
      </c>
      <c r="I359" s="30" t="s">
        <v>161</v>
      </c>
      <c r="J359" s="73" t="s">
        <v>162</v>
      </c>
      <c r="L359" s="62"/>
      <c r="M359" s="16"/>
      <c r="N359" s="16"/>
      <c r="O359" s="16"/>
      <c r="P359" s="16"/>
      <c r="S359" s="91" t="s">
        <v>158</v>
      </c>
      <c r="T359" s="204" t="s">
        <v>159</v>
      </c>
      <c r="U359" s="205" t="s">
        <v>160</v>
      </c>
      <c r="V359" s="205" t="s">
        <v>161</v>
      </c>
      <c r="W359" s="205" t="s">
        <v>162</v>
      </c>
      <c r="X359" s="204" t="s">
        <v>159</v>
      </c>
      <c r="Y359" s="205" t="s">
        <v>160</v>
      </c>
      <c r="Z359" s="205" t="s">
        <v>161</v>
      </c>
      <c r="AA359" s="206" t="s">
        <v>162</v>
      </c>
      <c r="AC359" s="62"/>
      <c r="AD359" s="202"/>
      <c r="AE359" s="202"/>
      <c r="AF359" s="202"/>
      <c r="AG359" s="202"/>
      <c r="AJ359" s="91" t="s">
        <v>158</v>
      </c>
      <c r="AK359" s="204" t="s">
        <v>159</v>
      </c>
      <c r="AL359" s="205" t="s">
        <v>160</v>
      </c>
      <c r="AM359" s="205" t="s">
        <v>161</v>
      </c>
      <c r="AN359" s="205" t="s">
        <v>162</v>
      </c>
      <c r="AO359" s="204" t="s">
        <v>159</v>
      </c>
      <c r="AP359" s="205" t="s">
        <v>160</v>
      </c>
      <c r="AQ359" s="205" t="s">
        <v>161</v>
      </c>
      <c r="AR359" s="206" t="s">
        <v>162</v>
      </c>
      <c r="AT359" s="62"/>
      <c r="AU359" s="202"/>
      <c r="AV359" s="202"/>
      <c r="AW359" s="202"/>
      <c r="AX359" s="202"/>
      <c r="BA359" s="91" t="s">
        <v>158</v>
      </c>
      <c r="BB359" s="204" t="s">
        <v>159</v>
      </c>
      <c r="BC359" s="205" t="s">
        <v>160</v>
      </c>
      <c r="BD359" s="205" t="s">
        <v>161</v>
      </c>
      <c r="BE359" s="205" t="s">
        <v>162</v>
      </c>
      <c r="BF359" s="204" t="s">
        <v>159</v>
      </c>
      <c r="BG359" s="205" t="s">
        <v>160</v>
      </c>
      <c r="BH359" s="205" t="s">
        <v>161</v>
      </c>
      <c r="BI359" s="206" t="s">
        <v>162</v>
      </c>
      <c r="BK359" s="62"/>
      <c r="BL359" s="202"/>
      <c r="BM359" s="202"/>
      <c r="BN359" s="202"/>
      <c r="BO359" s="202"/>
      <c r="BR359" s="91" t="s">
        <v>158</v>
      </c>
      <c r="BS359" s="204" t="s">
        <v>159</v>
      </c>
      <c r="BT359" s="205" t="s">
        <v>160</v>
      </c>
      <c r="BU359" s="205" t="s">
        <v>161</v>
      </c>
      <c r="BV359" s="205" t="s">
        <v>162</v>
      </c>
      <c r="BW359" s="204" t="s">
        <v>159</v>
      </c>
      <c r="BX359" s="205" t="s">
        <v>160</v>
      </c>
      <c r="BY359" s="205" t="s">
        <v>161</v>
      </c>
      <c r="BZ359" s="206" t="s">
        <v>162</v>
      </c>
      <c r="CB359" s="62"/>
      <c r="CC359" s="202"/>
      <c r="CD359" s="202"/>
      <c r="CE359" s="202"/>
      <c r="CF359" s="202"/>
      <c r="CI359" s="91" t="s">
        <v>158</v>
      </c>
      <c r="CJ359" s="204" t="s">
        <v>159</v>
      </c>
      <c r="CK359" s="205" t="s">
        <v>160</v>
      </c>
      <c r="CL359" s="205" t="s">
        <v>161</v>
      </c>
      <c r="CM359" s="205" t="s">
        <v>162</v>
      </c>
      <c r="CN359" s="204" t="s">
        <v>159</v>
      </c>
      <c r="CO359" s="205" t="s">
        <v>160</v>
      </c>
      <c r="CP359" s="205" t="s">
        <v>161</v>
      </c>
      <c r="CQ359" s="206" t="s">
        <v>162</v>
      </c>
      <c r="CS359" s="62"/>
      <c r="CT359" s="202"/>
      <c r="CU359" s="202"/>
      <c r="CV359" s="202"/>
      <c r="CW359" s="202"/>
      <c r="CZ359" s="91" t="s">
        <v>158</v>
      </c>
      <c r="DA359" s="204" t="s">
        <v>159</v>
      </c>
      <c r="DB359" s="205" t="s">
        <v>160</v>
      </c>
      <c r="DC359" s="205" t="s">
        <v>161</v>
      </c>
      <c r="DD359" s="205" t="s">
        <v>162</v>
      </c>
      <c r="DE359" s="204" t="s">
        <v>159</v>
      </c>
      <c r="DF359" s="205" t="s">
        <v>160</v>
      </c>
      <c r="DG359" s="205" t="s">
        <v>161</v>
      </c>
      <c r="DH359" s="206" t="s">
        <v>162</v>
      </c>
      <c r="DJ359" s="62"/>
      <c r="DK359" s="202"/>
      <c r="DL359" s="202"/>
      <c r="DM359" s="202"/>
      <c r="DN359" s="202"/>
      <c r="DQ359" s="91" t="s">
        <v>158</v>
      </c>
      <c r="DR359" s="204" t="s">
        <v>159</v>
      </c>
      <c r="DS359" s="205" t="s">
        <v>160</v>
      </c>
      <c r="DT359" s="205" t="s">
        <v>161</v>
      </c>
      <c r="DU359" s="205" t="s">
        <v>162</v>
      </c>
      <c r="DV359" s="204" t="s">
        <v>159</v>
      </c>
      <c r="DW359" s="205" t="s">
        <v>160</v>
      </c>
      <c r="DX359" s="205" t="s">
        <v>161</v>
      </c>
      <c r="DY359" s="206" t="s">
        <v>162</v>
      </c>
      <c r="EA359" s="62"/>
      <c r="EB359" s="202"/>
      <c r="EC359" s="202"/>
      <c r="ED359" s="202"/>
      <c r="EE359" s="202"/>
    </row>
    <row r="360" spans="1:135" x14ac:dyDescent="0.3">
      <c r="B360" s="23" t="s">
        <v>163</v>
      </c>
      <c r="C360" s="74"/>
      <c r="D360" s="76"/>
      <c r="E360" s="76"/>
      <c r="F360" s="76"/>
      <c r="G360" s="74">
        <v>-0.8</v>
      </c>
      <c r="H360" s="76">
        <v>-0.8</v>
      </c>
      <c r="I360" s="76">
        <v>-0.6</v>
      </c>
      <c r="J360" s="75">
        <v>-0.3</v>
      </c>
      <c r="L360" s="62"/>
      <c r="M360" s="16"/>
      <c r="N360" s="16"/>
      <c r="O360" s="16"/>
      <c r="P360" s="16"/>
      <c r="S360" s="23" t="s">
        <v>163</v>
      </c>
      <c r="T360" s="74"/>
      <c r="U360" s="76"/>
      <c r="V360" s="76"/>
      <c r="W360" s="76"/>
      <c r="X360" s="74"/>
      <c r="Y360" s="76"/>
      <c r="Z360" s="76"/>
      <c r="AA360" s="75"/>
      <c r="AC360" s="62"/>
      <c r="AD360" s="202"/>
      <c r="AE360" s="202"/>
      <c r="AF360" s="202"/>
      <c r="AG360" s="202"/>
      <c r="AJ360" s="23" t="s">
        <v>163</v>
      </c>
      <c r="AK360" s="74"/>
      <c r="AL360" s="76"/>
      <c r="AM360" s="76"/>
      <c r="AN360" s="76"/>
      <c r="AO360" s="74"/>
      <c r="AP360" s="76"/>
      <c r="AQ360" s="76"/>
      <c r="AR360" s="75"/>
      <c r="AT360" s="62"/>
      <c r="AU360" s="202"/>
      <c r="AV360" s="202"/>
      <c r="AW360" s="202"/>
      <c r="AX360" s="202"/>
      <c r="BA360" s="23" t="s">
        <v>163</v>
      </c>
      <c r="BB360" s="74"/>
      <c r="BC360" s="76"/>
      <c r="BD360" s="76"/>
      <c r="BE360" s="76"/>
      <c r="BF360" s="74"/>
      <c r="BG360" s="76"/>
      <c r="BH360" s="76"/>
      <c r="BI360" s="75"/>
      <c r="BK360" s="62"/>
      <c r="BL360" s="202"/>
      <c r="BM360" s="202"/>
      <c r="BN360" s="202"/>
      <c r="BO360" s="202"/>
      <c r="BR360" s="23" t="s">
        <v>163</v>
      </c>
      <c r="BS360" s="74"/>
      <c r="BT360" s="76"/>
      <c r="BU360" s="76"/>
      <c r="BV360" s="76"/>
      <c r="BW360" s="74">
        <v>-0.8</v>
      </c>
      <c r="BX360" s="76">
        <v>-0.8</v>
      </c>
      <c r="BY360" s="76">
        <v>-0.6</v>
      </c>
      <c r="BZ360" s="75">
        <v>-0.3</v>
      </c>
      <c r="CB360" s="62"/>
      <c r="CC360" s="202"/>
      <c r="CD360" s="202"/>
      <c r="CE360" s="202"/>
      <c r="CF360" s="202"/>
      <c r="CI360" s="23" t="s">
        <v>163</v>
      </c>
      <c r="CJ360" s="74"/>
      <c r="CK360" s="76"/>
      <c r="CL360" s="76"/>
      <c r="CM360" s="76"/>
      <c r="CN360" s="74"/>
      <c r="CO360" s="76"/>
      <c r="CP360" s="76"/>
      <c r="CQ360" s="75"/>
      <c r="CS360" s="62"/>
      <c r="CT360" s="202"/>
      <c r="CU360" s="202"/>
      <c r="CV360" s="202"/>
      <c r="CW360" s="202"/>
      <c r="CZ360" s="23" t="s">
        <v>163</v>
      </c>
      <c r="DA360" s="74"/>
      <c r="DB360" s="76"/>
      <c r="DC360" s="76"/>
      <c r="DD360" s="76"/>
      <c r="DE360" s="74"/>
      <c r="DF360" s="76"/>
      <c r="DG360" s="76"/>
      <c r="DH360" s="75"/>
      <c r="DJ360" s="62"/>
      <c r="DK360" s="202"/>
      <c r="DL360" s="202"/>
      <c r="DM360" s="202"/>
      <c r="DN360" s="202"/>
      <c r="DQ360" s="23" t="s">
        <v>163</v>
      </c>
      <c r="DR360" s="74"/>
      <c r="DS360" s="76"/>
      <c r="DT360" s="76"/>
      <c r="DU360" s="76"/>
      <c r="DV360" s="74"/>
      <c r="DW360" s="76"/>
      <c r="DX360" s="76"/>
      <c r="DY360" s="75"/>
      <c r="EA360" s="62"/>
      <c r="EB360" s="202"/>
      <c r="EC360" s="202"/>
      <c r="ED360" s="202"/>
      <c r="EE360" s="202"/>
    </row>
    <row r="361" spans="1:135" x14ac:dyDescent="0.3">
      <c r="B361" s="25" t="s">
        <v>164</v>
      </c>
      <c r="C361" s="79"/>
      <c r="D361" s="48"/>
      <c r="E361" s="48"/>
      <c r="F361" s="48"/>
      <c r="G361" s="79"/>
      <c r="H361" s="516"/>
      <c r="I361" s="516"/>
      <c r="J361" s="80"/>
      <c r="L361" s="62"/>
      <c r="M361" s="16"/>
      <c r="N361" s="16"/>
      <c r="O361" s="16"/>
      <c r="P361" s="16"/>
      <c r="S361" s="25" t="s">
        <v>164</v>
      </c>
      <c r="T361" s="79"/>
      <c r="U361" s="48"/>
      <c r="V361" s="48"/>
      <c r="W361" s="48"/>
      <c r="X361" s="79"/>
      <c r="Y361" s="516"/>
      <c r="Z361" s="516"/>
      <c r="AA361" s="80"/>
      <c r="AC361" s="62"/>
      <c r="AD361" s="202"/>
      <c r="AE361" s="202"/>
      <c r="AF361" s="202"/>
      <c r="AG361" s="202"/>
      <c r="AJ361" s="25" t="s">
        <v>164</v>
      </c>
      <c r="AK361" s="79"/>
      <c r="AL361" s="48"/>
      <c r="AM361" s="48"/>
      <c r="AN361" s="48"/>
      <c r="AO361" s="79">
        <v>-1.2</v>
      </c>
      <c r="AP361" s="516">
        <v>-1.2</v>
      </c>
      <c r="AQ361" s="516">
        <v>-0.9</v>
      </c>
      <c r="AR361" s="80">
        <v>-0.6</v>
      </c>
      <c r="AT361" s="62"/>
      <c r="AU361" s="202"/>
      <c r="AV361" s="202"/>
      <c r="AW361" s="202"/>
      <c r="AX361" s="202"/>
      <c r="BA361" s="25" t="s">
        <v>164</v>
      </c>
      <c r="BB361" s="79"/>
      <c r="BC361" s="48"/>
      <c r="BD361" s="48"/>
      <c r="BE361" s="48"/>
      <c r="BF361" s="79"/>
      <c r="BG361" s="516"/>
      <c r="BH361" s="516"/>
      <c r="BI361" s="80"/>
      <c r="BK361" s="62"/>
      <c r="BL361" s="202"/>
      <c r="BM361" s="202"/>
      <c r="BN361" s="202"/>
      <c r="BO361" s="202"/>
      <c r="BR361" s="25" t="s">
        <v>164</v>
      </c>
      <c r="BS361" s="79"/>
      <c r="BT361" s="48"/>
      <c r="BU361" s="48"/>
      <c r="BV361" s="48"/>
      <c r="BW361" s="79"/>
      <c r="BX361" s="516"/>
      <c r="BY361" s="516"/>
      <c r="BZ361" s="80"/>
      <c r="CB361" s="62"/>
      <c r="CC361" s="202"/>
      <c r="CD361" s="202"/>
      <c r="CE361" s="202"/>
      <c r="CF361" s="202"/>
      <c r="CI361" s="25" t="s">
        <v>164</v>
      </c>
      <c r="CJ361" s="79"/>
      <c r="CK361" s="48"/>
      <c r="CL361" s="48"/>
      <c r="CM361" s="48"/>
      <c r="CN361" s="79"/>
      <c r="CO361" s="516"/>
      <c r="CP361" s="516"/>
      <c r="CQ361" s="80"/>
      <c r="CS361" s="62"/>
      <c r="CT361" s="202"/>
      <c r="CU361" s="202"/>
      <c r="CV361" s="202"/>
      <c r="CW361" s="202"/>
      <c r="CZ361" s="25" t="s">
        <v>164</v>
      </c>
      <c r="DA361" s="79"/>
      <c r="DB361" s="48"/>
      <c r="DC361" s="48"/>
      <c r="DD361" s="48"/>
      <c r="DE361" s="79">
        <v>-1.2</v>
      </c>
      <c r="DF361" s="516">
        <v>-1.2</v>
      </c>
      <c r="DG361" s="516">
        <v>-0.9</v>
      </c>
      <c r="DH361" s="80">
        <v>-0.6</v>
      </c>
      <c r="DJ361" s="62"/>
      <c r="DK361" s="202"/>
      <c r="DL361" s="202"/>
      <c r="DM361" s="202"/>
      <c r="DN361" s="202"/>
      <c r="DQ361" s="25" t="s">
        <v>164</v>
      </c>
      <c r="DR361" s="79"/>
      <c r="DS361" s="48"/>
      <c r="DT361" s="48"/>
      <c r="DU361" s="48"/>
      <c r="DV361" s="79"/>
      <c r="DW361" s="516"/>
      <c r="DX361" s="516"/>
      <c r="DY361" s="80"/>
      <c r="EA361" s="62"/>
      <c r="EB361" s="202"/>
      <c r="EC361" s="202"/>
      <c r="ED361" s="202"/>
      <c r="EE361" s="202"/>
    </row>
    <row r="362" spans="1:135" x14ac:dyDescent="0.3">
      <c r="B362" s="23" t="s">
        <v>165</v>
      </c>
      <c r="C362" s="74"/>
      <c r="D362" s="76"/>
      <c r="E362" s="76"/>
      <c r="F362" s="76"/>
      <c r="G362" s="74"/>
      <c r="H362" s="76"/>
      <c r="I362" s="76"/>
      <c r="J362" s="75"/>
      <c r="L362" s="62"/>
      <c r="M362" s="16"/>
      <c r="N362" s="16"/>
      <c r="O362" s="16"/>
      <c r="P362" s="16"/>
      <c r="S362" s="23" t="s">
        <v>165</v>
      </c>
      <c r="T362" s="74"/>
      <c r="U362" s="76"/>
      <c r="V362" s="76"/>
      <c r="W362" s="76"/>
      <c r="X362" s="74">
        <v>0.8</v>
      </c>
      <c r="Y362" s="76">
        <v>0.8</v>
      </c>
      <c r="Z362" s="76">
        <v>0.5</v>
      </c>
      <c r="AA362" s="75">
        <v>0.3</v>
      </c>
      <c r="AC362" s="62"/>
      <c r="AD362" s="202"/>
      <c r="AE362" s="202"/>
      <c r="AF362" s="202"/>
      <c r="AG362" s="202"/>
      <c r="AJ362" s="23" t="s">
        <v>165</v>
      </c>
      <c r="AK362" s="74"/>
      <c r="AL362" s="76"/>
      <c r="AM362" s="76"/>
      <c r="AN362" s="76"/>
      <c r="AO362" s="74"/>
      <c r="AP362" s="76"/>
      <c r="AQ362" s="76"/>
      <c r="AR362" s="75"/>
      <c r="AT362" s="62"/>
      <c r="AU362" s="202"/>
      <c r="AV362" s="202"/>
      <c r="AW362" s="202"/>
      <c r="AX362" s="202"/>
      <c r="BA362" s="23" t="s">
        <v>165</v>
      </c>
      <c r="BB362" s="74"/>
      <c r="BC362" s="76"/>
      <c r="BD362" s="76"/>
      <c r="BE362" s="76"/>
      <c r="BF362" s="74"/>
      <c r="BG362" s="76"/>
      <c r="BH362" s="76"/>
      <c r="BI362" s="75"/>
      <c r="BK362" s="62"/>
      <c r="BL362" s="202"/>
      <c r="BM362" s="202"/>
      <c r="BN362" s="202"/>
      <c r="BO362" s="202"/>
      <c r="BR362" s="23" t="s">
        <v>165</v>
      </c>
      <c r="BS362" s="74"/>
      <c r="BT362" s="76"/>
      <c r="BU362" s="76"/>
      <c r="BV362" s="76"/>
      <c r="BW362" s="74"/>
      <c r="BX362" s="76"/>
      <c r="BY362" s="76"/>
      <c r="BZ362" s="75"/>
      <c r="CB362" s="62"/>
      <c r="CC362" s="202"/>
      <c r="CD362" s="202"/>
      <c r="CE362" s="202"/>
      <c r="CF362" s="202"/>
      <c r="CI362" s="23" t="s">
        <v>165</v>
      </c>
      <c r="CJ362" s="74"/>
      <c r="CK362" s="76"/>
      <c r="CL362" s="76"/>
      <c r="CM362" s="76"/>
      <c r="CN362" s="74">
        <v>0.8</v>
      </c>
      <c r="CO362" s="76">
        <v>0.8</v>
      </c>
      <c r="CP362" s="76">
        <v>0.5</v>
      </c>
      <c r="CQ362" s="75">
        <v>0.3</v>
      </c>
      <c r="CS362" s="62"/>
      <c r="CT362" s="202"/>
      <c r="CU362" s="202"/>
      <c r="CV362" s="202"/>
      <c r="CW362" s="202"/>
      <c r="CZ362" s="23" t="s">
        <v>165</v>
      </c>
      <c r="DA362" s="74"/>
      <c r="DB362" s="76"/>
      <c r="DC362" s="76"/>
      <c r="DD362" s="76"/>
      <c r="DE362" s="74"/>
      <c r="DF362" s="76"/>
      <c r="DG362" s="76"/>
      <c r="DH362" s="75"/>
      <c r="DJ362" s="62"/>
      <c r="DK362" s="202"/>
      <c r="DL362" s="202"/>
      <c r="DM362" s="202"/>
      <c r="DN362" s="202"/>
      <c r="DQ362" s="23" t="s">
        <v>165</v>
      </c>
      <c r="DR362" s="74"/>
      <c r="DS362" s="76"/>
      <c r="DT362" s="76"/>
      <c r="DU362" s="76"/>
      <c r="DV362" s="74"/>
      <c r="DW362" s="76"/>
      <c r="DX362" s="76"/>
      <c r="DY362" s="75"/>
      <c r="EA362" s="62"/>
      <c r="EB362" s="202"/>
      <c r="EC362" s="202"/>
      <c r="ED362" s="202"/>
      <c r="EE362" s="202"/>
    </row>
    <row r="363" spans="1:135" x14ac:dyDescent="0.3">
      <c r="B363" s="28" t="s">
        <v>166</v>
      </c>
      <c r="C363" s="83"/>
      <c r="D363" s="85"/>
      <c r="E363" s="85"/>
      <c r="F363" s="85"/>
      <c r="G363" s="83"/>
      <c r="H363" s="85"/>
      <c r="I363" s="85"/>
      <c r="J363" s="84"/>
      <c r="L363" s="62"/>
      <c r="M363" s="16"/>
      <c r="N363" s="16"/>
      <c r="O363" s="16"/>
      <c r="P363" s="16"/>
      <c r="S363" s="28" t="s">
        <v>166</v>
      </c>
      <c r="T363" s="83"/>
      <c r="U363" s="85"/>
      <c r="V363" s="85"/>
      <c r="W363" s="85"/>
      <c r="X363" s="83"/>
      <c r="Y363" s="85"/>
      <c r="Z363" s="85"/>
      <c r="AA363" s="84"/>
      <c r="AC363" s="62"/>
      <c r="AD363" s="202"/>
      <c r="AE363" s="202"/>
      <c r="AF363" s="202"/>
      <c r="AG363" s="202"/>
      <c r="AJ363" s="28" t="s">
        <v>166</v>
      </c>
      <c r="AK363" s="83"/>
      <c r="AL363" s="85"/>
      <c r="AM363" s="85"/>
      <c r="AN363" s="85"/>
      <c r="AO363" s="83"/>
      <c r="AP363" s="85"/>
      <c r="AQ363" s="85"/>
      <c r="AR363" s="84"/>
      <c r="AT363" s="62"/>
      <c r="AU363" s="202"/>
      <c r="AV363" s="202"/>
      <c r="AW363" s="202"/>
      <c r="AX363" s="202"/>
      <c r="BA363" s="28" t="s">
        <v>166</v>
      </c>
      <c r="BB363" s="83"/>
      <c r="BC363" s="85"/>
      <c r="BD363" s="85"/>
      <c r="BE363" s="85"/>
      <c r="BF363" s="83">
        <v>0.5</v>
      </c>
      <c r="BG363" s="85">
        <v>0.5</v>
      </c>
      <c r="BH363" s="85">
        <v>0.5</v>
      </c>
      <c r="BI363" s="84">
        <v>0.3</v>
      </c>
      <c r="BK363" s="62"/>
      <c r="BL363" s="202"/>
      <c r="BM363" s="202"/>
      <c r="BN363" s="202"/>
      <c r="BO363" s="202"/>
      <c r="BR363" s="28" t="s">
        <v>166</v>
      </c>
      <c r="BS363" s="83"/>
      <c r="BT363" s="85"/>
      <c r="BU363" s="85"/>
      <c r="BV363" s="85"/>
      <c r="BW363" s="83"/>
      <c r="BX363" s="85"/>
      <c r="BY363" s="85"/>
      <c r="BZ363" s="84"/>
      <c r="CB363" s="62"/>
      <c r="CC363" s="202"/>
      <c r="CD363" s="202"/>
      <c r="CE363" s="202"/>
      <c r="CF363" s="202"/>
      <c r="CI363" s="28" t="s">
        <v>166</v>
      </c>
      <c r="CJ363" s="83"/>
      <c r="CK363" s="85"/>
      <c r="CL363" s="85"/>
      <c r="CM363" s="85"/>
      <c r="CN363" s="83"/>
      <c r="CO363" s="85"/>
      <c r="CP363" s="85"/>
      <c r="CQ363" s="84"/>
      <c r="CS363" s="62"/>
      <c r="CT363" s="202"/>
      <c r="CU363" s="202"/>
      <c r="CV363" s="202"/>
      <c r="CW363" s="202"/>
      <c r="CZ363" s="28" t="s">
        <v>166</v>
      </c>
      <c r="DA363" s="83"/>
      <c r="DB363" s="85"/>
      <c r="DC363" s="85"/>
      <c r="DD363" s="85"/>
      <c r="DE363" s="83"/>
      <c r="DF363" s="85"/>
      <c r="DG363" s="85"/>
      <c r="DH363" s="84"/>
      <c r="DJ363" s="62"/>
      <c r="DK363" s="202"/>
      <c r="DL363" s="202"/>
      <c r="DM363" s="202"/>
      <c r="DN363" s="202"/>
      <c r="DQ363" s="28" t="s">
        <v>166</v>
      </c>
      <c r="DR363" s="83"/>
      <c r="DS363" s="85"/>
      <c r="DT363" s="85"/>
      <c r="DU363" s="85"/>
      <c r="DV363" s="83">
        <v>0.5</v>
      </c>
      <c r="DW363" s="85">
        <v>0.5</v>
      </c>
      <c r="DX363" s="85">
        <v>0.5</v>
      </c>
      <c r="DY363" s="84">
        <v>0.3</v>
      </c>
      <c r="EA363" s="62"/>
      <c r="EB363" s="202"/>
      <c r="EC363" s="202"/>
      <c r="ED363" s="202"/>
      <c r="EE363" s="202"/>
    </row>
    <row r="364" spans="1:135" x14ac:dyDescent="0.3">
      <c r="B364" s="12"/>
      <c r="C364" s="16"/>
      <c r="D364" s="16"/>
      <c r="E364" s="16"/>
      <c r="F364" s="88" t="s">
        <v>155</v>
      </c>
      <c r="G364" s="86">
        <f>SUM(G360:G363)*IF(D337=1,1,IF(D337=2,0.8,0.6))</f>
        <v>-0.8</v>
      </c>
      <c r="H364" s="87">
        <f>SUM(H360:H363)*IF(D337=1,1,IF(D337=2,0.8,0.6))</f>
        <v>-0.8</v>
      </c>
      <c r="I364" s="87">
        <f>SUM(I360:I363)*IF(D337=1,1,IF(D337=2,0.8,0.6))</f>
        <v>-0.6</v>
      </c>
      <c r="J364" s="94">
        <f>SUM(J360:J363)*IF(D337=1,1,IF(D337=2,0.8,0.6))</f>
        <v>-0.3</v>
      </c>
      <c r="K364" s="62"/>
      <c r="L364" s="62"/>
      <c r="M364" s="16"/>
      <c r="N364" s="16"/>
      <c r="O364" s="16"/>
      <c r="P364" s="16"/>
      <c r="S364" s="12"/>
      <c r="T364" s="202"/>
      <c r="U364" s="202"/>
      <c r="V364" s="202"/>
      <c r="W364" s="88" t="s">
        <v>155</v>
      </c>
      <c r="X364" s="86">
        <f>SUM(X360:X363)*IF(U337=1,1,IF(U337=2,0.8,0.6))</f>
        <v>0.8</v>
      </c>
      <c r="Y364" s="87">
        <f>SUM(Y360:Y363)*IF(U337=1,1,IF(U337=2,0.8,0.6))</f>
        <v>0.8</v>
      </c>
      <c r="Z364" s="87">
        <f>SUM(Z360:Z363)*IF(U337=1,1,IF(U337=2,0.8,0.6))</f>
        <v>0.5</v>
      </c>
      <c r="AA364" s="94">
        <f>SUM(AA360:AA363)*IF(U337=1,1,IF(U337=2,0.8,0.6))</f>
        <v>0.3</v>
      </c>
      <c r="AB364" s="62"/>
      <c r="AC364" s="62"/>
      <c r="AD364" s="202"/>
      <c r="AE364" s="202"/>
      <c r="AF364" s="202"/>
      <c r="AG364" s="202"/>
      <c r="AJ364" s="12"/>
      <c r="AK364" s="202"/>
      <c r="AL364" s="202"/>
      <c r="AM364" s="202"/>
      <c r="AN364" s="88" t="s">
        <v>155</v>
      </c>
      <c r="AO364" s="86">
        <f>SUM(AO360:AO363)*IF(AL337=1,1,IF(AL337=2,0.8,0.6))</f>
        <v>-1.2</v>
      </c>
      <c r="AP364" s="87">
        <f>SUM(AP360:AP363)*IF(AL337=1,1,IF(AL337=2,0.8,0.6))</f>
        <v>-1.2</v>
      </c>
      <c r="AQ364" s="87">
        <f>SUM(AQ360:AQ363)*IF(AL337=1,1,IF(AL337=2,0.8,0.6))</f>
        <v>-0.9</v>
      </c>
      <c r="AR364" s="94">
        <f>SUM(AR360:AR363)*IF(AL337=1,1,IF(AL337=2,0.8,0.6))</f>
        <v>-0.6</v>
      </c>
      <c r="AS364" s="62"/>
      <c r="AT364" s="62"/>
      <c r="AU364" s="202"/>
      <c r="AV364" s="202"/>
      <c r="AW364" s="202"/>
      <c r="AX364" s="202"/>
      <c r="BA364" s="12"/>
      <c r="BB364" s="202"/>
      <c r="BC364" s="202"/>
      <c r="BD364" s="202"/>
      <c r="BE364" s="88" t="s">
        <v>155</v>
      </c>
      <c r="BF364" s="86">
        <f>SUM(BF360:BF363)*IF(BC337=1,1,IF(BC337=2,0.8,0.6))</f>
        <v>0.5</v>
      </c>
      <c r="BG364" s="87">
        <f>SUM(BG360:BG363)*IF(BC337=1,1,IF(BC337=2,0.8,0.6))</f>
        <v>0.5</v>
      </c>
      <c r="BH364" s="87">
        <f>SUM(BH360:BH363)*IF(BC337=1,1,IF(BC337=2,0.8,0.6))</f>
        <v>0.5</v>
      </c>
      <c r="BI364" s="94">
        <f>SUM(BI360:BI363)*IF(BC337=1,1,IF(BC337=2,0.8,0.6))</f>
        <v>0.3</v>
      </c>
      <c r="BJ364" s="62"/>
      <c r="BK364" s="62"/>
      <c r="BL364" s="202"/>
      <c r="BM364" s="202"/>
      <c r="BN364" s="202"/>
      <c r="BO364" s="202"/>
      <c r="BR364" s="12"/>
      <c r="BS364" s="202"/>
      <c r="BT364" s="202"/>
      <c r="BU364" s="202"/>
      <c r="BV364" s="88" t="s">
        <v>155</v>
      </c>
      <c r="BW364" s="86">
        <f>SUM(BW360:BW363)*IF(BT337=1,1,IF(BT337=2,0.8,0.6))</f>
        <v>-0.8</v>
      </c>
      <c r="BX364" s="87">
        <f>SUM(BX360:BX363)*IF(BT337=1,1,IF(BT337=2,0.8,0.6))</f>
        <v>-0.8</v>
      </c>
      <c r="BY364" s="87">
        <f>SUM(BY360:BY363)*IF(BT337=1,1,IF(BT337=2,0.8,0.6))</f>
        <v>-0.6</v>
      </c>
      <c r="BZ364" s="94">
        <f>SUM(BZ360:BZ363)*IF(BT337=1,1,IF(BT337=2,0.8,0.6))</f>
        <v>-0.3</v>
      </c>
      <c r="CA364" s="62"/>
      <c r="CB364" s="62"/>
      <c r="CC364" s="202"/>
      <c r="CD364" s="202"/>
      <c r="CE364" s="202"/>
      <c r="CF364" s="202"/>
      <c r="CI364" s="12"/>
      <c r="CJ364" s="202"/>
      <c r="CK364" s="202"/>
      <c r="CL364" s="202"/>
      <c r="CM364" s="88" t="s">
        <v>155</v>
      </c>
      <c r="CN364" s="86">
        <f>SUM(CN360:CN363)*IF(CK337=1,1,IF(CK337=2,0.8,0.6))</f>
        <v>0.8</v>
      </c>
      <c r="CO364" s="87">
        <f>SUM(CO360:CO363)*IF(CK337=1,1,IF(CK337=2,0.8,0.6))</f>
        <v>0.8</v>
      </c>
      <c r="CP364" s="87">
        <f>SUM(CP360:CP363)*IF(CK337=1,1,IF(CK337=2,0.8,0.6))</f>
        <v>0.5</v>
      </c>
      <c r="CQ364" s="94">
        <f>SUM(CQ360:CQ363)*IF(CK337=1,1,IF(CK337=2,0.8,0.6))</f>
        <v>0.3</v>
      </c>
      <c r="CR364" s="62"/>
      <c r="CS364" s="62"/>
      <c r="CT364" s="202"/>
      <c r="CU364" s="202"/>
      <c r="CV364" s="202"/>
      <c r="CW364" s="202"/>
      <c r="CZ364" s="12"/>
      <c r="DA364" s="202"/>
      <c r="DB364" s="202"/>
      <c r="DC364" s="202"/>
      <c r="DD364" s="88" t="s">
        <v>155</v>
      </c>
      <c r="DE364" s="86">
        <f>SUM(DE360:DE363)*IF(DB337=1,1,IF(DB337=2,0.8,0.6))</f>
        <v>-1.2</v>
      </c>
      <c r="DF364" s="87">
        <f>SUM(DF360:DF363)*IF(DB337=1,1,IF(DB337=2,0.8,0.6))</f>
        <v>-1.2</v>
      </c>
      <c r="DG364" s="87">
        <f>SUM(DG360:DG363)*IF(DB337=1,1,IF(DB337=2,0.8,0.6))</f>
        <v>-0.9</v>
      </c>
      <c r="DH364" s="94">
        <f>SUM(DH360:DH363)*IF(DB337=1,1,IF(DB337=2,0.8,0.6))</f>
        <v>-0.6</v>
      </c>
      <c r="DI364" s="62"/>
      <c r="DJ364" s="62"/>
      <c r="DK364" s="202"/>
      <c r="DL364" s="202"/>
      <c r="DM364" s="202"/>
      <c r="DN364" s="202"/>
      <c r="DQ364" s="12"/>
      <c r="DR364" s="202"/>
      <c r="DS364" s="202"/>
      <c r="DT364" s="202"/>
      <c r="DU364" s="88" t="s">
        <v>155</v>
      </c>
      <c r="DV364" s="86">
        <f>SUM(DV360:DV363)*IF(DS337=1,1,IF(DS337=2,0.8,0.6))</f>
        <v>0.5</v>
      </c>
      <c r="DW364" s="87">
        <f>SUM(DW360:DW363)*IF(DS337=1,1,IF(DS337=2,0.8,0.6))</f>
        <v>0.5</v>
      </c>
      <c r="DX364" s="87">
        <f>SUM(DX360:DX363)*IF(DS337=1,1,IF(DS337=2,0.8,0.6))</f>
        <v>0.5</v>
      </c>
      <c r="DY364" s="94">
        <f>SUM(DY360:DY363)*IF(DS337=1,1,IF(DS337=2,0.8,0.6))</f>
        <v>0.3</v>
      </c>
      <c r="DZ364" s="62"/>
      <c r="EA364" s="62"/>
      <c r="EB364" s="202"/>
      <c r="EC364" s="202"/>
      <c r="ED364" s="202"/>
      <c r="EE364" s="202"/>
    </row>
    <row r="365" spans="1:135" x14ac:dyDescent="0.3">
      <c r="B365" s="16"/>
      <c r="C365" s="16"/>
      <c r="D365" s="16"/>
      <c r="E365" s="16"/>
      <c r="F365" s="16"/>
      <c r="G365" s="16"/>
      <c r="H365" s="16"/>
      <c r="I365" s="16"/>
      <c r="J365" s="16"/>
      <c r="K365" s="16"/>
      <c r="L365" s="16"/>
      <c r="M365" s="16"/>
      <c r="N365" s="90"/>
      <c r="O365" s="90"/>
      <c r="S365" s="202"/>
      <c r="T365" s="202"/>
      <c r="U365" s="202"/>
      <c r="V365" s="202"/>
      <c r="W365" s="202"/>
      <c r="X365" s="202"/>
      <c r="Y365" s="202"/>
      <c r="Z365" s="202"/>
      <c r="AA365" s="202"/>
      <c r="AB365" s="202"/>
      <c r="AC365" s="202"/>
      <c r="AD365" s="202"/>
      <c r="AE365" s="90"/>
      <c r="AF365" s="90"/>
      <c r="AJ365" s="202"/>
      <c r="AK365" s="202"/>
      <c r="AL365" s="202"/>
      <c r="AM365" s="202"/>
      <c r="AN365" s="202"/>
      <c r="AO365" s="202"/>
      <c r="AP365" s="202"/>
      <c r="AQ365" s="202"/>
      <c r="AR365" s="202"/>
      <c r="AS365" s="202"/>
      <c r="AT365" s="202"/>
      <c r="AU365" s="202"/>
      <c r="AV365" s="90"/>
      <c r="AW365" s="90"/>
      <c r="BA365" s="202"/>
      <c r="BB365" s="202"/>
      <c r="BC365" s="202"/>
      <c r="BD365" s="202"/>
      <c r="BE365" s="202"/>
      <c r="BF365" s="202"/>
      <c r="BG365" s="202"/>
      <c r="BH365" s="202"/>
      <c r="BI365" s="202"/>
      <c r="BJ365" s="202"/>
      <c r="BK365" s="202"/>
      <c r="BL365" s="202"/>
      <c r="BM365" s="90"/>
      <c r="BN365" s="90"/>
      <c r="BR365" s="202"/>
      <c r="BS365" s="202"/>
      <c r="BT365" s="202"/>
      <c r="BU365" s="202"/>
      <c r="BV365" s="202"/>
      <c r="BW365" s="202"/>
      <c r="BX365" s="202"/>
      <c r="BY365" s="202"/>
      <c r="BZ365" s="202"/>
      <c r="CA365" s="202"/>
      <c r="CB365" s="202"/>
      <c r="CC365" s="202"/>
      <c r="CD365" s="90"/>
      <c r="CE365" s="90"/>
      <c r="CI365" s="202"/>
      <c r="CJ365" s="202"/>
      <c r="CK365" s="202"/>
      <c r="CL365" s="202"/>
      <c r="CM365" s="202"/>
      <c r="CN365" s="202"/>
      <c r="CO365" s="202"/>
      <c r="CP365" s="202"/>
      <c r="CQ365" s="202"/>
      <c r="CR365" s="202"/>
      <c r="CS365" s="202"/>
      <c r="CT365" s="202"/>
      <c r="CU365" s="90"/>
      <c r="CV365" s="90"/>
      <c r="CZ365" s="202"/>
      <c r="DA365" s="202"/>
      <c r="DB365" s="202"/>
      <c r="DC365" s="202"/>
      <c r="DD365" s="202"/>
      <c r="DE365" s="202"/>
      <c r="DF365" s="202"/>
      <c r="DG365" s="202"/>
      <c r="DH365" s="202"/>
      <c r="DI365" s="202"/>
      <c r="DJ365" s="202"/>
      <c r="DK365" s="202"/>
      <c r="DL365" s="90"/>
      <c r="DM365" s="90"/>
      <c r="DQ365" s="202"/>
      <c r="DR365" s="202"/>
      <c r="DS365" s="202"/>
      <c r="DT365" s="202"/>
      <c r="DU365" s="202"/>
      <c r="DV365" s="202"/>
      <c r="DW365" s="202"/>
      <c r="DX365" s="202"/>
      <c r="DY365" s="202"/>
      <c r="DZ365" s="202"/>
      <c r="EA365" s="202"/>
      <c r="EB365" s="202"/>
      <c r="EC365" s="90"/>
      <c r="ED365" s="90"/>
    </row>
    <row r="366" spans="1:135" s="66" customFormat="1" x14ac:dyDescent="0.3">
      <c r="A366" s="67" t="s">
        <v>200</v>
      </c>
      <c r="R366" s="67" t="s">
        <v>200</v>
      </c>
      <c r="AI366" s="67" t="s">
        <v>200</v>
      </c>
      <c r="AZ366" s="67" t="s">
        <v>200</v>
      </c>
      <c r="BQ366" s="67" t="s">
        <v>200</v>
      </c>
      <c r="CH366" s="67" t="s">
        <v>200</v>
      </c>
      <c r="CY366" s="67" t="s">
        <v>200</v>
      </c>
      <c r="DP366" s="67" t="s">
        <v>200</v>
      </c>
    </row>
    <row r="367" spans="1:135" x14ac:dyDescent="0.3">
      <c r="A367" s="1" t="s">
        <v>201</v>
      </c>
      <c r="B367" s="1"/>
      <c r="C367" s="16"/>
      <c r="D367" s="16"/>
      <c r="E367" s="16"/>
      <c r="F367" s="16"/>
      <c r="G367" s="16"/>
      <c r="H367" s="16"/>
      <c r="I367" s="16"/>
      <c r="J367" s="16"/>
      <c r="K367" s="16"/>
      <c r="L367" s="16"/>
      <c r="R367" s="1" t="s">
        <v>201</v>
      </c>
      <c r="S367" s="1"/>
      <c r="T367" s="202"/>
      <c r="U367" s="202"/>
      <c r="V367" s="202"/>
      <c r="W367" s="202"/>
      <c r="X367" s="202"/>
      <c r="Y367" s="202"/>
      <c r="Z367" s="202"/>
      <c r="AA367" s="202"/>
      <c r="AB367" s="202"/>
      <c r="AC367" s="202"/>
      <c r="AI367" s="1" t="s">
        <v>201</v>
      </c>
      <c r="AJ367" s="1"/>
      <c r="AK367" s="202"/>
      <c r="AL367" s="202"/>
      <c r="AM367" s="202"/>
      <c r="AN367" s="202"/>
      <c r="AO367" s="202"/>
      <c r="AP367" s="202"/>
      <c r="AQ367" s="202"/>
      <c r="AR367" s="202"/>
      <c r="AS367" s="202"/>
      <c r="AT367" s="202"/>
      <c r="AZ367" s="1" t="s">
        <v>201</v>
      </c>
      <c r="BA367" s="1"/>
      <c r="BB367" s="202"/>
      <c r="BC367" s="202"/>
      <c r="BD367" s="202"/>
      <c r="BE367" s="202"/>
      <c r="BF367" s="202"/>
      <c r="BG367" s="202"/>
      <c r="BH367" s="202"/>
      <c r="BI367" s="202"/>
      <c r="BJ367" s="202"/>
      <c r="BK367" s="202"/>
      <c r="BQ367" s="1" t="s">
        <v>201</v>
      </c>
      <c r="BR367" s="1"/>
      <c r="BS367" s="202"/>
      <c r="BT367" s="202"/>
      <c r="BU367" s="202"/>
      <c r="BV367" s="202"/>
      <c r="BW367" s="202"/>
      <c r="BX367" s="202"/>
      <c r="BY367" s="202"/>
      <c r="BZ367" s="202"/>
      <c r="CA367" s="202"/>
      <c r="CB367" s="202"/>
      <c r="CH367" s="1" t="s">
        <v>201</v>
      </c>
      <c r="CI367" s="1"/>
      <c r="CJ367" s="202"/>
      <c r="CK367" s="202"/>
      <c r="CL367" s="202"/>
      <c r="CM367" s="202"/>
      <c r="CN367" s="202"/>
      <c r="CO367" s="202"/>
      <c r="CP367" s="202"/>
      <c r="CQ367" s="202"/>
      <c r="CR367" s="202"/>
      <c r="CS367" s="202"/>
      <c r="CY367" s="1" t="s">
        <v>201</v>
      </c>
      <c r="CZ367" s="1"/>
      <c r="DA367" s="202"/>
      <c r="DB367" s="202"/>
      <c r="DC367" s="202"/>
      <c r="DD367" s="202"/>
      <c r="DE367" s="202"/>
      <c r="DF367" s="202"/>
      <c r="DG367" s="202"/>
      <c r="DH367" s="202"/>
      <c r="DI367" s="202"/>
      <c r="DJ367" s="202"/>
      <c r="DP367" s="1" t="s">
        <v>201</v>
      </c>
      <c r="DQ367" s="1"/>
      <c r="DR367" s="202"/>
      <c r="DS367" s="202"/>
      <c r="DT367" s="202"/>
      <c r="DU367" s="202"/>
      <c r="DV367" s="202"/>
      <c r="DW367" s="202"/>
      <c r="DX367" s="202"/>
      <c r="DY367" s="202"/>
      <c r="DZ367" s="202"/>
      <c r="EA367" s="202"/>
    </row>
    <row r="368" spans="1:135" x14ac:dyDescent="0.3">
      <c r="A368" s="1"/>
      <c r="B368" s="1" t="s">
        <v>168</v>
      </c>
      <c r="C368" s="16"/>
      <c r="D368" s="16"/>
      <c r="E368" s="16"/>
      <c r="F368" s="16"/>
      <c r="G368" s="16"/>
      <c r="H368" s="16"/>
      <c r="I368" s="16"/>
      <c r="J368" s="16"/>
      <c r="K368" s="16"/>
      <c r="L368" s="16"/>
      <c r="R368" s="1"/>
      <c r="S368" s="1" t="s">
        <v>168</v>
      </c>
      <c r="T368" s="202"/>
      <c r="U368" s="202"/>
      <c r="V368" s="202"/>
      <c r="W368" s="202"/>
      <c r="X368" s="202"/>
      <c r="Y368" s="202"/>
      <c r="Z368" s="202"/>
      <c r="AA368" s="202"/>
      <c r="AB368" s="202"/>
      <c r="AC368" s="202"/>
      <c r="AI368" s="1"/>
      <c r="AJ368" s="1" t="s">
        <v>168</v>
      </c>
      <c r="AK368" s="202"/>
      <c r="AL368" s="202"/>
      <c r="AM368" s="202"/>
      <c r="AN368" s="202"/>
      <c r="AO368" s="202"/>
      <c r="AP368" s="202"/>
      <c r="AQ368" s="202"/>
      <c r="AR368" s="202"/>
      <c r="AS368" s="202"/>
      <c r="AT368" s="202"/>
      <c r="AZ368" s="1"/>
      <c r="BA368" s="1" t="s">
        <v>168</v>
      </c>
      <c r="BB368" s="202"/>
      <c r="BC368" s="202"/>
      <c r="BD368" s="202"/>
      <c r="BE368" s="202"/>
      <c r="BF368" s="202"/>
      <c r="BG368" s="202"/>
      <c r="BH368" s="202"/>
      <c r="BI368" s="202"/>
      <c r="BJ368" s="202"/>
      <c r="BK368" s="202"/>
      <c r="BQ368" s="1"/>
      <c r="BR368" s="1" t="s">
        <v>168</v>
      </c>
      <c r="BS368" s="202"/>
      <c r="BT368" s="202"/>
      <c r="BU368" s="202"/>
      <c r="BV368" s="202"/>
      <c r="BW368" s="202"/>
      <c r="BX368" s="202"/>
      <c r="BY368" s="202"/>
      <c r="BZ368" s="202"/>
      <c r="CA368" s="202"/>
      <c r="CB368" s="202"/>
      <c r="CH368" s="1"/>
      <c r="CI368" s="1" t="s">
        <v>168</v>
      </c>
      <c r="CJ368" s="202"/>
      <c r="CK368" s="202"/>
      <c r="CL368" s="202"/>
      <c r="CM368" s="202"/>
      <c r="CN368" s="202"/>
      <c r="CO368" s="202"/>
      <c r="CP368" s="202"/>
      <c r="CQ368" s="202"/>
      <c r="CR368" s="202"/>
      <c r="CS368" s="202"/>
      <c r="CY368" s="1"/>
      <c r="CZ368" s="1" t="s">
        <v>168</v>
      </c>
      <c r="DA368" s="202"/>
      <c r="DB368" s="202"/>
      <c r="DC368" s="202"/>
      <c r="DD368" s="202"/>
      <c r="DE368" s="202"/>
      <c r="DF368" s="202"/>
      <c r="DG368" s="202"/>
      <c r="DH368" s="202"/>
      <c r="DI368" s="202"/>
      <c r="DJ368" s="202"/>
      <c r="DP368" s="1"/>
      <c r="DQ368" s="1" t="s">
        <v>168</v>
      </c>
      <c r="DR368" s="202"/>
      <c r="DS368" s="202"/>
      <c r="DT368" s="202"/>
      <c r="DU368" s="202"/>
      <c r="DV368" s="202"/>
      <c r="DW368" s="202"/>
      <c r="DX368" s="202"/>
      <c r="DY368" s="202"/>
      <c r="DZ368" s="202"/>
      <c r="EA368" s="202"/>
    </row>
    <row r="369" spans="1:132" x14ac:dyDescent="0.3">
      <c r="A369" s="1"/>
      <c r="B369" s="1"/>
      <c r="C369" s="16"/>
      <c r="D369" s="16"/>
      <c r="E369" s="16"/>
      <c r="F369" s="16"/>
      <c r="G369" s="16"/>
      <c r="H369" s="16"/>
      <c r="I369" s="16"/>
      <c r="J369" s="16"/>
      <c r="K369" s="16"/>
      <c r="L369" s="16"/>
      <c r="R369" s="1"/>
      <c r="S369" s="1"/>
      <c r="T369" s="202"/>
      <c r="U369" s="202"/>
      <c r="V369" s="202"/>
      <c r="W369" s="202"/>
      <c r="X369" s="202"/>
      <c r="Y369" s="202"/>
      <c r="Z369" s="202"/>
      <c r="AA369" s="202"/>
      <c r="AB369" s="202"/>
      <c r="AC369" s="202"/>
      <c r="AI369" s="1"/>
      <c r="AJ369" s="1"/>
      <c r="AK369" s="202"/>
      <c r="AL369" s="202"/>
      <c r="AM369" s="202"/>
      <c r="AN369" s="202"/>
      <c r="AO369" s="202"/>
      <c r="AP369" s="202"/>
      <c r="AQ369" s="202"/>
      <c r="AR369" s="202"/>
      <c r="AS369" s="202"/>
      <c r="AT369" s="202"/>
      <c r="AZ369" s="1"/>
      <c r="BA369" s="1"/>
      <c r="BB369" s="202"/>
      <c r="BC369" s="202"/>
      <c r="BD369" s="202"/>
      <c r="BE369" s="202"/>
      <c r="BF369" s="202"/>
      <c r="BG369" s="202"/>
      <c r="BH369" s="202"/>
      <c r="BI369" s="202"/>
      <c r="BJ369" s="202"/>
      <c r="BK369" s="202"/>
      <c r="BQ369" s="1"/>
      <c r="BR369" s="1"/>
      <c r="BS369" s="202"/>
      <c r="BT369" s="202"/>
      <c r="BU369" s="202"/>
      <c r="BV369" s="202"/>
      <c r="BW369" s="202"/>
      <c r="BX369" s="202"/>
      <c r="BY369" s="202"/>
      <c r="BZ369" s="202"/>
      <c r="CA369" s="202"/>
      <c r="CB369" s="202"/>
      <c r="CH369" s="1"/>
      <c r="CI369" s="1"/>
      <c r="CJ369" s="202"/>
      <c r="CK369" s="202"/>
      <c r="CL369" s="202"/>
      <c r="CM369" s="202"/>
      <c r="CN369" s="202"/>
      <c r="CO369" s="202"/>
      <c r="CP369" s="202"/>
      <c r="CQ369" s="202"/>
      <c r="CR369" s="202"/>
      <c r="CS369" s="202"/>
      <c r="CY369" s="1"/>
      <c r="CZ369" s="1"/>
      <c r="DA369" s="202"/>
      <c r="DB369" s="202"/>
      <c r="DC369" s="202"/>
      <c r="DD369" s="202"/>
      <c r="DE369" s="202"/>
      <c r="DF369" s="202"/>
      <c r="DG369" s="202"/>
      <c r="DH369" s="202"/>
      <c r="DI369" s="202"/>
      <c r="DJ369" s="202"/>
      <c r="DP369" s="1"/>
      <c r="DQ369" s="1"/>
      <c r="DR369" s="202"/>
      <c r="DS369" s="202"/>
      <c r="DT369" s="202"/>
      <c r="DU369" s="202"/>
      <c r="DV369" s="202"/>
      <c r="DW369" s="202"/>
      <c r="DX369" s="202"/>
      <c r="DY369" s="202"/>
      <c r="DZ369" s="202"/>
      <c r="EA369" s="202"/>
    </row>
    <row r="370" spans="1:132" x14ac:dyDescent="0.3">
      <c r="B370" s="12"/>
      <c r="C370" s="16"/>
      <c r="D370" s="16"/>
      <c r="E370" s="16"/>
      <c r="F370" s="16"/>
      <c r="G370" s="16"/>
      <c r="H370" s="16"/>
      <c r="I370" s="16"/>
      <c r="J370" s="16"/>
      <c r="K370" s="16"/>
      <c r="L370" s="16"/>
      <c r="S370" s="12"/>
      <c r="T370" s="202"/>
      <c r="U370" s="202"/>
      <c r="V370" s="202"/>
      <c r="W370" s="202"/>
      <c r="X370" s="202"/>
      <c r="Y370" s="202"/>
      <c r="Z370" s="202"/>
      <c r="AA370" s="202"/>
      <c r="AB370" s="202"/>
      <c r="AC370" s="202"/>
      <c r="AJ370" s="12"/>
      <c r="AK370" s="202"/>
      <c r="AL370" s="202"/>
      <c r="AM370" s="202"/>
      <c r="AN370" s="202"/>
      <c r="AO370" s="202"/>
      <c r="AP370" s="202"/>
      <c r="AQ370" s="202"/>
      <c r="AR370" s="202"/>
      <c r="AS370" s="202"/>
      <c r="AT370" s="202"/>
      <c r="BA370" s="12"/>
      <c r="BB370" s="202"/>
      <c r="BC370" s="202"/>
      <c r="BD370" s="202"/>
      <c r="BE370" s="202"/>
      <c r="BF370" s="202"/>
      <c r="BG370" s="202"/>
      <c r="BH370" s="202"/>
      <c r="BI370" s="202"/>
      <c r="BJ370" s="202"/>
      <c r="BK370" s="202"/>
      <c r="BR370" s="12"/>
      <c r="BS370" s="202"/>
      <c r="BT370" s="202"/>
      <c r="BU370" s="202"/>
      <c r="BV370" s="202"/>
      <c r="BW370" s="202"/>
      <c r="BX370" s="202"/>
      <c r="BY370" s="202"/>
      <c r="BZ370" s="202"/>
      <c r="CA370" s="202"/>
      <c r="CB370" s="202"/>
      <c r="CI370" s="12"/>
      <c r="CJ370" s="202"/>
      <c r="CK370" s="202"/>
      <c r="CL370" s="202"/>
      <c r="CM370" s="202"/>
      <c r="CN370" s="202"/>
      <c r="CO370" s="202"/>
      <c r="CP370" s="202"/>
      <c r="CQ370" s="202"/>
      <c r="CR370" s="202"/>
      <c r="CS370" s="202"/>
      <c r="CZ370" s="12"/>
      <c r="DA370" s="202"/>
      <c r="DB370" s="202"/>
      <c r="DC370" s="202"/>
      <c r="DD370" s="202"/>
      <c r="DE370" s="202"/>
      <c r="DF370" s="202"/>
      <c r="DG370" s="202"/>
      <c r="DH370" s="202"/>
      <c r="DI370" s="202"/>
      <c r="DJ370" s="202"/>
      <c r="DQ370" s="12"/>
      <c r="DR370" s="202"/>
      <c r="DS370" s="202"/>
      <c r="DT370" s="202"/>
      <c r="DU370" s="202"/>
      <c r="DV370" s="202"/>
      <c r="DW370" s="202"/>
      <c r="DX370" s="202"/>
      <c r="DY370" s="202"/>
      <c r="DZ370" s="202"/>
      <c r="EA370" s="202"/>
    </row>
    <row r="371" spans="1:132" x14ac:dyDescent="0.3">
      <c r="B371" s="12" t="s">
        <v>129</v>
      </c>
      <c r="C371" s="11" t="str">
        <f>C326</f>
        <v>X</v>
      </c>
      <c r="D371" s="16"/>
      <c r="E371" s="16"/>
      <c r="F371" s="16"/>
      <c r="G371" s="16"/>
      <c r="H371" s="16"/>
      <c r="I371" s="16"/>
      <c r="J371" s="16"/>
      <c r="K371" s="16"/>
      <c r="L371" s="16"/>
      <c r="S371" s="12" t="s">
        <v>129</v>
      </c>
      <c r="T371" s="11" t="str">
        <f>T326</f>
        <v>X</v>
      </c>
      <c r="U371" s="202"/>
      <c r="V371" s="202"/>
      <c r="W371" s="202"/>
      <c r="X371" s="202"/>
      <c r="Y371" s="202"/>
      <c r="Z371" s="202"/>
      <c r="AA371" s="202"/>
      <c r="AB371" s="202"/>
      <c r="AC371" s="202"/>
      <c r="AJ371" s="12" t="s">
        <v>129</v>
      </c>
      <c r="AK371" s="11" t="str">
        <f>AK326</f>
        <v>X</v>
      </c>
      <c r="AL371" s="202"/>
      <c r="AM371" s="202"/>
      <c r="AN371" s="202"/>
      <c r="AO371" s="202"/>
      <c r="AP371" s="202"/>
      <c r="AQ371" s="202"/>
      <c r="AR371" s="202"/>
      <c r="AS371" s="202"/>
      <c r="AT371" s="202"/>
      <c r="BA371" s="12" t="s">
        <v>129</v>
      </c>
      <c r="BB371" s="11" t="str">
        <f>BB326</f>
        <v>X</v>
      </c>
      <c r="BC371" s="202"/>
      <c r="BD371" s="202"/>
      <c r="BE371" s="202"/>
      <c r="BF371" s="202"/>
      <c r="BG371" s="202"/>
      <c r="BH371" s="202"/>
      <c r="BI371" s="202"/>
      <c r="BJ371" s="202"/>
      <c r="BK371" s="202"/>
      <c r="BR371" s="12" t="s">
        <v>129</v>
      </c>
      <c r="BS371" s="11" t="str">
        <f>BS326</f>
        <v>Y</v>
      </c>
      <c r="BT371" s="202"/>
      <c r="BU371" s="202"/>
      <c r="BV371" s="202"/>
      <c r="BW371" s="202"/>
      <c r="BX371" s="202"/>
      <c r="BY371" s="202"/>
      <c r="BZ371" s="202"/>
      <c r="CA371" s="202"/>
      <c r="CB371" s="202"/>
      <c r="CI371" s="12" t="s">
        <v>129</v>
      </c>
      <c r="CJ371" s="11" t="str">
        <f>CJ326</f>
        <v>Y</v>
      </c>
      <c r="CK371" s="202"/>
      <c r="CL371" s="202"/>
      <c r="CM371" s="202"/>
      <c r="CN371" s="202"/>
      <c r="CO371" s="202"/>
      <c r="CP371" s="202"/>
      <c r="CQ371" s="202"/>
      <c r="CR371" s="202"/>
      <c r="CS371" s="202"/>
      <c r="CZ371" s="12" t="s">
        <v>129</v>
      </c>
      <c r="DA371" s="11" t="str">
        <f>DA326</f>
        <v>Y</v>
      </c>
      <c r="DB371" s="202"/>
      <c r="DC371" s="202"/>
      <c r="DD371" s="202"/>
      <c r="DE371" s="202"/>
      <c r="DF371" s="202"/>
      <c r="DG371" s="202"/>
      <c r="DH371" s="202"/>
      <c r="DI371" s="202"/>
      <c r="DJ371" s="202"/>
      <c r="DQ371" s="12" t="s">
        <v>129</v>
      </c>
      <c r="DR371" s="11" t="str">
        <f>DR326</f>
        <v>Y</v>
      </c>
      <c r="DS371" s="202"/>
      <c r="DT371" s="202"/>
      <c r="DU371" s="202"/>
      <c r="DV371" s="202"/>
      <c r="DW371" s="202"/>
      <c r="DX371" s="202"/>
      <c r="DY371" s="202"/>
      <c r="DZ371" s="202"/>
      <c r="EA371" s="202"/>
    </row>
    <row r="372" spans="1:132" x14ac:dyDescent="0.3">
      <c r="B372" s="12" t="s">
        <v>130</v>
      </c>
      <c r="C372" s="11" t="str">
        <f>IF(C371="X","parallel","normal")</f>
        <v>parallel</v>
      </c>
      <c r="D372" s="38" t="s">
        <v>169</v>
      </c>
      <c r="E372" s="16"/>
      <c r="F372" s="16"/>
      <c r="G372" s="16"/>
      <c r="H372" s="16"/>
      <c r="I372" s="16"/>
      <c r="J372" s="16"/>
      <c r="K372" s="16"/>
      <c r="L372" s="16"/>
      <c r="S372" s="12" t="s">
        <v>130</v>
      </c>
      <c r="T372" s="11" t="str">
        <f>IF(T371="X","parallel","normal")</f>
        <v>parallel</v>
      </c>
      <c r="U372" s="38" t="s">
        <v>169</v>
      </c>
      <c r="V372" s="202"/>
      <c r="W372" s="202"/>
      <c r="X372" s="202"/>
      <c r="Y372" s="202"/>
      <c r="Z372" s="202"/>
      <c r="AA372" s="202"/>
      <c r="AB372" s="202"/>
      <c r="AC372" s="202"/>
      <c r="AJ372" s="12" t="s">
        <v>130</v>
      </c>
      <c r="AK372" s="11" t="str">
        <f>IF(AK371="X","parallel","normal")</f>
        <v>parallel</v>
      </c>
      <c r="AL372" s="38" t="s">
        <v>169</v>
      </c>
      <c r="AM372" s="202"/>
      <c r="AN372" s="202"/>
      <c r="AO372" s="202"/>
      <c r="AP372" s="202"/>
      <c r="AQ372" s="202"/>
      <c r="AR372" s="202"/>
      <c r="AS372" s="202"/>
      <c r="AT372" s="202"/>
      <c r="BA372" s="12" t="s">
        <v>130</v>
      </c>
      <c r="BB372" s="11" t="str">
        <f>IF(BB371="X","parallel","normal")</f>
        <v>parallel</v>
      </c>
      <c r="BC372" s="38" t="s">
        <v>169</v>
      </c>
      <c r="BD372" s="202"/>
      <c r="BE372" s="202"/>
      <c r="BF372" s="202"/>
      <c r="BG372" s="202"/>
      <c r="BH372" s="202"/>
      <c r="BI372" s="202"/>
      <c r="BJ372" s="202"/>
      <c r="BK372" s="202"/>
      <c r="BR372" s="12" t="s">
        <v>130</v>
      </c>
      <c r="BS372" s="11" t="str">
        <f>IF(BS371="X","parallel","normal")</f>
        <v>normal</v>
      </c>
      <c r="BT372" s="38" t="s">
        <v>169</v>
      </c>
      <c r="BU372" s="202"/>
      <c r="BV372" s="202"/>
      <c r="BW372" s="202"/>
      <c r="BX372" s="202"/>
      <c r="BY372" s="202"/>
      <c r="BZ372" s="202"/>
      <c r="CA372" s="202"/>
      <c r="CB372" s="202"/>
      <c r="CI372" s="12" t="s">
        <v>130</v>
      </c>
      <c r="CJ372" s="11" t="str">
        <f>IF(CJ371="X","parallel","normal")</f>
        <v>normal</v>
      </c>
      <c r="CK372" s="38" t="s">
        <v>169</v>
      </c>
      <c r="CL372" s="202"/>
      <c r="CM372" s="202"/>
      <c r="CN372" s="202"/>
      <c r="CO372" s="202"/>
      <c r="CP372" s="202"/>
      <c r="CQ372" s="202"/>
      <c r="CR372" s="202"/>
      <c r="CS372" s="202"/>
      <c r="CZ372" s="12" t="s">
        <v>130</v>
      </c>
      <c r="DA372" s="11" t="str">
        <f>IF(DA371="X","parallel","normal")</f>
        <v>normal</v>
      </c>
      <c r="DB372" s="38" t="s">
        <v>169</v>
      </c>
      <c r="DC372" s="202"/>
      <c r="DD372" s="202"/>
      <c r="DE372" s="202"/>
      <c r="DF372" s="202"/>
      <c r="DG372" s="202"/>
      <c r="DH372" s="202"/>
      <c r="DI372" s="202"/>
      <c r="DJ372" s="202"/>
      <c r="DQ372" s="12" t="s">
        <v>130</v>
      </c>
      <c r="DR372" s="11" t="str">
        <f>IF(DR371="X","parallel","normal")</f>
        <v>normal</v>
      </c>
      <c r="DS372" s="38" t="s">
        <v>169</v>
      </c>
      <c r="DT372" s="202"/>
      <c r="DU372" s="202"/>
      <c r="DV372" s="202"/>
      <c r="DW372" s="202"/>
      <c r="DX372" s="202"/>
      <c r="DY372" s="202"/>
      <c r="DZ372" s="202"/>
      <c r="EA372" s="202"/>
    </row>
    <row r="373" spans="1:132" x14ac:dyDescent="0.3">
      <c r="B373" s="12" t="s">
        <v>132</v>
      </c>
      <c r="C373" s="11" t="str">
        <f>IF(C371="X","+X &amp; -X","+Y &amp; -Y")</f>
        <v>+X &amp; -X</v>
      </c>
      <c r="E373" s="16"/>
      <c r="F373" s="16"/>
      <c r="G373" s="16"/>
      <c r="H373" s="16"/>
      <c r="I373" s="16"/>
      <c r="J373" s="16"/>
      <c r="K373" s="16"/>
      <c r="L373" s="16"/>
      <c r="S373" s="12" t="s">
        <v>132</v>
      </c>
      <c r="T373" s="11" t="str">
        <f>IF(T371="X","+X &amp; -X","+Y &amp; -Y")</f>
        <v>+X &amp; -X</v>
      </c>
      <c r="V373" s="202"/>
      <c r="W373" s="202"/>
      <c r="X373" s="202"/>
      <c r="Y373" s="202"/>
      <c r="Z373" s="202"/>
      <c r="AA373" s="202"/>
      <c r="AB373" s="202"/>
      <c r="AC373" s="202"/>
      <c r="AJ373" s="12" t="s">
        <v>132</v>
      </c>
      <c r="AK373" s="11" t="str">
        <f>IF(AK371="X","+X &amp; -X","+Y &amp; -Y")</f>
        <v>+X &amp; -X</v>
      </c>
      <c r="AM373" s="202"/>
      <c r="AN373" s="202"/>
      <c r="AO373" s="202"/>
      <c r="AP373" s="202"/>
      <c r="AQ373" s="202"/>
      <c r="AR373" s="202"/>
      <c r="AS373" s="202"/>
      <c r="AT373" s="202"/>
      <c r="BA373" s="12" t="s">
        <v>132</v>
      </c>
      <c r="BB373" s="11" t="str">
        <f>IF(BB371="X","+X &amp; -X","+Y &amp; -Y")</f>
        <v>+X &amp; -X</v>
      </c>
      <c r="BD373" s="202"/>
      <c r="BE373" s="202"/>
      <c r="BF373" s="202"/>
      <c r="BG373" s="202"/>
      <c r="BH373" s="202"/>
      <c r="BI373" s="202"/>
      <c r="BJ373" s="202"/>
      <c r="BK373" s="202"/>
      <c r="BR373" s="12" t="s">
        <v>132</v>
      </c>
      <c r="BS373" s="11" t="str">
        <f>IF(BS371="X","+X &amp; -X","+Y &amp; -Y")</f>
        <v>+Y &amp; -Y</v>
      </c>
      <c r="BU373" s="202"/>
      <c r="BV373" s="202"/>
      <c r="BW373" s="202"/>
      <c r="BX373" s="202"/>
      <c r="BY373" s="202"/>
      <c r="BZ373" s="202"/>
      <c r="CA373" s="202"/>
      <c r="CB373" s="202"/>
      <c r="CI373" s="12" t="s">
        <v>132</v>
      </c>
      <c r="CJ373" s="11" t="str">
        <f>IF(CJ371="X","+X &amp; -X","+Y &amp; -Y")</f>
        <v>+Y &amp; -Y</v>
      </c>
      <c r="CL373" s="202"/>
      <c r="CM373" s="202"/>
      <c r="CN373" s="202"/>
      <c r="CO373" s="202"/>
      <c r="CP373" s="202"/>
      <c r="CQ373" s="202"/>
      <c r="CR373" s="202"/>
      <c r="CS373" s="202"/>
      <c r="CZ373" s="12" t="s">
        <v>132</v>
      </c>
      <c r="DA373" s="11" t="str">
        <f>IF(DA371="X","+X &amp; -X","+Y &amp; -Y")</f>
        <v>+Y &amp; -Y</v>
      </c>
      <c r="DC373" s="202"/>
      <c r="DD373" s="202"/>
      <c r="DE373" s="202"/>
      <c r="DF373" s="202"/>
      <c r="DG373" s="202"/>
      <c r="DH373" s="202"/>
      <c r="DI373" s="202"/>
      <c r="DJ373" s="202"/>
      <c r="DQ373" s="12" t="s">
        <v>132</v>
      </c>
      <c r="DR373" s="11" t="str">
        <f>IF(DR371="X","+X &amp; -X","+Y &amp; -Y")</f>
        <v>+Y &amp; -Y</v>
      </c>
      <c r="DT373" s="202"/>
      <c r="DU373" s="202"/>
      <c r="DV373" s="202"/>
      <c r="DW373" s="202"/>
      <c r="DX373" s="202"/>
      <c r="DY373" s="202"/>
      <c r="DZ373" s="202"/>
      <c r="EA373" s="202"/>
    </row>
    <row r="374" spans="1:132" x14ac:dyDescent="0.3">
      <c r="B374" s="12" t="s">
        <v>133</v>
      </c>
      <c r="C374" s="39">
        <f>C329</f>
        <v>16.699258339253714</v>
      </c>
      <c r="D374" s="38"/>
      <c r="E374" s="16"/>
      <c r="F374" s="16"/>
      <c r="G374" s="16"/>
      <c r="H374" s="16"/>
      <c r="I374" s="16"/>
      <c r="J374" s="16"/>
      <c r="K374" s="16"/>
      <c r="L374" s="16"/>
      <c r="S374" s="12" t="s">
        <v>133</v>
      </c>
      <c r="T374" s="39">
        <f>T329</f>
        <v>16.699258339253714</v>
      </c>
      <c r="U374" s="38"/>
      <c r="V374" s="202"/>
      <c r="W374" s="202"/>
      <c r="X374" s="202"/>
      <c r="Y374" s="202"/>
      <c r="Z374" s="202"/>
      <c r="AA374" s="202"/>
      <c r="AB374" s="202"/>
      <c r="AC374" s="202"/>
      <c r="AJ374" s="12" t="s">
        <v>133</v>
      </c>
      <c r="AK374" s="39">
        <f>AK329</f>
        <v>16.699258339253714</v>
      </c>
      <c r="AL374" s="38"/>
      <c r="AM374" s="202"/>
      <c r="AN374" s="202"/>
      <c r="AO374" s="202"/>
      <c r="AP374" s="202"/>
      <c r="AQ374" s="202"/>
      <c r="AR374" s="202"/>
      <c r="AS374" s="202"/>
      <c r="AT374" s="202"/>
      <c r="BA374" s="12" t="s">
        <v>133</v>
      </c>
      <c r="BB374" s="39">
        <f>BB329</f>
        <v>16.699258339253714</v>
      </c>
      <c r="BC374" s="38"/>
      <c r="BD374" s="202"/>
      <c r="BE374" s="202"/>
      <c r="BF374" s="202"/>
      <c r="BG374" s="202"/>
      <c r="BH374" s="202"/>
      <c r="BI374" s="202"/>
      <c r="BJ374" s="202"/>
      <c r="BK374" s="202"/>
      <c r="BR374" s="12" t="s">
        <v>133</v>
      </c>
      <c r="BS374" s="39">
        <f>BS329</f>
        <v>30.963782686061883</v>
      </c>
      <c r="BT374" s="38"/>
      <c r="BU374" s="202"/>
      <c r="BV374" s="202"/>
      <c r="BW374" s="202"/>
      <c r="BX374" s="202"/>
      <c r="BY374" s="202"/>
      <c r="BZ374" s="202"/>
      <c r="CA374" s="202"/>
      <c r="CB374" s="202"/>
      <c r="CI374" s="12" t="s">
        <v>133</v>
      </c>
      <c r="CJ374" s="39">
        <f>CJ329</f>
        <v>30.963782686061883</v>
      </c>
      <c r="CK374" s="38"/>
      <c r="CL374" s="202"/>
      <c r="CM374" s="202"/>
      <c r="CN374" s="202"/>
      <c r="CO374" s="202"/>
      <c r="CP374" s="202"/>
      <c r="CQ374" s="202"/>
      <c r="CR374" s="202"/>
      <c r="CS374" s="202"/>
      <c r="CZ374" s="12" t="s">
        <v>133</v>
      </c>
      <c r="DA374" s="39">
        <f>DA329</f>
        <v>30.963782686061883</v>
      </c>
      <c r="DB374" s="38"/>
      <c r="DC374" s="202"/>
      <c r="DD374" s="202"/>
      <c r="DE374" s="202"/>
      <c r="DF374" s="202"/>
      <c r="DG374" s="202"/>
      <c r="DH374" s="202"/>
      <c r="DI374" s="202"/>
      <c r="DJ374" s="202"/>
      <c r="DQ374" s="12" t="s">
        <v>133</v>
      </c>
      <c r="DR374" s="39">
        <f>DR329</f>
        <v>30.963782686061883</v>
      </c>
      <c r="DS374" s="38"/>
      <c r="DT374" s="202"/>
      <c r="DU374" s="202"/>
      <c r="DV374" s="202"/>
      <c r="DW374" s="202"/>
      <c r="DX374" s="202"/>
      <c r="DY374" s="202"/>
      <c r="DZ374" s="202"/>
      <c r="EA374" s="202"/>
    </row>
    <row r="375" spans="1:132" x14ac:dyDescent="0.3">
      <c r="B375" s="12" t="s">
        <v>134</v>
      </c>
      <c r="C375" s="11" t="str">
        <f>IF(C371="X","+Y &amp; -Y","+X &amp; -X")</f>
        <v>+Y &amp; -Y</v>
      </c>
      <c r="D375" s="38"/>
      <c r="E375" s="16"/>
      <c r="F375" s="16"/>
      <c r="G375" s="16"/>
      <c r="H375" s="16"/>
      <c r="I375" s="16"/>
      <c r="J375" s="16"/>
      <c r="K375" s="16"/>
      <c r="L375" s="16"/>
      <c r="S375" s="12" t="s">
        <v>134</v>
      </c>
      <c r="T375" s="11" t="str">
        <f>IF(T371="X","+Y &amp; -Y","+X &amp; -X")</f>
        <v>+Y &amp; -Y</v>
      </c>
      <c r="U375" s="38"/>
      <c r="V375" s="202"/>
      <c r="W375" s="202"/>
      <c r="X375" s="202"/>
      <c r="Y375" s="202"/>
      <c r="Z375" s="202"/>
      <c r="AA375" s="202"/>
      <c r="AB375" s="202"/>
      <c r="AC375" s="202"/>
      <c r="AJ375" s="12" t="s">
        <v>134</v>
      </c>
      <c r="AK375" s="11" t="str">
        <f>IF(AK371="X","+Y &amp; -Y","+X &amp; -X")</f>
        <v>+Y &amp; -Y</v>
      </c>
      <c r="AL375" s="38"/>
      <c r="AM375" s="202"/>
      <c r="AN375" s="202"/>
      <c r="AO375" s="202"/>
      <c r="AP375" s="202"/>
      <c r="AQ375" s="202"/>
      <c r="AR375" s="202"/>
      <c r="AS375" s="202"/>
      <c r="AT375" s="202"/>
      <c r="BA375" s="12" t="s">
        <v>134</v>
      </c>
      <c r="BB375" s="11" t="str">
        <f>IF(BB371="X","+Y &amp; -Y","+X &amp; -X")</f>
        <v>+Y &amp; -Y</v>
      </c>
      <c r="BC375" s="38"/>
      <c r="BD375" s="202"/>
      <c r="BE375" s="202"/>
      <c r="BF375" s="202"/>
      <c r="BG375" s="202"/>
      <c r="BH375" s="202"/>
      <c r="BI375" s="202"/>
      <c r="BJ375" s="202"/>
      <c r="BK375" s="202"/>
      <c r="BR375" s="12" t="s">
        <v>134</v>
      </c>
      <c r="BS375" s="11" t="str">
        <f>IF(BS371="X","+Y &amp; -Y","+X &amp; -X")</f>
        <v>+X &amp; -X</v>
      </c>
      <c r="BT375" s="38"/>
      <c r="BU375" s="202"/>
      <c r="BV375" s="202"/>
      <c r="BW375" s="202"/>
      <c r="BX375" s="202"/>
      <c r="BY375" s="202"/>
      <c r="BZ375" s="202"/>
      <c r="CA375" s="202"/>
      <c r="CB375" s="202"/>
      <c r="CI375" s="12" t="s">
        <v>134</v>
      </c>
      <c r="CJ375" s="11" t="str">
        <f>IF(CJ371="X","+Y &amp; -Y","+X &amp; -X")</f>
        <v>+X &amp; -X</v>
      </c>
      <c r="CK375" s="38"/>
      <c r="CL375" s="202"/>
      <c r="CM375" s="202"/>
      <c r="CN375" s="202"/>
      <c r="CO375" s="202"/>
      <c r="CP375" s="202"/>
      <c r="CQ375" s="202"/>
      <c r="CR375" s="202"/>
      <c r="CS375" s="202"/>
      <c r="CZ375" s="12" t="s">
        <v>134</v>
      </c>
      <c r="DA375" s="11" t="str">
        <f>IF(DA371="X","+Y &amp; -Y","+X &amp; -X")</f>
        <v>+X &amp; -X</v>
      </c>
      <c r="DB375" s="38"/>
      <c r="DC375" s="202"/>
      <c r="DD375" s="202"/>
      <c r="DE375" s="202"/>
      <c r="DF375" s="202"/>
      <c r="DG375" s="202"/>
      <c r="DH375" s="202"/>
      <c r="DI375" s="202"/>
      <c r="DJ375" s="202"/>
      <c r="DQ375" s="12" t="s">
        <v>134</v>
      </c>
      <c r="DR375" s="11" t="str">
        <f>IF(DR371="X","+Y &amp; -Y","+X &amp; -X")</f>
        <v>+X &amp; -X</v>
      </c>
      <c r="DS375" s="38"/>
      <c r="DT375" s="202"/>
      <c r="DU375" s="202"/>
      <c r="DV375" s="202"/>
      <c r="DW375" s="202"/>
      <c r="DX375" s="202"/>
      <c r="DY375" s="202"/>
      <c r="DZ375" s="202"/>
      <c r="EA375" s="202"/>
    </row>
    <row r="376" spans="1:132" x14ac:dyDescent="0.3">
      <c r="B376" s="12" t="s">
        <v>133</v>
      </c>
      <c r="C376" s="39">
        <f>C331</f>
        <v>30.963782686061883</v>
      </c>
      <c r="D376" s="38"/>
      <c r="E376" s="16"/>
      <c r="F376" s="16"/>
      <c r="G376" s="16"/>
      <c r="H376" s="16"/>
      <c r="I376" s="16"/>
      <c r="J376" s="16"/>
      <c r="K376" s="16"/>
      <c r="L376" s="16"/>
      <c r="S376" s="12" t="s">
        <v>133</v>
      </c>
      <c r="T376" s="39">
        <f>T331</f>
        <v>30.963782686061883</v>
      </c>
      <c r="U376" s="38"/>
      <c r="V376" s="202"/>
      <c r="W376" s="202"/>
      <c r="X376" s="202"/>
      <c r="Y376" s="202"/>
      <c r="Z376" s="202"/>
      <c r="AA376" s="202"/>
      <c r="AB376" s="202"/>
      <c r="AC376" s="202"/>
      <c r="AJ376" s="12" t="s">
        <v>133</v>
      </c>
      <c r="AK376" s="39">
        <f>AK331</f>
        <v>30.963782686061883</v>
      </c>
      <c r="AL376" s="38"/>
      <c r="AM376" s="202"/>
      <c r="AN376" s="202"/>
      <c r="AO376" s="202"/>
      <c r="AP376" s="202"/>
      <c r="AQ376" s="202"/>
      <c r="AR376" s="202"/>
      <c r="AS376" s="202"/>
      <c r="AT376" s="202"/>
      <c r="BA376" s="12" t="s">
        <v>133</v>
      </c>
      <c r="BB376" s="39">
        <f>BB331</f>
        <v>30.963782686061883</v>
      </c>
      <c r="BC376" s="38"/>
      <c r="BD376" s="202"/>
      <c r="BE376" s="202"/>
      <c r="BF376" s="202"/>
      <c r="BG376" s="202"/>
      <c r="BH376" s="202"/>
      <c r="BI376" s="202"/>
      <c r="BJ376" s="202"/>
      <c r="BK376" s="202"/>
      <c r="BR376" s="12" t="s">
        <v>133</v>
      </c>
      <c r="BS376" s="39">
        <f>BS331</f>
        <v>16.699258339253714</v>
      </c>
      <c r="BT376" s="38"/>
      <c r="BU376" s="202"/>
      <c r="BV376" s="202"/>
      <c r="BW376" s="202"/>
      <c r="BX376" s="202"/>
      <c r="BY376" s="202"/>
      <c r="BZ376" s="202"/>
      <c r="CA376" s="202"/>
      <c r="CB376" s="202"/>
      <c r="CI376" s="12" t="s">
        <v>133</v>
      </c>
      <c r="CJ376" s="39">
        <f>CJ331</f>
        <v>16.699258339253714</v>
      </c>
      <c r="CK376" s="38"/>
      <c r="CL376" s="202"/>
      <c r="CM376" s="202"/>
      <c r="CN376" s="202"/>
      <c r="CO376" s="202"/>
      <c r="CP376" s="202"/>
      <c r="CQ376" s="202"/>
      <c r="CR376" s="202"/>
      <c r="CS376" s="202"/>
      <c r="CZ376" s="12" t="s">
        <v>133</v>
      </c>
      <c r="DA376" s="39">
        <f>DA331</f>
        <v>16.699258339253714</v>
      </c>
      <c r="DB376" s="38"/>
      <c r="DC376" s="202"/>
      <c r="DD376" s="202"/>
      <c r="DE376" s="202"/>
      <c r="DF376" s="202"/>
      <c r="DG376" s="202"/>
      <c r="DH376" s="202"/>
      <c r="DI376" s="202"/>
      <c r="DJ376" s="202"/>
      <c r="DQ376" s="12" t="s">
        <v>133</v>
      </c>
      <c r="DR376" s="39">
        <f>DR331</f>
        <v>16.699258339253714</v>
      </c>
      <c r="DS376" s="38"/>
      <c r="DT376" s="202"/>
      <c r="DU376" s="202"/>
      <c r="DV376" s="202"/>
      <c r="DW376" s="202"/>
      <c r="DX376" s="202"/>
      <c r="DY376" s="202"/>
      <c r="DZ376" s="202"/>
      <c r="EA376" s="202"/>
    </row>
    <row r="377" spans="1:132" x14ac:dyDescent="0.3">
      <c r="B377" s="12" t="s">
        <v>170</v>
      </c>
      <c r="C377" s="119">
        <f>C332</f>
        <v>20</v>
      </c>
      <c r="D377" s="38"/>
      <c r="E377" s="16"/>
      <c r="F377" s="16"/>
      <c r="G377" s="16"/>
      <c r="H377" s="16"/>
      <c r="I377" s="16"/>
      <c r="J377" s="16"/>
      <c r="K377" s="16"/>
      <c r="L377" s="16"/>
      <c r="S377" s="12" t="s">
        <v>170</v>
      </c>
      <c r="T377" s="119">
        <f>T332</f>
        <v>20</v>
      </c>
      <c r="U377" s="38"/>
      <c r="V377" s="202"/>
      <c r="W377" s="202"/>
      <c r="X377" s="202"/>
      <c r="Y377" s="202"/>
      <c r="Z377" s="202"/>
      <c r="AA377" s="202"/>
      <c r="AB377" s="202"/>
      <c r="AC377" s="202"/>
      <c r="AJ377" s="12" t="s">
        <v>170</v>
      </c>
      <c r="AK377" s="119">
        <f>AK332</f>
        <v>20</v>
      </c>
      <c r="AL377" s="38"/>
      <c r="AM377" s="202"/>
      <c r="AN377" s="202"/>
      <c r="AO377" s="202"/>
      <c r="AP377" s="202"/>
      <c r="AQ377" s="202"/>
      <c r="AR377" s="202"/>
      <c r="AS377" s="202"/>
      <c r="AT377" s="202"/>
      <c r="BA377" s="12" t="s">
        <v>170</v>
      </c>
      <c r="BB377" s="119">
        <f>BB332</f>
        <v>20</v>
      </c>
      <c r="BC377" s="38"/>
      <c r="BD377" s="202"/>
      <c r="BE377" s="202"/>
      <c r="BF377" s="202"/>
      <c r="BG377" s="202"/>
      <c r="BH377" s="202"/>
      <c r="BI377" s="202"/>
      <c r="BJ377" s="202"/>
      <c r="BK377" s="202"/>
      <c r="BR377" s="12" t="s">
        <v>170</v>
      </c>
      <c r="BS377" s="119">
        <f>BS332</f>
        <v>40</v>
      </c>
      <c r="BT377" s="38"/>
      <c r="BU377" s="202"/>
      <c r="BV377" s="202"/>
      <c r="BW377" s="202"/>
      <c r="BX377" s="202"/>
      <c r="BY377" s="202"/>
      <c r="BZ377" s="202"/>
      <c r="CA377" s="202"/>
      <c r="CB377" s="202"/>
      <c r="CI377" s="12" t="s">
        <v>170</v>
      </c>
      <c r="CJ377" s="119">
        <f>CJ332</f>
        <v>40</v>
      </c>
      <c r="CK377" s="38"/>
      <c r="CL377" s="202"/>
      <c r="CM377" s="202"/>
      <c r="CN377" s="202"/>
      <c r="CO377" s="202"/>
      <c r="CP377" s="202"/>
      <c r="CQ377" s="202"/>
      <c r="CR377" s="202"/>
      <c r="CS377" s="202"/>
      <c r="CZ377" s="12" t="s">
        <v>170</v>
      </c>
      <c r="DA377" s="119">
        <f>DA332</f>
        <v>40</v>
      </c>
      <c r="DB377" s="38"/>
      <c r="DC377" s="202"/>
      <c r="DD377" s="202"/>
      <c r="DE377" s="202"/>
      <c r="DF377" s="202"/>
      <c r="DG377" s="202"/>
      <c r="DH377" s="202"/>
      <c r="DI377" s="202"/>
      <c r="DJ377" s="202"/>
      <c r="DQ377" s="12" t="s">
        <v>170</v>
      </c>
      <c r="DR377" s="119">
        <f>DR332</f>
        <v>40</v>
      </c>
      <c r="DS377" s="38"/>
      <c r="DT377" s="202"/>
      <c r="DU377" s="202"/>
      <c r="DV377" s="202"/>
      <c r="DW377" s="202"/>
      <c r="DX377" s="202"/>
      <c r="DY377" s="202"/>
      <c r="DZ377" s="202"/>
      <c r="EA377" s="202"/>
    </row>
    <row r="378" spans="1:132" x14ac:dyDescent="0.3">
      <c r="B378" s="12" t="s">
        <v>171</v>
      </c>
      <c r="C378" s="119">
        <f>C333</f>
        <v>40</v>
      </c>
      <c r="D378" s="38"/>
      <c r="E378" s="16"/>
      <c r="F378" s="16"/>
      <c r="G378" s="16"/>
      <c r="H378" s="16"/>
      <c r="I378" s="16"/>
      <c r="J378" s="16"/>
      <c r="K378" s="16"/>
      <c r="L378" s="16"/>
      <c r="S378" s="12" t="s">
        <v>171</v>
      </c>
      <c r="T378" s="119">
        <f>T333</f>
        <v>40</v>
      </c>
      <c r="U378" s="38"/>
      <c r="V378" s="202"/>
      <c r="W378" s="202"/>
      <c r="X378" s="202"/>
      <c r="Y378" s="202"/>
      <c r="Z378" s="202"/>
      <c r="AA378" s="202"/>
      <c r="AB378" s="202"/>
      <c r="AC378" s="202"/>
      <c r="AJ378" s="12" t="s">
        <v>171</v>
      </c>
      <c r="AK378" s="119">
        <f>AK333</f>
        <v>40</v>
      </c>
      <c r="AL378" s="38"/>
      <c r="AM378" s="202"/>
      <c r="AN378" s="202"/>
      <c r="AO378" s="202"/>
      <c r="AP378" s="202"/>
      <c r="AQ378" s="202"/>
      <c r="AR378" s="202"/>
      <c r="AS378" s="202"/>
      <c r="AT378" s="202"/>
      <c r="BA378" s="12" t="s">
        <v>171</v>
      </c>
      <c r="BB378" s="119">
        <f>BB333</f>
        <v>40</v>
      </c>
      <c r="BC378" s="38"/>
      <c r="BD378" s="202"/>
      <c r="BE378" s="202"/>
      <c r="BF378" s="202"/>
      <c r="BG378" s="202"/>
      <c r="BH378" s="202"/>
      <c r="BI378" s="202"/>
      <c r="BJ378" s="202"/>
      <c r="BK378" s="202"/>
      <c r="BR378" s="12" t="s">
        <v>171</v>
      </c>
      <c r="BS378" s="119">
        <f>BS333</f>
        <v>20</v>
      </c>
      <c r="BT378" s="38"/>
      <c r="BU378" s="202"/>
      <c r="BV378" s="202"/>
      <c r="BW378" s="202"/>
      <c r="BX378" s="202"/>
      <c r="BY378" s="202"/>
      <c r="BZ378" s="202"/>
      <c r="CA378" s="202"/>
      <c r="CB378" s="202"/>
      <c r="CI378" s="12" t="s">
        <v>171</v>
      </c>
      <c r="CJ378" s="119">
        <f>CJ333</f>
        <v>20</v>
      </c>
      <c r="CK378" s="38"/>
      <c r="CL378" s="202"/>
      <c r="CM378" s="202"/>
      <c r="CN378" s="202"/>
      <c r="CO378" s="202"/>
      <c r="CP378" s="202"/>
      <c r="CQ378" s="202"/>
      <c r="CR378" s="202"/>
      <c r="CS378" s="202"/>
      <c r="CZ378" s="12" t="s">
        <v>171</v>
      </c>
      <c r="DA378" s="119">
        <f>DA333</f>
        <v>20</v>
      </c>
      <c r="DB378" s="38"/>
      <c r="DC378" s="202"/>
      <c r="DD378" s="202"/>
      <c r="DE378" s="202"/>
      <c r="DF378" s="202"/>
      <c r="DG378" s="202"/>
      <c r="DH378" s="202"/>
      <c r="DI378" s="202"/>
      <c r="DJ378" s="202"/>
      <c r="DQ378" s="12" t="s">
        <v>171</v>
      </c>
      <c r="DR378" s="119">
        <f>DR333</f>
        <v>20</v>
      </c>
      <c r="DS378" s="38"/>
      <c r="DT378" s="202"/>
      <c r="DU378" s="202"/>
      <c r="DV378" s="202"/>
      <c r="DW378" s="202"/>
      <c r="DX378" s="202"/>
      <c r="DY378" s="202"/>
      <c r="DZ378" s="202"/>
      <c r="EA378" s="202"/>
    </row>
    <row r="379" spans="1:132" x14ac:dyDescent="0.3">
      <c r="B379" s="12" t="s">
        <v>18</v>
      </c>
      <c r="C379" s="39">
        <f>C334</f>
        <v>11</v>
      </c>
      <c r="D379" s="38"/>
      <c r="E379" s="16"/>
      <c r="F379" s="16"/>
      <c r="G379" s="16"/>
      <c r="H379" s="16"/>
      <c r="I379" s="16"/>
      <c r="J379" s="16"/>
      <c r="K379" s="16"/>
      <c r="L379" s="16"/>
      <c r="S379" s="12" t="s">
        <v>18</v>
      </c>
      <c r="T379" s="39">
        <f>T334</f>
        <v>11</v>
      </c>
      <c r="U379" s="38"/>
      <c r="V379" s="202"/>
      <c r="W379" s="202"/>
      <c r="X379" s="202"/>
      <c r="Y379" s="202"/>
      <c r="Z379" s="202"/>
      <c r="AA379" s="202"/>
      <c r="AB379" s="202"/>
      <c r="AC379" s="202"/>
      <c r="AJ379" s="12" t="s">
        <v>18</v>
      </c>
      <c r="AK379" s="39">
        <f>AK334</f>
        <v>11</v>
      </c>
      <c r="AL379" s="38"/>
      <c r="AM379" s="202"/>
      <c r="AN379" s="202"/>
      <c r="AO379" s="202"/>
      <c r="AP379" s="202"/>
      <c r="AQ379" s="202"/>
      <c r="AR379" s="202"/>
      <c r="AS379" s="202"/>
      <c r="AT379" s="202"/>
      <c r="BA379" s="12" t="s">
        <v>18</v>
      </c>
      <c r="BB379" s="39">
        <f>BB334</f>
        <v>11</v>
      </c>
      <c r="BC379" s="38"/>
      <c r="BD379" s="202"/>
      <c r="BE379" s="202"/>
      <c r="BF379" s="202"/>
      <c r="BG379" s="202"/>
      <c r="BH379" s="202"/>
      <c r="BI379" s="202"/>
      <c r="BJ379" s="202"/>
      <c r="BK379" s="202"/>
      <c r="BR379" s="12" t="s">
        <v>18</v>
      </c>
      <c r="BS379" s="39">
        <f>BS334</f>
        <v>11</v>
      </c>
      <c r="BT379" s="38"/>
      <c r="BU379" s="202"/>
      <c r="BV379" s="202"/>
      <c r="BW379" s="202"/>
      <c r="BX379" s="202"/>
      <c r="BY379" s="202"/>
      <c r="BZ379" s="202"/>
      <c r="CA379" s="202"/>
      <c r="CB379" s="202"/>
      <c r="CI379" s="12" t="s">
        <v>18</v>
      </c>
      <c r="CJ379" s="39">
        <f>CJ334</f>
        <v>11</v>
      </c>
      <c r="CK379" s="38"/>
      <c r="CL379" s="202"/>
      <c r="CM379" s="202"/>
      <c r="CN379" s="202"/>
      <c r="CO379" s="202"/>
      <c r="CP379" s="202"/>
      <c r="CQ379" s="202"/>
      <c r="CR379" s="202"/>
      <c r="CS379" s="202"/>
      <c r="CZ379" s="12" t="s">
        <v>18</v>
      </c>
      <c r="DA379" s="39">
        <f>DA334</f>
        <v>11</v>
      </c>
      <c r="DB379" s="38"/>
      <c r="DC379" s="202"/>
      <c r="DD379" s="202"/>
      <c r="DE379" s="202"/>
      <c r="DF379" s="202"/>
      <c r="DG379" s="202"/>
      <c r="DH379" s="202"/>
      <c r="DI379" s="202"/>
      <c r="DJ379" s="202"/>
      <c r="DQ379" s="12" t="s">
        <v>18</v>
      </c>
      <c r="DR379" s="39">
        <f>DR334</f>
        <v>11</v>
      </c>
      <c r="DS379" s="38"/>
      <c r="DT379" s="202"/>
      <c r="DU379" s="202"/>
      <c r="DV379" s="202"/>
      <c r="DW379" s="202"/>
      <c r="DX379" s="202"/>
      <c r="DY379" s="202"/>
      <c r="DZ379" s="202"/>
      <c r="EA379" s="202"/>
    </row>
    <row r="380" spans="1:132" x14ac:dyDescent="0.3">
      <c r="B380" s="12"/>
      <c r="C380" s="16"/>
      <c r="D380" s="16"/>
      <c r="E380" s="16"/>
      <c r="F380" s="16"/>
      <c r="G380" s="16"/>
      <c r="H380" s="16"/>
      <c r="I380" s="16"/>
      <c r="J380" s="16"/>
      <c r="K380" s="16"/>
      <c r="L380" s="16"/>
      <c r="S380" s="12"/>
      <c r="T380" s="202"/>
      <c r="U380" s="202"/>
      <c r="V380" s="202"/>
      <c r="W380" s="202"/>
      <c r="X380" s="202"/>
      <c r="Y380" s="202"/>
      <c r="Z380" s="202"/>
      <c r="AA380" s="202"/>
      <c r="AB380" s="202"/>
      <c r="AC380" s="202"/>
      <c r="AJ380" s="12"/>
      <c r="AK380" s="202"/>
      <c r="AL380" s="202"/>
      <c r="AM380" s="202"/>
      <c r="AN380" s="202"/>
      <c r="AO380" s="202"/>
      <c r="AP380" s="202"/>
      <c r="AQ380" s="202"/>
      <c r="AR380" s="202"/>
      <c r="AS380" s="202"/>
      <c r="AT380" s="202"/>
      <c r="BA380" s="12"/>
      <c r="BB380" s="202"/>
      <c r="BC380" s="202"/>
      <c r="BD380" s="202"/>
      <c r="BE380" s="202"/>
      <c r="BF380" s="202"/>
      <c r="BG380" s="202"/>
      <c r="BH380" s="202"/>
      <c r="BI380" s="202"/>
      <c r="BJ380" s="202"/>
      <c r="BK380" s="202"/>
      <c r="BR380" s="12"/>
      <c r="BS380" s="202"/>
      <c r="BT380" s="202"/>
      <c r="BU380" s="202"/>
      <c r="BV380" s="202"/>
      <c r="BW380" s="202"/>
      <c r="BX380" s="202"/>
      <c r="BY380" s="202"/>
      <c r="BZ380" s="202"/>
      <c r="CA380" s="202"/>
      <c r="CB380" s="202"/>
      <c r="CI380" s="12"/>
      <c r="CJ380" s="202"/>
      <c r="CK380" s="202"/>
      <c r="CL380" s="202"/>
      <c r="CM380" s="202"/>
      <c r="CN380" s="202"/>
      <c r="CO380" s="202"/>
      <c r="CP380" s="202"/>
      <c r="CQ380" s="202"/>
      <c r="CR380" s="202"/>
      <c r="CS380" s="202"/>
      <c r="CZ380" s="12"/>
      <c r="DA380" s="202"/>
      <c r="DB380" s="202"/>
      <c r="DC380" s="202"/>
      <c r="DD380" s="202"/>
      <c r="DE380" s="202"/>
      <c r="DF380" s="202"/>
      <c r="DG380" s="202"/>
      <c r="DH380" s="202"/>
      <c r="DI380" s="202"/>
      <c r="DJ380" s="202"/>
      <c r="DQ380" s="12"/>
      <c r="DR380" s="202"/>
      <c r="DS380" s="202"/>
      <c r="DT380" s="202"/>
      <c r="DU380" s="202"/>
      <c r="DV380" s="202"/>
      <c r="DW380" s="202"/>
      <c r="DX380" s="202"/>
      <c r="DY380" s="202"/>
      <c r="DZ380" s="202"/>
      <c r="EA380" s="202"/>
    </row>
    <row r="381" spans="1:132" x14ac:dyDescent="0.3">
      <c r="B381" s="12" t="s">
        <v>172</v>
      </c>
      <c r="C381" s="68" t="str">
        <f>D336</f>
        <v>A</v>
      </c>
      <c r="D381" s="16"/>
      <c r="E381" s="16"/>
      <c r="F381" s="16"/>
      <c r="G381" s="16"/>
      <c r="H381" s="16"/>
      <c r="I381" s="16"/>
      <c r="J381" s="16"/>
      <c r="K381" s="16"/>
      <c r="L381" s="16"/>
      <c r="S381" s="12" t="s">
        <v>172</v>
      </c>
      <c r="T381" s="68" t="str">
        <f>U336</f>
        <v>B</v>
      </c>
      <c r="U381" s="202"/>
      <c r="V381" s="202"/>
      <c r="W381" s="202"/>
      <c r="X381" s="202"/>
      <c r="Y381" s="202"/>
      <c r="Z381" s="202"/>
      <c r="AA381" s="202"/>
      <c r="AB381" s="202"/>
      <c r="AC381" s="202"/>
      <c r="AJ381" s="12" t="s">
        <v>172</v>
      </c>
      <c r="AK381" s="68" t="str">
        <f>AL336</f>
        <v>A</v>
      </c>
      <c r="AL381" s="202"/>
      <c r="AM381" s="202"/>
      <c r="AN381" s="202"/>
      <c r="AO381" s="202"/>
      <c r="AP381" s="202"/>
      <c r="AQ381" s="202"/>
      <c r="AR381" s="202"/>
      <c r="AS381" s="202"/>
      <c r="AT381" s="202"/>
      <c r="BA381" s="12" t="s">
        <v>172</v>
      </c>
      <c r="BB381" s="68" t="str">
        <f>BC336</f>
        <v>B</v>
      </c>
      <c r="BC381" s="202"/>
      <c r="BD381" s="202"/>
      <c r="BE381" s="202"/>
      <c r="BF381" s="202"/>
      <c r="BG381" s="202"/>
      <c r="BH381" s="202"/>
      <c r="BI381" s="202"/>
      <c r="BJ381" s="202"/>
      <c r="BK381" s="202"/>
      <c r="BR381" s="12" t="s">
        <v>172</v>
      </c>
      <c r="BS381" s="68" t="str">
        <f>BT336</f>
        <v>A</v>
      </c>
      <c r="BT381" s="202"/>
      <c r="BU381" s="202"/>
      <c r="BV381" s="202"/>
      <c r="BW381" s="202"/>
      <c r="BX381" s="202"/>
      <c r="BY381" s="202"/>
      <c r="BZ381" s="202"/>
      <c r="CA381" s="202"/>
      <c r="CB381" s="202"/>
      <c r="CI381" s="12" t="s">
        <v>172</v>
      </c>
      <c r="CJ381" s="68" t="str">
        <f>CK336</f>
        <v>B</v>
      </c>
      <c r="CK381" s="202"/>
      <c r="CL381" s="202"/>
      <c r="CM381" s="202"/>
      <c r="CN381" s="202"/>
      <c r="CO381" s="202"/>
      <c r="CP381" s="202"/>
      <c r="CQ381" s="202"/>
      <c r="CR381" s="202"/>
      <c r="CS381" s="202"/>
      <c r="CZ381" s="12" t="s">
        <v>172</v>
      </c>
      <c r="DA381" s="68" t="str">
        <f>DB336</f>
        <v>A</v>
      </c>
      <c r="DB381" s="202"/>
      <c r="DC381" s="202"/>
      <c r="DD381" s="202"/>
      <c r="DE381" s="202"/>
      <c r="DF381" s="202"/>
      <c r="DG381" s="202"/>
      <c r="DH381" s="202"/>
      <c r="DI381" s="202"/>
      <c r="DJ381" s="202"/>
      <c r="DQ381" s="12" t="s">
        <v>172</v>
      </c>
      <c r="DR381" s="68" t="str">
        <f>DS336</f>
        <v>B</v>
      </c>
      <c r="DS381" s="202"/>
      <c r="DT381" s="202"/>
      <c r="DU381" s="202"/>
      <c r="DV381" s="202"/>
      <c r="DW381" s="202"/>
      <c r="DX381" s="202"/>
      <c r="DY381" s="202"/>
      <c r="DZ381" s="202"/>
      <c r="EA381" s="202"/>
    </row>
    <row r="382" spans="1:132" x14ac:dyDescent="0.3">
      <c r="B382" s="12"/>
      <c r="C382" s="16"/>
      <c r="D382" s="16"/>
      <c r="E382" s="38"/>
      <c r="F382" s="16"/>
      <c r="G382" s="16"/>
      <c r="H382" s="16"/>
      <c r="I382" s="16"/>
      <c r="J382" s="16"/>
      <c r="K382" s="16"/>
      <c r="L382" s="16"/>
      <c r="M382" s="16"/>
      <c r="S382" s="12"/>
      <c r="T382" s="202"/>
      <c r="U382" s="202"/>
      <c r="V382" s="38"/>
      <c r="W382" s="202"/>
      <c r="X382" s="202"/>
      <c r="Y382" s="202"/>
      <c r="Z382" s="202"/>
      <c r="AA382" s="202"/>
      <c r="AB382" s="202"/>
      <c r="AC382" s="202"/>
      <c r="AD382" s="202"/>
      <c r="AJ382" s="12"/>
      <c r="AK382" s="202"/>
      <c r="AL382" s="202"/>
      <c r="AM382" s="38"/>
      <c r="AN382" s="202"/>
      <c r="AO382" s="202"/>
      <c r="AP382" s="202"/>
      <c r="AQ382" s="202"/>
      <c r="AR382" s="202"/>
      <c r="AS382" s="202"/>
      <c r="AT382" s="202"/>
      <c r="AU382" s="202"/>
      <c r="BA382" s="12"/>
      <c r="BB382" s="202"/>
      <c r="BC382" s="202"/>
      <c r="BD382" s="38"/>
      <c r="BE382" s="202"/>
      <c r="BF382" s="202"/>
      <c r="BG382" s="202"/>
      <c r="BH382" s="202"/>
      <c r="BI382" s="202"/>
      <c r="BJ382" s="202"/>
      <c r="BK382" s="202"/>
      <c r="BL382" s="202"/>
      <c r="BR382" s="12"/>
      <c r="BS382" s="202"/>
      <c r="BT382" s="202"/>
      <c r="BU382" s="38"/>
      <c r="BV382" s="202"/>
      <c r="BW382" s="202"/>
      <c r="BX382" s="202"/>
      <c r="BY382" s="202"/>
      <c r="BZ382" s="202"/>
      <c r="CA382" s="202"/>
      <c r="CB382" s="202"/>
      <c r="CC382" s="202"/>
      <c r="CI382" s="12"/>
      <c r="CJ382" s="202"/>
      <c r="CK382" s="202"/>
      <c r="CL382" s="38"/>
      <c r="CM382" s="202"/>
      <c r="CN382" s="202"/>
      <c r="CO382" s="202"/>
      <c r="CP382" s="202"/>
      <c r="CQ382" s="202"/>
      <c r="CR382" s="202"/>
      <c r="CS382" s="202"/>
      <c r="CT382" s="202"/>
      <c r="CZ382" s="12"/>
      <c r="DA382" s="202"/>
      <c r="DB382" s="202"/>
      <c r="DC382" s="38"/>
      <c r="DD382" s="202"/>
      <c r="DE382" s="202"/>
      <c r="DF382" s="202"/>
      <c r="DG382" s="202"/>
      <c r="DH382" s="202"/>
      <c r="DI382" s="202"/>
      <c r="DJ382" s="202"/>
      <c r="DK382" s="202"/>
      <c r="DQ382" s="12"/>
      <c r="DR382" s="202"/>
      <c r="DS382" s="202"/>
      <c r="DT382" s="38"/>
      <c r="DU382" s="202"/>
      <c r="DV382" s="202"/>
      <c r="DW382" s="202"/>
      <c r="DX382" s="202"/>
      <c r="DY382" s="202"/>
      <c r="DZ382" s="202"/>
      <c r="EA382" s="202"/>
      <c r="EB382" s="202"/>
    </row>
    <row r="383" spans="1:132" x14ac:dyDescent="0.3">
      <c r="B383" s="69" t="s">
        <v>142</v>
      </c>
      <c r="C383" s="16"/>
      <c r="D383" s="16"/>
      <c r="E383" s="38"/>
      <c r="F383" s="16"/>
      <c r="G383" s="16"/>
      <c r="H383" s="16"/>
      <c r="I383" s="16"/>
      <c r="J383" s="16"/>
      <c r="K383" s="16"/>
      <c r="L383" s="16"/>
      <c r="M383" s="16"/>
      <c r="S383" s="69" t="s">
        <v>142</v>
      </c>
      <c r="T383" s="202"/>
      <c r="U383" s="202"/>
      <c r="V383" s="38"/>
      <c r="W383" s="202"/>
      <c r="X383" s="202"/>
      <c r="Y383" s="202"/>
      <c r="Z383" s="202"/>
      <c r="AA383" s="202"/>
      <c r="AB383" s="202"/>
      <c r="AC383" s="202"/>
      <c r="AD383" s="202"/>
      <c r="AJ383" s="69" t="s">
        <v>142</v>
      </c>
      <c r="AK383" s="202"/>
      <c r="AL383" s="202"/>
      <c r="AM383" s="38"/>
      <c r="AN383" s="202"/>
      <c r="AO383" s="202"/>
      <c r="AP383" s="202"/>
      <c r="AQ383" s="202"/>
      <c r="AR383" s="202"/>
      <c r="AS383" s="202"/>
      <c r="AT383" s="202"/>
      <c r="AU383" s="202"/>
      <c r="BA383" s="69" t="s">
        <v>142</v>
      </c>
      <c r="BB383" s="202"/>
      <c r="BC383" s="202"/>
      <c r="BD383" s="38"/>
      <c r="BE383" s="202"/>
      <c r="BF383" s="202"/>
      <c r="BG383" s="202"/>
      <c r="BH383" s="202"/>
      <c r="BI383" s="202"/>
      <c r="BJ383" s="202"/>
      <c r="BK383" s="202"/>
      <c r="BL383" s="202"/>
      <c r="BR383" s="69" t="s">
        <v>142</v>
      </c>
      <c r="BS383" s="202"/>
      <c r="BT383" s="202"/>
      <c r="BU383" s="38"/>
      <c r="BV383" s="202"/>
      <c r="BW383" s="202"/>
      <c r="BX383" s="202"/>
      <c r="BY383" s="202"/>
      <c r="BZ383" s="202"/>
      <c r="CA383" s="202"/>
      <c r="CB383" s="202"/>
      <c r="CC383" s="202"/>
      <c r="CI383" s="69" t="s">
        <v>142</v>
      </c>
      <c r="CJ383" s="202"/>
      <c r="CK383" s="202"/>
      <c r="CL383" s="38"/>
      <c r="CM383" s="202"/>
      <c r="CN383" s="202"/>
      <c r="CO383" s="202"/>
      <c r="CP383" s="202"/>
      <c r="CQ383" s="202"/>
      <c r="CR383" s="202"/>
      <c r="CS383" s="202"/>
      <c r="CT383" s="202"/>
      <c r="CZ383" s="69" t="s">
        <v>142</v>
      </c>
      <c r="DA383" s="202"/>
      <c r="DB383" s="202"/>
      <c r="DC383" s="38"/>
      <c r="DD383" s="202"/>
      <c r="DE383" s="202"/>
      <c r="DF383" s="202"/>
      <c r="DG383" s="202"/>
      <c r="DH383" s="202"/>
      <c r="DI383" s="202"/>
      <c r="DJ383" s="202"/>
      <c r="DK383" s="202"/>
      <c r="DQ383" s="69" t="s">
        <v>142</v>
      </c>
      <c r="DR383" s="202"/>
      <c r="DS383" s="202"/>
      <c r="DT383" s="38"/>
      <c r="DU383" s="202"/>
      <c r="DV383" s="202"/>
      <c r="DW383" s="202"/>
      <c r="DX383" s="202"/>
      <c r="DY383" s="202"/>
      <c r="DZ383" s="202"/>
      <c r="EA383" s="202"/>
      <c r="EB383" s="202"/>
    </row>
    <row r="384" spans="1:132" x14ac:dyDescent="0.3">
      <c r="B384" s="52" t="s">
        <v>143</v>
      </c>
      <c r="C384" s="16"/>
      <c r="D384" s="16"/>
      <c r="E384" s="38"/>
      <c r="F384" s="16"/>
      <c r="G384" s="16"/>
      <c r="H384" s="16"/>
      <c r="I384" s="16"/>
      <c r="J384" s="16"/>
      <c r="K384" s="16"/>
      <c r="L384" s="16"/>
      <c r="M384" s="16"/>
      <c r="S384" s="52" t="s">
        <v>143</v>
      </c>
      <c r="T384" s="202"/>
      <c r="U384" s="202"/>
      <c r="V384" s="38"/>
      <c r="W384" s="202"/>
      <c r="X384" s="202"/>
      <c r="Y384" s="202"/>
      <c r="Z384" s="202"/>
      <c r="AA384" s="202"/>
      <c r="AB384" s="202"/>
      <c r="AC384" s="202"/>
      <c r="AD384" s="202"/>
      <c r="AJ384" s="52" t="s">
        <v>143</v>
      </c>
      <c r="AK384" s="202"/>
      <c r="AL384" s="202"/>
      <c r="AM384" s="38"/>
      <c r="AN384" s="202"/>
      <c r="AO384" s="202"/>
      <c r="AP384" s="202"/>
      <c r="AQ384" s="202"/>
      <c r="AR384" s="202"/>
      <c r="AS384" s="202"/>
      <c r="AT384" s="202"/>
      <c r="AU384" s="202"/>
      <c r="BA384" s="52" t="s">
        <v>143</v>
      </c>
      <c r="BB384" s="202"/>
      <c r="BC384" s="202"/>
      <c r="BD384" s="38"/>
      <c r="BE384" s="202"/>
      <c r="BF384" s="202"/>
      <c r="BG384" s="202"/>
      <c r="BH384" s="202"/>
      <c r="BI384" s="202"/>
      <c r="BJ384" s="202"/>
      <c r="BK384" s="202"/>
      <c r="BL384" s="202"/>
      <c r="BR384" s="52" t="s">
        <v>143</v>
      </c>
      <c r="BS384" s="202"/>
      <c r="BT384" s="202"/>
      <c r="BU384" s="38"/>
      <c r="BV384" s="202"/>
      <c r="BW384" s="202"/>
      <c r="BX384" s="202"/>
      <c r="BY384" s="202"/>
      <c r="BZ384" s="202"/>
      <c r="CA384" s="202"/>
      <c r="CB384" s="202"/>
      <c r="CC384" s="202"/>
      <c r="CI384" s="52" t="s">
        <v>143</v>
      </c>
      <c r="CJ384" s="202"/>
      <c r="CK384" s="202"/>
      <c r="CL384" s="38"/>
      <c r="CM384" s="202"/>
      <c r="CN384" s="202"/>
      <c r="CO384" s="202"/>
      <c r="CP384" s="202"/>
      <c r="CQ384" s="202"/>
      <c r="CR384" s="202"/>
      <c r="CS384" s="202"/>
      <c r="CT384" s="202"/>
      <c r="CZ384" s="52" t="s">
        <v>143</v>
      </c>
      <c r="DA384" s="202"/>
      <c r="DB384" s="202"/>
      <c r="DC384" s="38"/>
      <c r="DD384" s="202"/>
      <c r="DE384" s="202"/>
      <c r="DF384" s="202"/>
      <c r="DG384" s="202"/>
      <c r="DH384" s="202"/>
      <c r="DI384" s="202"/>
      <c r="DJ384" s="202"/>
      <c r="DK384" s="202"/>
      <c r="DQ384" s="52" t="s">
        <v>143</v>
      </c>
      <c r="DR384" s="202"/>
      <c r="DS384" s="202"/>
      <c r="DT384" s="38"/>
      <c r="DU384" s="202"/>
      <c r="DV384" s="202"/>
      <c r="DW384" s="202"/>
      <c r="DX384" s="202"/>
      <c r="DY384" s="202"/>
      <c r="DZ384" s="202"/>
      <c r="EA384" s="202"/>
      <c r="EB384" s="202"/>
    </row>
    <row r="385" spans="2:132" x14ac:dyDescent="0.3">
      <c r="B385" s="52"/>
      <c r="C385" s="16"/>
      <c r="D385" s="16"/>
      <c r="E385" s="38"/>
      <c r="F385" s="16"/>
      <c r="G385" s="16"/>
      <c r="H385" s="16"/>
      <c r="I385" s="16"/>
      <c r="J385" s="16"/>
      <c r="K385" s="16"/>
      <c r="L385" s="16"/>
      <c r="M385" s="16"/>
      <c r="S385" s="52"/>
      <c r="T385" s="202"/>
      <c r="U385" s="202"/>
      <c r="V385" s="38"/>
      <c r="W385" s="202"/>
      <c r="X385" s="202"/>
      <c r="Y385" s="202"/>
      <c r="Z385" s="202"/>
      <c r="AA385" s="202"/>
      <c r="AB385" s="202"/>
      <c r="AC385" s="202"/>
      <c r="AD385" s="202"/>
      <c r="AJ385" s="52"/>
      <c r="AK385" s="202"/>
      <c r="AL385" s="202"/>
      <c r="AM385" s="38"/>
      <c r="AN385" s="202"/>
      <c r="AO385" s="202"/>
      <c r="AP385" s="202"/>
      <c r="AQ385" s="202"/>
      <c r="AR385" s="202"/>
      <c r="AS385" s="202"/>
      <c r="AT385" s="202"/>
      <c r="AU385" s="202"/>
      <c r="BA385" s="52"/>
      <c r="BB385" s="202"/>
      <c r="BC385" s="202"/>
      <c r="BD385" s="38"/>
      <c r="BE385" s="202"/>
      <c r="BF385" s="202"/>
      <c r="BG385" s="202"/>
      <c r="BH385" s="202"/>
      <c r="BI385" s="202"/>
      <c r="BJ385" s="202"/>
      <c r="BK385" s="202"/>
      <c r="BL385" s="202"/>
      <c r="BR385" s="52"/>
      <c r="BS385" s="202"/>
      <c r="BT385" s="202"/>
      <c r="BU385" s="38"/>
      <c r="BV385" s="202"/>
      <c r="BW385" s="202"/>
      <c r="BX385" s="202"/>
      <c r="BY385" s="202"/>
      <c r="BZ385" s="202"/>
      <c r="CA385" s="202"/>
      <c r="CB385" s="202"/>
      <c r="CC385" s="202"/>
      <c r="CI385" s="52"/>
      <c r="CJ385" s="202"/>
      <c r="CK385" s="202"/>
      <c r="CL385" s="38"/>
      <c r="CM385" s="202"/>
      <c r="CN385" s="202"/>
      <c r="CO385" s="202"/>
      <c r="CP385" s="202"/>
      <c r="CQ385" s="202"/>
      <c r="CR385" s="202"/>
      <c r="CS385" s="202"/>
      <c r="CT385" s="202"/>
      <c r="CZ385" s="52"/>
      <c r="DA385" s="202"/>
      <c r="DB385" s="202"/>
      <c r="DC385" s="38"/>
      <c r="DD385" s="202"/>
      <c r="DE385" s="202"/>
      <c r="DF385" s="202"/>
      <c r="DG385" s="202"/>
      <c r="DH385" s="202"/>
      <c r="DI385" s="202"/>
      <c r="DJ385" s="202"/>
      <c r="DK385" s="202"/>
      <c r="DQ385" s="52"/>
      <c r="DR385" s="202"/>
      <c r="DS385" s="202"/>
      <c r="DT385" s="38"/>
      <c r="DU385" s="202"/>
      <c r="DV385" s="202"/>
      <c r="DW385" s="202"/>
      <c r="DX385" s="202"/>
      <c r="DY385" s="202"/>
      <c r="DZ385" s="202"/>
      <c r="EA385" s="202"/>
      <c r="EB385" s="202"/>
    </row>
    <row r="386" spans="2:132" x14ac:dyDescent="0.3">
      <c r="B386" s="52" t="s">
        <v>144</v>
      </c>
      <c r="C386" s="16"/>
      <c r="D386" s="16"/>
      <c r="E386" s="38"/>
      <c r="F386" s="16"/>
      <c r="G386" s="16"/>
      <c r="H386" s="16"/>
      <c r="I386" s="16"/>
      <c r="J386" s="16"/>
      <c r="K386" s="16"/>
      <c r="L386" s="16"/>
      <c r="M386" s="16"/>
      <c r="S386" s="52" t="s">
        <v>144</v>
      </c>
      <c r="T386" s="202"/>
      <c r="U386" s="202"/>
      <c r="V386" s="38"/>
      <c r="W386" s="202"/>
      <c r="X386" s="202"/>
      <c r="Y386" s="202"/>
      <c r="Z386" s="202"/>
      <c r="AA386" s="202"/>
      <c r="AB386" s="202"/>
      <c r="AC386" s="202"/>
      <c r="AD386" s="202"/>
      <c r="AJ386" s="52" t="s">
        <v>144</v>
      </c>
      <c r="AK386" s="202"/>
      <c r="AL386" s="202"/>
      <c r="AM386" s="38"/>
      <c r="AN386" s="202"/>
      <c r="AO386" s="202"/>
      <c r="AP386" s="202"/>
      <c r="AQ386" s="202"/>
      <c r="AR386" s="202"/>
      <c r="AS386" s="202"/>
      <c r="AT386" s="202"/>
      <c r="AU386" s="202"/>
      <c r="BA386" s="52" t="s">
        <v>144</v>
      </c>
      <c r="BB386" s="202"/>
      <c r="BC386" s="202"/>
      <c r="BD386" s="38"/>
      <c r="BE386" s="202"/>
      <c r="BF386" s="202"/>
      <c r="BG386" s="202"/>
      <c r="BH386" s="202"/>
      <c r="BI386" s="202"/>
      <c r="BJ386" s="202"/>
      <c r="BK386" s="202"/>
      <c r="BL386" s="202"/>
      <c r="BR386" s="52" t="s">
        <v>144</v>
      </c>
      <c r="BS386" s="202"/>
      <c r="BT386" s="202"/>
      <c r="BU386" s="38"/>
      <c r="BV386" s="202"/>
      <c r="BW386" s="202"/>
      <c r="BX386" s="202"/>
      <c r="BY386" s="202"/>
      <c r="BZ386" s="202"/>
      <c r="CA386" s="202"/>
      <c r="CB386" s="202"/>
      <c r="CC386" s="202"/>
      <c r="CI386" s="52" t="s">
        <v>144</v>
      </c>
      <c r="CJ386" s="202"/>
      <c r="CK386" s="202"/>
      <c r="CL386" s="38"/>
      <c r="CM386" s="202"/>
      <c r="CN386" s="202"/>
      <c r="CO386" s="202"/>
      <c r="CP386" s="202"/>
      <c r="CQ386" s="202"/>
      <c r="CR386" s="202"/>
      <c r="CS386" s="202"/>
      <c r="CT386" s="202"/>
      <c r="CZ386" s="52" t="s">
        <v>144</v>
      </c>
      <c r="DA386" s="202"/>
      <c r="DB386" s="202"/>
      <c r="DC386" s="38"/>
      <c r="DD386" s="202"/>
      <c r="DE386" s="202"/>
      <c r="DF386" s="202"/>
      <c r="DG386" s="202"/>
      <c r="DH386" s="202"/>
      <c r="DI386" s="202"/>
      <c r="DJ386" s="202"/>
      <c r="DK386" s="202"/>
      <c r="DQ386" s="52" t="s">
        <v>144</v>
      </c>
      <c r="DR386" s="202"/>
      <c r="DS386" s="202"/>
      <c r="DT386" s="38"/>
      <c r="DU386" s="202"/>
      <c r="DV386" s="202"/>
      <c r="DW386" s="202"/>
      <c r="DX386" s="202"/>
      <c r="DY386" s="202"/>
      <c r="DZ386" s="202"/>
      <c r="EA386" s="202"/>
      <c r="EB386" s="202"/>
    </row>
    <row r="387" spans="2:132" x14ac:dyDescent="0.3">
      <c r="B387" s="52" t="s">
        <v>145</v>
      </c>
      <c r="C387" s="16"/>
      <c r="D387" s="16"/>
      <c r="E387" s="38"/>
      <c r="F387" s="16"/>
      <c r="G387" s="16"/>
      <c r="H387" s="16"/>
      <c r="I387" s="16"/>
      <c r="J387" s="16"/>
      <c r="K387" s="16"/>
      <c r="L387" s="16"/>
      <c r="M387" s="16"/>
      <c r="S387" s="52" t="s">
        <v>145</v>
      </c>
      <c r="T387" s="202"/>
      <c r="U387" s="202"/>
      <c r="V387" s="38"/>
      <c r="W387" s="202"/>
      <c r="X387" s="202"/>
      <c r="Y387" s="202"/>
      <c r="Z387" s="202"/>
      <c r="AA387" s="202"/>
      <c r="AB387" s="202"/>
      <c r="AC387" s="202"/>
      <c r="AD387" s="202"/>
      <c r="AJ387" s="52" t="s">
        <v>145</v>
      </c>
      <c r="AK387" s="202"/>
      <c r="AL387" s="202"/>
      <c r="AM387" s="38"/>
      <c r="AN387" s="202"/>
      <c r="AO387" s="202"/>
      <c r="AP387" s="202"/>
      <c r="AQ387" s="202"/>
      <c r="AR387" s="202"/>
      <c r="AS387" s="202"/>
      <c r="AT387" s="202"/>
      <c r="AU387" s="202"/>
      <c r="BA387" s="52" t="s">
        <v>145</v>
      </c>
      <c r="BB387" s="202"/>
      <c r="BC387" s="202"/>
      <c r="BD387" s="38"/>
      <c r="BE387" s="202"/>
      <c r="BF387" s="202"/>
      <c r="BG387" s="202"/>
      <c r="BH387" s="202"/>
      <c r="BI387" s="202"/>
      <c r="BJ387" s="202"/>
      <c r="BK387" s="202"/>
      <c r="BL387" s="202"/>
      <c r="BR387" s="52" t="s">
        <v>145</v>
      </c>
      <c r="BS387" s="202"/>
      <c r="BT387" s="202"/>
      <c r="BU387" s="38"/>
      <c r="BV387" s="202"/>
      <c r="BW387" s="202"/>
      <c r="BX387" s="202"/>
      <c r="BY387" s="202"/>
      <c r="BZ387" s="202"/>
      <c r="CA387" s="202"/>
      <c r="CB387" s="202"/>
      <c r="CC387" s="202"/>
      <c r="CI387" s="52" t="s">
        <v>145</v>
      </c>
      <c r="CJ387" s="202"/>
      <c r="CK387" s="202"/>
      <c r="CL387" s="38"/>
      <c r="CM387" s="202"/>
      <c r="CN387" s="202"/>
      <c r="CO387" s="202"/>
      <c r="CP387" s="202"/>
      <c r="CQ387" s="202"/>
      <c r="CR387" s="202"/>
      <c r="CS387" s="202"/>
      <c r="CT387" s="202"/>
      <c r="CZ387" s="52" t="s">
        <v>145</v>
      </c>
      <c r="DA387" s="202"/>
      <c r="DB387" s="202"/>
      <c r="DC387" s="38"/>
      <c r="DD387" s="202"/>
      <c r="DE387" s="202"/>
      <c r="DF387" s="202"/>
      <c r="DG387" s="202"/>
      <c r="DH387" s="202"/>
      <c r="DI387" s="202"/>
      <c r="DJ387" s="202"/>
      <c r="DK387" s="202"/>
      <c r="DQ387" s="52" t="s">
        <v>145</v>
      </c>
      <c r="DR387" s="202"/>
      <c r="DS387" s="202"/>
      <c r="DT387" s="38"/>
      <c r="DU387" s="202"/>
      <c r="DV387" s="202"/>
      <c r="DW387" s="202"/>
      <c r="DX387" s="202"/>
      <c r="DY387" s="202"/>
      <c r="DZ387" s="202"/>
      <c r="EA387" s="202"/>
      <c r="EB387" s="202"/>
    </row>
    <row r="388" spans="2:132" x14ac:dyDescent="0.3">
      <c r="B388" s="52" t="s">
        <v>146</v>
      </c>
      <c r="C388" s="16"/>
      <c r="D388" s="16"/>
      <c r="E388" s="38"/>
      <c r="F388" s="16"/>
      <c r="G388" s="16"/>
      <c r="H388" s="16"/>
      <c r="I388" s="16"/>
      <c r="J388" s="16"/>
      <c r="K388" s="16"/>
      <c r="L388" s="16"/>
      <c r="M388" s="16"/>
      <c r="S388" s="52" t="s">
        <v>146</v>
      </c>
      <c r="T388" s="202"/>
      <c r="U388" s="202"/>
      <c r="V388" s="38"/>
      <c r="W388" s="202"/>
      <c r="X388" s="202"/>
      <c r="Y388" s="202"/>
      <c r="Z388" s="202"/>
      <c r="AA388" s="202"/>
      <c r="AB388" s="202"/>
      <c r="AC388" s="202"/>
      <c r="AD388" s="202"/>
      <c r="AJ388" s="52" t="s">
        <v>146</v>
      </c>
      <c r="AK388" s="202"/>
      <c r="AL388" s="202"/>
      <c r="AM388" s="38"/>
      <c r="AN388" s="202"/>
      <c r="AO388" s="202"/>
      <c r="AP388" s="202"/>
      <c r="AQ388" s="202"/>
      <c r="AR388" s="202"/>
      <c r="AS388" s="202"/>
      <c r="AT388" s="202"/>
      <c r="AU388" s="202"/>
      <c r="BA388" s="52" t="s">
        <v>146</v>
      </c>
      <c r="BB388" s="202"/>
      <c r="BC388" s="202"/>
      <c r="BD388" s="38"/>
      <c r="BE388" s="202"/>
      <c r="BF388" s="202"/>
      <c r="BG388" s="202"/>
      <c r="BH388" s="202"/>
      <c r="BI388" s="202"/>
      <c r="BJ388" s="202"/>
      <c r="BK388" s="202"/>
      <c r="BL388" s="202"/>
      <c r="BR388" s="52" t="s">
        <v>146</v>
      </c>
      <c r="BS388" s="202"/>
      <c r="BT388" s="202"/>
      <c r="BU388" s="38"/>
      <c r="BV388" s="202"/>
      <c r="BW388" s="202"/>
      <c r="BX388" s="202"/>
      <c r="BY388" s="202"/>
      <c r="BZ388" s="202"/>
      <c r="CA388" s="202"/>
      <c r="CB388" s="202"/>
      <c r="CC388" s="202"/>
      <c r="CI388" s="52" t="s">
        <v>146</v>
      </c>
      <c r="CJ388" s="202"/>
      <c r="CK388" s="202"/>
      <c r="CL388" s="38"/>
      <c r="CM388" s="202"/>
      <c r="CN388" s="202"/>
      <c r="CO388" s="202"/>
      <c r="CP388" s="202"/>
      <c r="CQ388" s="202"/>
      <c r="CR388" s="202"/>
      <c r="CS388" s="202"/>
      <c r="CT388" s="202"/>
      <c r="CZ388" s="52" t="s">
        <v>146</v>
      </c>
      <c r="DA388" s="202"/>
      <c r="DB388" s="202"/>
      <c r="DC388" s="38"/>
      <c r="DD388" s="202"/>
      <c r="DE388" s="202"/>
      <c r="DF388" s="202"/>
      <c r="DG388" s="202"/>
      <c r="DH388" s="202"/>
      <c r="DI388" s="202"/>
      <c r="DJ388" s="202"/>
      <c r="DK388" s="202"/>
      <c r="DQ388" s="52" t="s">
        <v>146</v>
      </c>
      <c r="DR388" s="202"/>
      <c r="DS388" s="202"/>
      <c r="DT388" s="38"/>
      <c r="DU388" s="202"/>
      <c r="DV388" s="202"/>
      <c r="DW388" s="202"/>
      <c r="DX388" s="202"/>
      <c r="DY388" s="202"/>
      <c r="DZ388" s="202"/>
      <c r="EA388" s="202"/>
      <c r="EB388" s="202"/>
    </row>
    <row r="389" spans="2:132" x14ac:dyDescent="0.3">
      <c r="B389" s="12"/>
      <c r="C389" s="16"/>
      <c r="D389" s="16"/>
      <c r="E389" s="38"/>
      <c r="F389" s="16"/>
      <c r="G389" s="16"/>
      <c r="H389" s="16"/>
      <c r="I389" s="16"/>
      <c r="J389" s="16"/>
      <c r="K389" s="16"/>
      <c r="L389" s="16"/>
      <c r="M389" s="16"/>
      <c r="S389" s="12"/>
      <c r="T389" s="202"/>
      <c r="U389" s="202"/>
      <c r="V389" s="38"/>
      <c r="W389" s="202"/>
      <c r="X389" s="202"/>
      <c r="Y389" s="202"/>
      <c r="Z389" s="202"/>
      <c r="AA389" s="202"/>
      <c r="AB389" s="202"/>
      <c r="AC389" s="202"/>
      <c r="AD389" s="202"/>
      <c r="AJ389" s="12"/>
      <c r="AK389" s="202"/>
      <c r="AL389" s="202"/>
      <c r="AM389" s="38"/>
      <c r="AN389" s="202"/>
      <c r="AO389" s="202"/>
      <c r="AP389" s="202"/>
      <c r="AQ389" s="202"/>
      <c r="AR389" s="202"/>
      <c r="AS389" s="202"/>
      <c r="AT389" s="202"/>
      <c r="AU389" s="202"/>
      <c r="BA389" s="12"/>
      <c r="BB389" s="202"/>
      <c r="BC389" s="202"/>
      <c r="BD389" s="38"/>
      <c r="BE389" s="202"/>
      <c r="BF389" s="202"/>
      <c r="BG389" s="202"/>
      <c r="BH389" s="202"/>
      <c r="BI389" s="202"/>
      <c r="BJ389" s="202"/>
      <c r="BK389" s="202"/>
      <c r="BL389" s="202"/>
      <c r="BR389" s="12"/>
      <c r="BS389" s="202"/>
      <c r="BT389" s="202"/>
      <c r="BU389" s="38"/>
      <c r="BV389" s="202"/>
      <c r="BW389" s="202"/>
      <c r="BX389" s="202"/>
      <c r="BY389" s="202"/>
      <c r="BZ389" s="202"/>
      <c r="CA389" s="202"/>
      <c r="CB389" s="202"/>
      <c r="CC389" s="202"/>
      <c r="CI389" s="12"/>
      <c r="CJ389" s="202"/>
      <c r="CK389" s="202"/>
      <c r="CL389" s="38"/>
      <c r="CM389" s="202"/>
      <c r="CN389" s="202"/>
      <c r="CO389" s="202"/>
      <c r="CP389" s="202"/>
      <c r="CQ389" s="202"/>
      <c r="CR389" s="202"/>
      <c r="CS389" s="202"/>
      <c r="CT389" s="202"/>
      <c r="CZ389" s="12"/>
      <c r="DA389" s="202"/>
      <c r="DB389" s="202"/>
      <c r="DC389" s="38"/>
      <c r="DD389" s="202"/>
      <c r="DE389" s="202"/>
      <c r="DF389" s="202"/>
      <c r="DG389" s="202"/>
      <c r="DH389" s="202"/>
      <c r="DI389" s="202"/>
      <c r="DJ389" s="202"/>
      <c r="DK389" s="202"/>
      <c r="DQ389" s="12"/>
      <c r="DR389" s="202"/>
      <c r="DS389" s="202"/>
      <c r="DT389" s="38"/>
      <c r="DU389" s="202"/>
      <c r="DV389" s="202"/>
      <c r="DW389" s="202"/>
      <c r="DX389" s="202"/>
      <c r="DY389" s="202"/>
      <c r="DZ389" s="202"/>
      <c r="EA389" s="202"/>
      <c r="EB389" s="202"/>
    </row>
    <row r="390" spans="2:132" x14ac:dyDescent="0.3">
      <c r="B390" s="45" t="s">
        <v>173</v>
      </c>
      <c r="C390" s="16"/>
      <c r="D390" s="16"/>
      <c r="E390" s="38"/>
      <c r="F390" s="16"/>
      <c r="G390" s="16"/>
      <c r="H390" s="16"/>
      <c r="I390" s="16"/>
      <c r="J390" s="16"/>
      <c r="K390" s="16"/>
      <c r="L390" s="16"/>
      <c r="M390" s="16"/>
      <c r="S390" s="45" t="s">
        <v>173</v>
      </c>
      <c r="T390" s="202"/>
      <c r="U390" s="202"/>
      <c r="V390" s="38"/>
      <c r="W390" s="202"/>
      <c r="X390" s="202"/>
      <c r="Y390" s="202"/>
      <c r="Z390" s="202"/>
      <c r="AA390" s="202"/>
      <c r="AB390" s="202"/>
      <c r="AC390" s="202"/>
      <c r="AD390" s="202"/>
      <c r="AJ390" s="45" t="s">
        <v>173</v>
      </c>
      <c r="AK390" s="202"/>
      <c r="AL390" s="202"/>
      <c r="AM390" s="38"/>
      <c r="AN390" s="202"/>
      <c r="AO390" s="202"/>
      <c r="AP390" s="202"/>
      <c r="AQ390" s="202"/>
      <c r="AR390" s="202"/>
      <c r="AS390" s="202"/>
      <c r="AT390" s="202"/>
      <c r="AU390" s="202"/>
      <c r="BA390" s="45" t="s">
        <v>173</v>
      </c>
      <c r="BB390" s="202"/>
      <c r="BC390" s="202"/>
      <c r="BD390" s="38"/>
      <c r="BE390" s="202"/>
      <c r="BF390" s="202"/>
      <c r="BG390" s="202"/>
      <c r="BH390" s="202"/>
      <c r="BI390" s="202"/>
      <c r="BJ390" s="202"/>
      <c r="BK390" s="202"/>
      <c r="BL390" s="202"/>
      <c r="BR390" s="45" t="s">
        <v>173</v>
      </c>
      <c r="BS390" s="202"/>
      <c r="BT390" s="202"/>
      <c r="BU390" s="38"/>
      <c r="BV390" s="202"/>
      <c r="BW390" s="202"/>
      <c r="BX390" s="202"/>
      <c r="BY390" s="202"/>
      <c r="BZ390" s="202"/>
      <c r="CA390" s="202"/>
      <c r="CB390" s="202"/>
      <c r="CC390" s="202"/>
      <c r="CI390" s="45" t="s">
        <v>173</v>
      </c>
      <c r="CJ390" s="202"/>
      <c r="CK390" s="202"/>
      <c r="CL390" s="38"/>
      <c r="CM390" s="202"/>
      <c r="CN390" s="202"/>
      <c r="CO390" s="202"/>
      <c r="CP390" s="202"/>
      <c r="CQ390" s="202"/>
      <c r="CR390" s="202"/>
      <c r="CS390" s="202"/>
      <c r="CT390" s="202"/>
      <c r="CZ390" s="45" t="s">
        <v>173</v>
      </c>
      <c r="DA390" s="202"/>
      <c r="DB390" s="202"/>
      <c r="DC390" s="38"/>
      <c r="DD390" s="202"/>
      <c r="DE390" s="202"/>
      <c r="DF390" s="202"/>
      <c r="DG390" s="202"/>
      <c r="DH390" s="202"/>
      <c r="DI390" s="202"/>
      <c r="DJ390" s="202"/>
      <c r="DK390" s="202"/>
      <c r="DQ390" s="45" t="s">
        <v>173</v>
      </c>
      <c r="DR390" s="202"/>
      <c r="DS390" s="202"/>
      <c r="DT390" s="38"/>
      <c r="DU390" s="202"/>
      <c r="DV390" s="202"/>
      <c r="DW390" s="202"/>
      <c r="DX390" s="202"/>
      <c r="DY390" s="202"/>
      <c r="DZ390" s="202"/>
      <c r="EA390" s="202"/>
      <c r="EB390" s="202"/>
    </row>
    <row r="391" spans="2:132" x14ac:dyDescent="0.3">
      <c r="B391" s="50" t="s">
        <v>174</v>
      </c>
      <c r="C391" s="16"/>
      <c r="D391" s="16"/>
      <c r="E391" s="38"/>
      <c r="F391" s="16"/>
      <c r="G391" s="16"/>
      <c r="H391" s="16"/>
      <c r="I391" s="16"/>
      <c r="J391" s="16"/>
      <c r="K391" s="16"/>
      <c r="S391" s="50" t="s">
        <v>174</v>
      </c>
      <c r="T391" s="202"/>
      <c r="U391" s="202"/>
      <c r="V391" s="38"/>
      <c r="W391" s="202"/>
      <c r="X391" s="202"/>
      <c r="Y391" s="202"/>
      <c r="Z391" s="202"/>
      <c r="AA391" s="202"/>
      <c r="AB391" s="202"/>
      <c r="AJ391" s="50" t="s">
        <v>174</v>
      </c>
      <c r="AK391" s="202"/>
      <c r="AL391" s="202"/>
      <c r="AM391" s="38"/>
      <c r="AN391" s="202"/>
      <c r="AO391" s="202"/>
      <c r="AP391" s="202"/>
      <c r="AQ391" s="202"/>
      <c r="AR391" s="202"/>
      <c r="AS391" s="202"/>
      <c r="BA391" s="50" t="s">
        <v>174</v>
      </c>
      <c r="BB391" s="202"/>
      <c r="BC391" s="202"/>
      <c r="BD391" s="38"/>
      <c r="BE391" s="202"/>
      <c r="BF391" s="202"/>
      <c r="BG391" s="202"/>
      <c r="BH391" s="202"/>
      <c r="BI391" s="202"/>
      <c r="BJ391" s="202"/>
      <c r="BR391" s="50" t="s">
        <v>174</v>
      </c>
      <c r="BS391" s="202"/>
      <c r="BT391" s="202"/>
      <c r="BU391" s="38"/>
      <c r="BV391" s="202"/>
      <c r="BW391" s="202"/>
      <c r="BX391" s="202"/>
      <c r="BY391" s="202"/>
      <c r="BZ391" s="202"/>
      <c r="CA391" s="202"/>
      <c r="CI391" s="50" t="s">
        <v>174</v>
      </c>
      <c r="CJ391" s="202"/>
      <c r="CK391" s="202"/>
      <c r="CL391" s="38"/>
      <c r="CM391" s="202"/>
      <c r="CN391" s="202"/>
      <c r="CO391" s="202"/>
      <c r="CP391" s="202"/>
      <c r="CQ391" s="202"/>
      <c r="CR391" s="202"/>
      <c r="CZ391" s="50" t="s">
        <v>174</v>
      </c>
      <c r="DA391" s="202"/>
      <c r="DB391" s="202"/>
      <c r="DC391" s="38"/>
      <c r="DD391" s="202"/>
      <c r="DE391" s="202"/>
      <c r="DF391" s="202"/>
      <c r="DG391" s="202"/>
      <c r="DH391" s="202"/>
      <c r="DI391" s="202"/>
      <c r="DQ391" s="50" t="s">
        <v>174</v>
      </c>
      <c r="DR391" s="202"/>
      <c r="DS391" s="202"/>
      <c r="DT391" s="38"/>
      <c r="DU391" s="202"/>
      <c r="DV391" s="202"/>
      <c r="DW391" s="202"/>
      <c r="DX391" s="202"/>
      <c r="DY391" s="202"/>
      <c r="DZ391" s="202"/>
    </row>
    <row r="392" spans="2:132" x14ac:dyDescent="0.3">
      <c r="B392" s="91" t="s">
        <v>175</v>
      </c>
      <c r="C392" s="102">
        <f>C379/C378</f>
        <v>0.27500000000000002</v>
      </c>
      <c r="D392" s="29"/>
      <c r="E392" s="27"/>
      <c r="F392" s="16"/>
      <c r="G392" s="16"/>
      <c r="H392" s="16"/>
      <c r="I392" s="16"/>
      <c r="J392" s="16"/>
      <c r="K392" s="16"/>
      <c r="S392" s="91" t="s">
        <v>175</v>
      </c>
      <c r="T392" s="102">
        <f>T379/T378</f>
        <v>0.27500000000000002</v>
      </c>
      <c r="U392" s="29"/>
      <c r="V392" s="27"/>
      <c r="W392" s="202"/>
      <c r="X392" s="202"/>
      <c r="Y392" s="202"/>
      <c r="Z392" s="202"/>
      <c r="AA392" s="202"/>
      <c r="AB392" s="202"/>
      <c r="AJ392" s="91" t="s">
        <v>175</v>
      </c>
      <c r="AK392" s="102">
        <f>AK379/AK378</f>
        <v>0.27500000000000002</v>
      </c>
      <c r="AL392" s="29"/>
      <c r="AM392" s="27"/>
      <c r="AN392" s="202"/>
      <c r="AO392" s="202"/>
      <c r="AP392" s="202"/>
      <c r="AQ392" s="202"/>
      <c r="AR392" s="202"/>
      <c r="AS392" s="202"/>
      <c r="BA392" s="91" t="s">
        <v>175</v>
      </c>
      <c r="BB392" s="102">
        <f>BB379/BB378</f>
        <v>0.27500000000000002</v>
      </c>
      <c r="BC392" s="29"/>
      <c r="BD392" s="27"/>
      <c r="BE392" s="202"/>
      <c r="BF392" s="202"/>
      <c r="BG392" s="202"/>
      <c r="BH392" s="202"/>
      <c r="BI392" s="202"/>
      <c r="BJ392" s="202"/>
      <c r="BR392" s="91" t="s">
        <v>175</v>
      </c>
      <c r="BS392" s="102">
        <f>BS379/BS378</f>
        <v>0.55000000000000004</v>
      </c>
      <c r="BT392" s="29"/>
      <c r="BU392" s="27"/>
      <c r="BV392" s="202"/>
      <c r="BW392" s="202"/>
      <c r="BX392" s="202"/>
      <c r="BY392" s="202"/>
      <c r="BZ392" s="202"/>
      <c r="CA392" s="202"/>
      <c r="CI392" s="91" t="s">
        <v>175</v>
      </c>
      <c r="CJ392" s="102">
        <f>CJ379/CJ378</f>
        <v>0.55000000000000004</v>
      </c>
      <c r="CK392" s="29"/>
      <c r="CL392" s="27"/>
      <c r="CM392" s="202"/>
      <c r="CN392" s="202"/>
      <c r="CO392" s="202"/>
      <c r="CP392" s="202"/>
      <c r="CQ392" s="202"/>
      <c r="CR392" s="202"/>
      <c r="CZ392" s="91" t="s">
        <v>175</v>
      </c>
      <c r="DA392" s="102">
        <f>DA379/DA378</f>
        <v>0.55000000000000004</v>
      </c>
      <c r="DB392" s="29"/>
      <c r="DC392" s="27"/>
      <c r="DD392" s="202"/>
      <c r="DE392" s="202"/>
      <c r="DF392" s="202"/>
      <c r="DG392" s="202"/>
      <c r="DH392" s="202"/>
      <c r="DI392" s="202"/>
      <c r="DQ392" s="91" t="s">
        <v>175</v>
      </c>
      <c r="DR392" s="102">
        <f>DR379/DR378</f>
        <v>0.55000000000000004</v>
      </c>
      <c r="DS392" s="29"/>
      <c r="DT392" s="27"/>
      <c r="DU392" s="202"/>
      <c r="DV392" s="202"/>
      <c r="DW392" s="202"/>
      <c r="DX392" s="202"/>
      <c r="DY392" s="202"/>
      <c r="DZ392" s="202"/>
    </row>
    <row r="393" spans="2:132" x14ac:dyDescent="0.3">
      <c r="B393" s="23" t="s">
        <v>176</v>
      </c>
      <c r="C393" s="88">
        <v>10</v>
      </c>
      <c r="D393" s="88">
        <v>15</v>
      </c>
      <c r="E393" s="88">
        <v>20</v>
      </c>
      <c r="F393" s="54">
        <v>25</v>
      </c>
      <c r="G393" s="54">
        <v>30</v>
      </c>
      <c r="H393" s="54">
        <v>35</v>
      </c>
      <c r="I393" s="54">
        <v>45</v>
      </c>
      <c r="J393" s="54">
        <v>60</v>
      </c>
      <c r="K393" s="103">
        <f>C374</f>
        <v>16.699258339253714</v>
      </c>
      <c r="S393" s="23" t="s">
        <v>176</v>
      </c>
      <c r="T393" s="88">
        <v>10</v>
      </c>
      <c r="U393" s="88">
        <v>15</v>
      </c>
      <c r="V393" s="88">
        <v>20</v>
      </c>
      <c r="W393" s="203">
        <v>25</v>
      </c>
      <c r="X393" s="203">
        <v>30</v>
      </c>
      <c r="Y393" s="203">
        <v>35</v>
      </c>
      <c r="Z393" s="203">
        <v>45</v>
      </c>
      <c r="AA393" s="203">
        <v>60</v>
      </c>
      <c r="AB393" s="103">
        <f>T374</f>
        <v>16.699258339253714</v>
      </c>
      <c r="AJ393" s="23" t="s">
        <v>176</v>
      </c>
      <c r="AK393" s="88">
        <v>10</v>
      </c>
      <c r="AL393" s="88">
        <v>15</v>
      </c>
      <c r="AM393" s="88">
        <v>20</v>
      </c>
      <c r="AN393" s="203">
        <v>25</v>
      </c>
      <c r="AO393" s="203">
        <v>30</v>
      </c>
      <c r="AP393" s="203">
        <v>35</v>
      </c>
      <c r="AQ393" s="203">
        <v>45</v>
      </c>
      <c r="AR393" s="203">
        <v>60</v>
      </c>
      <c r="AS393" s="103">
        <f>AK374</f>
        <v>16.699258339253714</v>
      </c>
      <c r="BA393" s="23" t="s">
        <v>176</v>
      </c>
      <c r="BB393" s="88">
        <v>10</v>
      </c>
      <c r="BC393" s="88">
        <v>15</v>
      </c>
      <c r="BD393" s="88">
        <v>20</v>
      </c>
      <c r="BE393" s="203">
        <v>25</v>
      </c>
      <c r="BF393" s="203">
        <v>30</v>
      </c>
      <c r="BG393" s="203">
        <v>35</v>
      </c>
      <c r="BH393" s="203">
        <v>45</v>
      </c>
      <c r="BI393" s="203">
        <v>60</v>
      </c>
      <c r="BJ393" s="103">
        <f>BB374</f>
        <v>16.699258339253714</v>
      </c>
      <c r="BR393" s="23" t="s">
        <v>176</v>
      </c>
      <c r="BS393" s="88">
        <v>10</v>
      </c>
      <c r="BT393" s="88">
        <v>15</v>
      </c>
      <c r="BU393" s="88">
        <v>20</v>
      </c>
      <c r="BV393" s="203">
        <v>25</v>
      </c>
      <c r="BW393" s="203">
        <v>30</v>
      </c>
      <c r="BX393" s="203">
        <v>35</v>
      </c>
      <c r="BY393" s="203">
        <v>45</v>
      </c>
      <c r="BZ393" s="203">
        <v>60</v>
      </c>
      <c r="CA393" s="103">
        <f>BS374</f>
        <v>30.963782686061883</v>
      </c>
      <c r="CI393" s="23" t="s">
        <v>176</v>
      </c>
      <c r="CJ393" s="88">
        <v>10</v>
      </c>
      <c r="CK393" s="88">
        <v>15</v>
      </c>
      <c r="CL393" s="88">
        <v>20</v>
      </c>
      <c r="CM393" s="203">
        <v>25</v>
      </c>
      <c r="CN393" s="203">
        <v>30</v>
      </c>
      <c r="CO393" s="203">
        <v>35</v>
      </c>
      <c r="CP393" s="203">
        <v>45</v>
      </c>
      <c r="CQ393" s="203">
        <v>60</v>
      </c>
      <c r="CR393" s="103">
        <f>CJ374</f>
        <v>30.963782686061883</v>
      </c>
      <c r="CZ393" s="23" t="s">
        <v>176</v>
      </c>
      <c r="DA393" s="88">
        <v>10</v>
      </c>
      <c r="DB393" s="88">
        <v>15</v>
      </c>
      <c r="DC393" s="88">
        <v>20</v>
      </c>
      <c r="DD393" s="203">
        <v>25</v>
      </c>
      <c r="DE393" s="203">
        <v>30</v>
      </c>
      <c r="DF393" s="203">
        <v>35</v>
      </c>
      <c r="DG393" s="203">
        <v>45</v>
      </c>
      <c r="DH393" s="203">
        <v>60</v>
      </c>
      <c r="DI393" s="103">
        <f>DA374</f>
        <v>30.963782686061883</v>
      </c>
      <c r="DQ393" s="23" t="s">
        <v>176</v>
      </c>
      <c r="DR393" s="88">
        <v>10</v>
      </c>
      <c r="DS393" s="88">
        <v>15</v>
      </c>
      <c r="DT393" s="88">
        <v>20</v>
      </c>
      <c r="DU393" s="203">
        <v>25</v>
      </c>
      <c r="DV393" s="203">
        <v>30</v>
      </c>
      <c r="DW393" s="203">
        <v>35</v>
      </c>
      <c r="DX393" s="203">
        <v>45</v>
      </c>
      <c r="DY393" s="203">
        <v>60</v>
      </c>
      <c r="DZ393" s="103">
        <f>DR374</f>
        <v>30.963782686061883</v>
      </c>
    </row>
    <row r="394" spans="2:132" x14ac:dyDescent="0.3">
      <c r="B394" s="23" t="s">
        <v>177</v>
      </c>
      <c r="C394" s="104" t="str">
        <f>IF(C392&lt;=0.25,C395,"")</f>
        <v/>
      </c>
      <c r="D394" s="68" t="str">
        <f>IF(C392&lt;=0.25,D395,"")</f>
        <v/>
      </c>
      <c r="E394" s="68" t="str">
        <f>IF(C392&lt;=0.25,E395,"")</f>
        <v/>
      </c>
      <c r="F394" s="68" t="str">
        <f>IF(C392&lt;=0.25,F395,"")</f>
        <v/>
      </c>
      <c r="G394" s="68" t="str">
        <f>IF(C392&lt;=0.25,G395,"")</f>
        <v/>
      </c>
      <c r="H394" s="68" t="str">
        <f>IF(C392&lt;=0.25,H395,"")</f>
        <v/>
      </c>
      <c r="I394" s="68" t="str">
        <f>IF(C392&lt;=0.25,I395,"")</f>
        <v/>
      </c>
      <c r="J394" s="68" t="str">
        <f>IF(C392&lt;=0.25,J395,"")</f>
        <v/>
      </c>
      <c r="K394" s="105" t="str">
        <f>IF(C392&lt;=0.25,IF(K393&lt;D393,C394+(K393-C393)*(D394-C394)/(D393-C393),IF(K393&lt;E393,D394+(K393-D393)*(E394-D394)/(E393-D393),IF(K393&lt;F393,E394+(K393-E393)*(F394-E394)/(F393-E393),IF(K393&lt;G393,F394+(K393-F393)*(G394-F394)/(G393-F393),IF(K393&lt;H393,G394+(K393-G393)*(H394-G394)/(H393-G393),IF(K393&lt;I393,H394+(K393-H393)*(I394-H394)/(I393-H393),IF(K393&lt;J393,I394+(K393-I393)*(J394-I394)/(J393-I393),J394))))))),"")</f>
        <v/>
      </c>
      <c r="S394" s="23" t="s">
        <v>177</v>
      </c>
      <c r="T394" s="198" t="str">
        <f>IF(T392&lt;=0.25,T395,"")</f>
        <v/>
      </c>
      <c r="U394" s="68" t="str">
        <f>IF(T392&lt;=0.25,U395,"")</f>
        <v/>
      </c>
      <c r="V394" s="68" t="str">
        <f>IF(T392&lt;=0.25,V395,"")</f>
        <v/>
      </c>
      <c r="W394" s="68" t="str">
        <f>IF(T392&lt;=0.25,W395,"")</f>
        <v/>
      </c>
      <c r="X394" s="68" t="str">
        <f>IF(T392&lt;=0.25,X395,"")</f>
        <v/>
      </c>
      <c r="Y394" s="68" t="str">
        <f>IF(T392&lt;=0.25,Y395,"")</f>
        <v/>
      </c>
      <c r="Z394" s="68" t="str">
        <f>IF(T392&lt;=0.25,Z395,"")</f>
        <v/>
      </c>
      <c r="AA394" s="68" t="str">
        <f>IF(T392&lt;=0.25,AA395,"")</f>
        <v/>
      </c>
      <c r="AB394" s="105" t="str">
        <f>IF(T392&lt;=0.25,IF(AB393&lt;U393,T394+(AB393-T393)*(U394-T394)/(U393-T393),IF(AB393&lt;V393,U394+(AB393-U393)*(V394-U394)/(V393-U393),IF(AB393&lt;W393,V394+(AB393-V393)*(W394-V394)/(W393-V393),IF(AB393&lt;X393,W394+(AB393-W393)*(X394-W394)/(X393-W393),IF(AB393&lt;Y393,X394+(AB393-X393)*(Y394-X394)/(Y393-X393),IF(AB393&lt;Z393,Y394+(AB393-Y393)*(Z394-Y394)/(Z393-Y393),IF(AB393&lt;AA393,Z394+(AB393-Z393)*(AA394-Z394)/(AA393-Z393),AA394))))))),"")</f>
        <v/>
      </c>
      <c r="AJ394" s="23" t="s">
        <v>177</v>
      </c>
      <c r="AK394" s="198" t="str">
        <f>IF(AK392&lt;=0.25,AK395,"")</f>
        <v/>
      </c>
      <c r="AL394" s="68" t="str">
        <f>IF(AK392&lt;=0.25,AL395,"")</f>
        <v/>
      </c>
      <c r="AM394" s="68" t="str">
        <f>IF(AK392&lt;=0.25,AM395,"")</f>
        <v/>
      </c>
      <c r="AN394" s="68" t="str">
        <f>IF(AK392&lt;=0.25,AN395,"")</f>
        <v/>
      </c>
      <c r="AO394" s="68" t="str">
        <f>IF(AK392&lt;=0.25,AO395,"")</f>
        <v/>
      </c>
      <c r="AP394" s="68" t="str">
        <f>IF(AK392&lt;=0.25,AP395,"")</f>
        <v/>
      </c>
      <c r="AQ394" s="68" t="str">
        <f>IF(AK392&lt;=0.25,AQ395,"")</f>
        <v/>
      </c>
      <c r="AR394" s="68" t="str">
        <f>IF(AK392&lt;=0.25,AR395,"")</f>
        <v/>
      </c>
      <c r="AS394" s="105" t="str">
        <f>IF(AK392&lt;=0.25,IF(AS393&lt;AL393,AK394+(AS393-AK393)*(AL394-AK394)/(AL393-AK393),IF(AS393&lt;AM393,AL394+(AS393-AL393)*(AM394-AL394)/(AM393-AL393),IF(AS393&lt;AN393,AM394+(AS393-AM393)*(AN394-AM394)/(AN393-AM393),IF(AS393&lt;AO393,AN394+(AS393-AN393)*(AO394-AN394)/(AO393-AN393),IF(AS393&lt;AP393,AO394+(AS393-AO393)*(AP394-AO394)/(AP393-AO393),IF(AS393&lt;AQ393,AP394+(AS393-AP393)*(AQ394-AP394)/(AQ393-AP393),IF(AS393&lt;AR393,AQ394+(AS393-AQ393)*(AR394-AQ394)/(AR393-AQ393),AR394))))))),"")</f>
        <v/>
      </c>
      <c r="BA394" s="23" t="s">
        <v>177</v>
      </c>
      <c r="BB394" s="198" t="str">
        <f>IF(BB392&lt;=0.25,BB395,"")</f>
        <v/>
      </c>
      <c r="BC394" s="68" t="str">
        <f>IF(BB392&lt;=0.25,BC395,"")</f>
        <v/>
      </c>
      <c r="BD394" s="68" t="str">
        <f>IF(BB392&lt;=0.25,BD395,"")</f>
        <v/>
      </c>
      <c r="BE394" s="68" t="str">
        <f>IF(BB392&lt;=0.25,BE395,"")</f>
        <v/>
      </c>
      <c r="BF394" s="68" t="str">
        <f>IF(BB392&lt;=0.25,BF395,"")</f>
        <v/>
      </c>
      <c r="BG394" s="68" t="str">
        <f>IF(BB392&lt;=0.25,BG395,"")</f>
        <v/>
      </c>
      <c r="BH394" s="68" t="str">
        <f>IF(BB392&lt;=0.25,BH395,"")</f>
        <v/>
      </c>
      <c r="BI394" s="68" t="str">
        <f>IF(BB392&lt;=0.25,BI395,"")</f>
        <v/>
      </c>
      <c r="BJ394" s="105" t="str">
        <f>IF(BB392&lt;=0.25,IF(BJ393&lt;BC393,BB394+(BJ393-BB393)*(BC394-BB394)/(BC393-BB393),IF(BJ393&lt;BD393,BC394+(BJ393-BC393)*(BD394-BC394)/(BD393-BC393),IF(BJ393&lt;BE393,BD394+(BJ393-BD393)*(BE394-BD394)/(BE393-BD393),IF(BJ393&lt;BF393,BE394+(BJ393-BE393)*(BF394-BE394)/(BF393-BE393),IF(BJ393&lt;BG393,BF394+(BJ393-BF393)*(BG394-BF394)/(BG393-BF393),IF(BJ393&lt;BH393,BG394+(BJ393-BG393)*(BH394-BG394)/(BH393-BG393),IF(BJ393&lt;BI393,BH394+(BJ393-BH393)*(BI394-BH394)/(BI393-BH393),BI394))))))),"")</f>
        <v/>
      </c>
      <c r="BR394" s="23" t="s">
        <v>177</v>
      </c>
      <c r="BS394" s="198" t="str">
        <f>IF(BS392&lt;=0.25,BS395,"")</f>
        <v/>
      </c>
      <c r="BT394" s="68" t="str">
        <f>IF(BS392&lt;=0.25,BT395,"")</f>
        <v/>
      </c>
      <c r="BU394" s="68" t="str">
        <f>IF(BS392&lt;=0.25,BU395,"")</f>
        <v/>
      </c>
      <c r="BV394" s="68" t="str">
        <f>IF(BS392&lt;=0.25,BV395,"")</f>
        <v/>
      </c>
      <c r="BW394" s="68" t="str">
        <f>IF(BS392&lt;=0.25,BW395,"")</f>
        <v/>
      </c>
      <c r="BX394" s="68" t="str">
        <f>IF(BS392&lt;=0.25,BX395,"")</f>
        <v/>
      </c>
      <c r="BY394" s="68" t="str">
        <f>IF(BS392&lt;=0.25,BY395,"")</f>
        <v/>
      </c>
      <c r="BZ394" s="68" t="str">
        <f>IF(BS392&lt;=0.25,BZ395,"")</f>
        <v/>
      </c>
      <c r="CA394" s="105" t="str">
        <f>IF(BS392&lt;=0.25,IF(CA393&lt;BT393,BS394+(CA393-BS393)*(BT394-BS394)/(BT393-BS393),IF(CA393&lt;BU393,BT394+(CA393-BT393)*(BU394-BT394)/(BU393-BT393),IF(CA393&lt;BV393,BU394+(CA393-BU393)*(BV394-BU394)/(BV393-BU393),IF(CA393&lt;BW393,BV394+(CA393-BV393)*(BW394-BV394)/(BW393-BV393),IF(CA393&lt;BX393,BW394+(CA393-BW393)*(BX394-BW394)/(BX393-BW393),IF(CA393&lt;BY393,BX394+(CA393-BX393)*(BY394-BX394)/(BY393-BX393),IF(CA393&lt;BZ393,BY394+(CA393-BY393)*(BZ394-BY394)/(BZ393-BY393),BZ394))))))),"")</f>
        <v/>
      </c>
      <c r="CI394" s="23" t="s">
        <v>177</v>
      </c>
      <c r="CJ394" s="198" t="str">
        <f>IF(CJ392&lt;=0.25,CJ395,"")</f>
        <v/>
      </c>
      <c r="CK394" s="68" t="str">
        <f>IF(CJ392&lt;=0.25,CK395,"")</f>
        <v/>
      </c>
      <c r="CL394" s="68" t="str">
        <f>IF(CJ392&lt;=0.25,CL395,"")</f>
        <v/>
      </c>
      <c r="CM394" s="68" t="str">
        <f>IF(CJ392&lt;=0.25,CM395,"")</f>
        <v/>
      </c>
      <c r="CN394" s="68" t="str">
        <f>IF(CJ392&lt;=0.25,CN395,"")</f>
        <v/>
      </c>
      <c r="CO394" s="68" t="str">
        <f>IF(CJ392&lt;=0.25,CO395,"")</f>
        <v/>
      </c>
      <c r="CP394" s="68" t="str">
        <f>IF(CJ392&lt;=0.25,CP395,"")</f>
        <v/>
      </c>
      <c r="CQ394" s="68" t="str">
        <f>IF(CJ392&lt;=0.25,CQ395,"")</f>
        <v/>
      </c>
      <c r="CR394" s="105" t="str">
        <f>IF(CJ392&lt;=0.25,IF(CR393&lt;CK393,CJ394+(CR393-CJ393)*(CK394-CJ394)/(CK393-CJ393),IF(CR393&lt;CL393,CK394+(CR393-CK393)*(CL394-CK394)/(CL393-CK393),IF(CR393&lt;CM393,CL394+(CR393-CL393)*(CM394-CL394)/(CM393-CL393),IF(CR393&lt;CN393,CM394+(CR393-CM393)*(CN394-CM394)/(CN393-CM393),IF(CR393&lt;CO393,CN394+(CR393-CN393)*(CO394-CN394)/(CO393-CN393),IF(CR393&lt;CP393,CO394+(CR393-CO393)*(CP394-CO394)/(CP393-CO393),IF(CR393&lt;CQ393,CP394+(CR393-CP393)*(CQ394-CP394)/(CQ393-CP393),CQ394))))))),"")</f>
        <v/>
      </c>
      <c r="CZ394" s="23" t="s">
        <v>177</v>
      </c>
      <c r="DA394" s="198" t="str">
        <f>IF(DA392&lt;=0.25,DA395,"")</f>
        <v/>
      </c>
      <c r="DB394" s="68" t="str">
        <f>IF(DA392&lt;=0.25,DB395,"")</f>
        <v/>
      </c>
      <c r="DC394" s="68" t="str">
        <f>IF(DA392&lt;=0.25,DC395,"")</f>
        <v/>
      </c>
      <c r="DD394" s="68" t="str">
        <f>IF(DA392&lt;=0.25,DD395,"")</f>
        <v/>
      </c>
      <c r="DE394" s="68" t="str">
        <f>IF(DA392&lt;=0.25,DE395,"")</f>
        <v/>
      </c>
      <c r="DF394" s="68" t="str">
        <f>IF(DA392&lt;=0.25,DF395,"")</f>
        <v/>
      </c>
      <c r="DG394" s="68" t="str">
        <f>IF(DA392&lt;=0.25,DG395,"")</f>
        <v/>
      </c>
      <c r="DH394" s="68" t="str">
        <f>IF(DA392&lt;=0.25,DH395,"")</f>
        <v/>
      </c>
      <c r="DI394" s="105" t="str">
        <f>IF(DA392&lt;=0.25,IF(DI393&lt;DB393,DA394+(DI393-DA393)*(DB394-DA394)/(DB393-DA393),IF(DI393&lt;DC393,DB394+(DI393-DB393)*(DC394-DB394)/(DC393-DB393),IF(DI393&lt;DD393,DC394+(DI393-DC393)*(DD394-DC394)/(DD393-DC393),IF(DI393&lt;DE393,DD394+(DI393-DD393)*(DE394-DD394)/(DE393-DD393),IF(DI393&lt;DF393,DE394+(DI393-DE393)*(DF394-DE394)/(DF393-DE393),IF(DI393&lt;DG393,DF394+(DI393-DF393)*(DG394-DF394)/(DG393-DF393),IF(DI393&lt;DH393,DG394+(DI393-DG393)*(DH394-DG394)/(DH393-DG393),DH394))))))),"")</f>
        <v/>
      </c>
      <c r="DQ394" s="23" t="s">
        <v>177</v>
      </c>
      <c r="DR394" s="198" t="str">
        <f>IF(DR392&lt;=0.25,DR395,"")</f>
        <v/>
      </c>
      <c r="DS394" s="68" t="str">
        <f>IF(DR392&lt;=0.25,DS395,"")</f>
        <v/>
      </c>
      <c r="DT394" s="68" t="str">
        <f>IF(DR392&lt;=0.25,DT395,"")</f>
        <v/>
      </c>
      <c r="DU394" s="68" t="str">
        <f>IF(DR392&lt;=0.25,DU395,"")</f>
        <v/>
      </c>
      <c r="DV394" s="68" t="str">
        <f>IF(DR392&lt;=0.25,DV395,"")</f>
        <v/>
      </c>
      <c r="DW394" s="68" t="str">
        <f>IF(DR392&lt;=0.25,DW395,"")</f>
        <v/>
      </c>
      <c r="DX394" s="68" t="str">
        <f>IF(DR392&lt;=0.25,DX395,"")</f>
        <v/>
      </c>
      <c r="DY394" s="68" t="str">
        <f>IF(DR392&lt;=0.25,DY395,"")</f>
        <v/>
      </c>
      <c r="DZ394" s="105" t="str">
        <f>IF(DR392&lt;=0.25,IF(DZ393&lt;DS393,DR394+(DZ393-DR393)*(DS394-DR394)/(DS393-DR393),IF(DZ393&lt;DT393,DS394+(DZ393-DS393)*(DT394-DS394)/(DT393-DS393),IF(DZ393&lt;DU393,DT394+(DZ393-DT393)*(DU394-DT394)/(DU393-DT393),IF(DZ393&lt;DV393,DU394+(DZ393-DU393)*(DV394-DU394)/(DV393-DU393),IF(DZ393&lt;DW393,DV394+(DZ393-DV393)*(DW394-DV394)/(DW393-DV393),IF(DZ393&lt;DX393,DW394+(DZ393-DW393)*(DX394-DW394)/(DX393-DW393),IF(DZ393&lt;DY393,DX394+(DZ393-DX393)*(DY394-DX394)/(DY393-DX393),DY394))))))),"")</f>
        <v/>
      </c>
    </row>
    <row r="395" spans="2:132" x14ac:dyDescent="0.3">
      <c r="B395" s="25">
        <v>0.25</v>
      </c>
      <c r="C395" s="106">
        <f>IF(C381="A",-0.7,-0.18)</f>
        <v>-0.7</v>
      </c>
      <c r="D395" s="32">
        <f>IF(C381="A",-0.5,0)</f>
        <v>-0.5</v>
      </c>
      <c r="E395" s="32">
        <f>IF(C381="A",-0.3,0.2)</f>
        <v>-0.3</v>
      </c>
      <c r="F395" s="32">
        <f>IF(C381="A",-0.2,0.3)</f>
        <v>-0.2</v>
      </c>
      <c r="G395" s="32">
        <f>IF(C381="A",-0.2,0.3)</f>
        <v>-0.2</v>
      </c>
      <c r="H395" s="32">
        <f>IF(C381="A",0,0.4)</f>
        <v>0</v>
      </c>
      <c r="I395" s="32">
        <v>0.4</v>
      </c>
      <c r="J395" s="32">
        <v>0.6</v>
      </c>
      <c r="K395" s="68"/>
      <c r="S395" s="25">
        <v>0.25</v>
      </c>
      <c r="T395" s="106">
        <f>IF(T381="A",-0.7,-0.18)</f>
        <v>-0.18</v>
      </c>
      <c r="U395" s="32">
        <f>IF(T381="A",-0.5,0)</f>
        <v>0</v>
      </c>
      <c r="V395" s="32">
        <f>IF(T381="A",-0.3,0.2)</f>
        <v>0.2</v>
      </c>
      <c r="W395" s="32">
        <f>IF(T381="A",-0.2,0.3)</f>
        <v>0.3</v>
      </c>
      <c r="X395" s="32">
        <f>IF(T381="A",-0.2,0.3)</f>
        <v>0.3</v>
      </c>
      <c r="Y395" s="32">
        <f>IF(T381="A",0,0.4)</f>
        <v>0.4</v>
      </c>
      <c r="Z395" s="32">
        <v>0.4</v>
      </c>
      <c r="AA395" s="32">
        <v>0.6</v>
      </c>
      <c r="AB395" s="68"/>
      <c r="AJ395" s="25">
        <v>0.25</v>
      </c>
      <c r="AK395" s="106">
        <f>IF(AK381="A",-0.7,-0.18)</f>
        <v>-0.7</v>
      </c>
      <c r="AL395" s="32">
        <f>IF(AK381="A",-0.5,0)</f>
        <v>-0.5</v>
      </c>
      <c r="AM395" s="32">
        <f>IF(AK381="A",-0.3,0.2)</f>
        <v>-0.3</v>
      </c>
      <c r="AN395" s="32">
        <f>IF(AK381="A",-0.2,0.3)</f>
        <v>-0.2</v>
      </c>
      <c r="AO395" s="32">
        <f>IF(AK381="A",-0.2,0.3)</f>
        <v>-0.2</v>
      </c>
      <c r="AP395" s="32">
        <f>IF(AK381="A",0,0.4)</f>
        <v>0</v>
      </c>
      <c r="AQ395" s="32">
        <v>0.4</v>
      </c>
      <c r="AR395" s="32">
        <v>0.6</v>
      </c>
      <c r="AS395" s="68"/>
      <c r="BA395" s="25">
        <v>0.25</v>
      </c>
      <c r="BB395" s="106">
        <f>IF(BB381="A",-0.7,-0.18)</f>
        <v>-0.18</v>
      </c>
      <c r="BC395" s="32">
        <f>IF(BB381="A",-0.5,0)</f>
        <v>0</v>
      </c>
      <c r="BD395" s="32">
        <f>IF(BB381="A",-0.3,0.2)</f>
        <v>0.2</v>
      </c>
      <c r="BE395" s="32">
        <f>IF(BB381="A",-0.2,0.3)</f>
        <v>0.3</v>
      </c>
      <c r="BF395" s="32">
        <f>IF(BB381="A",-0.2,0.3)</f>
        <v>0.3</v>
      </c>
      <c r="BG395" s="32">
        <f>IF(BB381="A",0,0.4)</f>
        <v>0.4</v>
      </c>
      <c r="BH395" s="32">
        <v>0.4</v>
      </c>
      <c r="BI395" s="32">
        <v>0.6</v>
      </c>
      <c r="BJ395" s="68"/>
      <c r="BR395" s="25">
        <v>0.25</v>
      </c>
      <c r="BS395" s="106">
        <f>IF(BS381="A",-0.7,-0.18)</f>
        <v>-0.7</v>
      </c>
      <c r="BT395" s="32">
        <f>IF(BS381="A",-0.5,0)</f>
        <v>-0.5</v>
      </c>
      <c r="BU395" s="32">
        <f>IF(BS381="A",-0.3,0.2)</f>
        <v>-0.3</v>
      </c>
      <c r="BV395" s="32">
        <f>IF(BS381="A",-0.2,0.3)</f>
        <v>-0.2</v>
      </c>
      <c r="BW395" s="32">
        <f>IF(BS381="A",-0.2,0.3)</f>
        <v>-0.2</v>
      </c>
      <c r="BX395" s="32">
        <f>IF(BS381="A",0,0.4)</f>
        <v>0</v>
      </c>
      <c r="BY395" s="32">
        <v>0.4</v>
      </c>
      <c r="BZ395" s="32">
        <v>0.6</v>
      </c>
      <c r="CA395" s="68"/>
      <c r="CI395" s="25">
        <v>0.25</v>
      </c>
      <c r="CJ395" s="106">
        <f>IF(CJ381="A",-0.7,-0.18)</f>
        <v>-0.18</v>
      </c>
      <c r="CK395" s="32">
        <f>IF(CJ381="A",-0.5,0)</f>
        <v>0</v>
      </c>
      <c r="CL395" s="32">
        <f>IF(CJ381="A",-0.3,0.2)</f>
        <v>0.2</v>
      </c>
      <c r="CM395" s="32">
        <f>IF(CJ381="A",-0.2,0.3)</f>
        <v>0.3</v>
      </c>
      <c r="CN395" s="32">
        <f>IF(CJ381="A",-0.2,0.3)</f>
        <v>0.3</v>
      </c>
      <c r="CO395" s="32">
        <f>IF(CJ381="A",0,0.4)</f>
        <v>0.4</v>
      </c>
      <c r="CP395" s="32">
        <v>0.4</v>
      </c>
      <c r="CQ395" s="32">
        <v>0.6</v>
      </c>
      <c r="CR395" s="68"/>
      <c r="CZ395" s="25">
        <v>0.25</v>
      </c>
      <c r="DA395" s="106">
        <f>IF(DA381="A",-0.7,-0.18)</f>
        <v>-0.7</v>
      </c>
      <c r="DB395" s="32">
        <f>IF(DA381="A",-0.5,0)</f>
        <v>-0.5</v>
      </c>
      <c r="DC395" s="32">
        <f>IF(DA381="A",-0.3,0.2)</f>
        <v>-0.3</v>
      </c>
      <c r="DD395" s="32">
        <f>IF(DA381="A",-0.2,0.3)</f>
        <v>-0.2</v>
      </c>
      <c r="DE395" s="32">
        <f>IF(DA381="A",-0.2,0.3)</f>
        <v>-0.2</v>
      </c>
      <c r="DF395" s="32">
        <f>IF(DA381="A",0,0.4)</f>
        <v>0</v>
      </c>
      <c r="DG395" s="32">
        <v>0.4</v>
      </c>
      <c r="DH395" s="32">
        <v>0.6</v>
      </c>
      <c r="DI395" s="68"/>
      <c r="DQ395" s="25">
        <v>0.25</v>
      </c>
      <c r="DR395" s="106">
        <f>IF(DR381="A",-0.7,-0.18)</f>
        <v>-0.18</v>
      </c>
      <c r="DS395" s="32">
        <f>IF(DR381="A",-0.5,0)</f>
        <v>0</v>
      </c>
      <c r="DT395" s="32">
        <f>IF(DR381="A",-0.3,0.2)</f>
        <v>0.2</v>
      </c>
      <c r="DU395" s="32">
        <f>IF(DR381="A",-0.2,0.3)</f>
        <v>0.3</v>
      </c>
      <c r="DV395" s="32">
        <f>IF(DR381="A",-0.2,0.3)</f>
        <v>0.3</v>
      </c>
      <c r="DW395" s="32">
        <f>IF(DR381="A",0,0.4)</f>
        <v>0.4</v>
      </c>
      <c r="DX395" s="32">
        <v>0.4</v>
      </c>
      <c r="DY395" s="32">
        <v>0.6</v>
      </c>
      <c r="DZ395" s="68"/>
    </row>
    <row r="396" spans="2:132" x14ac:dyDescent="0.3">
      <c r="B396" s="25" t="s">
        <v>178</v>
      </c>
      <c r="C396" s="104">
        <f>IF(AND(C392&gt;0.25,C392&lt;=0.5),C395+(C392-B395)*(C397-C395)/(B397-B395),"")</f>
        <v>-0.72</v>
      </c>
      <c r="D396" s="68">
        <f>IF(AND(C392&gt;0.25,C392&lt;=0.5),D395+(C392-B395)*(D397-D395)/(B397-B395),"")</f>
        <v>-0.52</v>
      </c>
      <c r="E396" s="68">
        <f>IF(AND(C392&gt;0.25,C392&lt;=0.5),E395+(C392-B395)*(E397-E395)/(B397-B395),"")</f>
        <v>-0.31</v>
      </c>
      <c r="F396" s="68">
        <f>IF(AND(C392&gt;0.25,C392&lt;=0.5),F395+(C392-B395)*(F397-F395)/(B397-B395),"")</f>
        <v>-0.21000000000000002</v>
      </c>
      <c r="G396" s="68">
        <f>IF(AND(C392&gt;0.25,C392&lt;=0.5),G395+(C392-B395)*(G397-G395)/(B397-B395),"")</f>
        <v>-0.2</v>
      </c>
      <c r="H396" s="68">
        <f>IF(AND(C392&gt;0.25,C392&lt;=0.5),H395+(C392-B395)*(H397-H395)/(B397-B395),"")</f>
        <v>-2.0000000000000018E-2</v>
      </c>
      <c r="I396" s="68">
        <f>IF(AND(C392&gt;0.25,C392&lt;=0.5),I395+(C392-B395)*(I397-I395)/(B397-B395),"")</f>
        <v>0.36</v>
      </c>
      <c r="J396" s="68">
        <f>IF(AND(C392&gt;0.25,C392&lt;=0.5),J395+(C392-B395)*(J397-J395)/(B397-B395),"")</f>
        <v>0.6</v>
      </c>
      <c r="K396" s="102">
        <f>IF(AND(C392&gt;0.25,C392&lt;=0.5),IF(K393&lt;D393,C396+(K393-C393)*(D396-C396)/(D393-C393),IF(K393&lt;E393,D396+(K393-D393)*(E396-D396)/(E393-D393),IF(K393&lt;F393,E396+(K393-E393)*(F396-E396)/(F393-E393),IF(K393&lt;G393,F396+(K393-F393)*(G396-F396)/(G393-F393),IF(K393&lt;H393,G396+(K393-G393)*(H396-G396)/(H393-G393),IF(K393&lt;I393,H396+(K393-H393)*(I396-H396)/(I393-H393),IF(K393&lt;J393,I396+(K393-I393)*(J396-I396)/(J393-I393),J396))))))),"")</f>
        <v>-0.44863114975134405</v>
      </c>
      <c r="S396" s="25" t="s">
        <v>178</v>
      </c>
      <c r="T396" s="198">
        <f>IF(AND(T392&gt;0.25,T392&lt;=0.5),T395+(T392-S395)*(T397-T395)/(S397-S395),"")</f>
        <v>-0.18</v>
      </c>
      <c r="U396" s="68">
        <f>IF(AND(T392&gt;0.25,T392&lt;=0.5),U395+(T392-S395)*(U397-U395)/(S397-S395),"")</f>
        <v>-1.8000000000000016E-2</v>
      </c>
      <c r="V396" s="68">
        <f>IF(AND(T392&gt;0.25,T392&lt;=0.5),V395+(T392-S395)*(V397-V395)/(S397-S395),"")</f>
        <v>0.18</v>
      </c>
      <c r="W396" s="68">
        <f>IF(AND(T392&gt;0.25,T392&lt;=0.5),W395+(T392-S395)*(W397-W395)/(S397-S395),"")</f>
        <v>0.28999999999999998</v>
      </c>
      <c r="X396" s="68">
        <f>IF(AND(T392&gt;0.25,T392&lt;=0.5),X395+(T392-S395)*(X397-X395)/(S397-S395),"")</f>
        <v>0.28999999999999998</v>
      </c>
      <c r="Y396" s="68">
        <f>IF(AND(T392&gt;0.25,T392&lt;=0.5),Y395+(T392-S395)*(Y397-Y395)/(S397-S395),"")</f>
        <v>0.39</v>
      </c>
      <c r="Z396" s="68">
        <f>IF(AND(T392&gt;0.25,T392&lt;=0.5),Z395+(T392-S395)*(Z397-Z395)/(S397-S395),"")</f>
        <v>0.4</v>
      </c>
      <c r="AA396" s="68">
        <f>IF(AND(T392&gt;0.25,T392&lt;=0.5),AA395+(T392-S395)*(AA397-AA395)/(S397-S395),"")</f>
        <v>0.6</v>
      </c>
      <c r="AB396" s="102">
        <f>IF(AND(T392&gt;0.25,T392&lt;=0.5),IF(AB393&lt;U393,T396+(AB393-T393)*(U396-T396)/(U393-T393),IF(AB393&lt;V393,U396+(AB393-U393)*(V396-U396)/(V393-U393),IF(AB393&lt;W393,V396+(AB393-V393)*(W396-V396)/(W393-V393),IF(AB393&lt;X393,W396+(AB393-W393)*(X396-W396)/(X393-W393),IF(AB393&lt;Y393,X396+(AB393-X393)*(Y396-X396)/(Y393-X393),IF(AB393&lt;Z393,Y396+(AB393-Y393)*(Z396-Y396)/(Z393-Y393),IF(AB393&lt;AA393,Z396+(AB393-Z393)*(AA396-Z396)/(AA393-Z393),AA396))))))),"")</f>
        <v>4.9290630234447047E-2</v>
      </c>
      <c r="AJ396" s="25" t="s">
        <v>178</v>
      </c>
      <c r="AK396" s="198">
        <f>IF(AND(AK392&gt;0.25,AK392&lt;=0.5),AK395+(AK392-AJ395)*(AK397-AK395)/(AJ397-AJ395),"")</f>
        <v>-0.72</v>
      </c>
      <c r="AL396" s="68">
        <f>IF(AND(AK392&gt;0.25,AK392&lt;=0.5),AL395+(AK392-AJ395)*(AL397-AL395)/(AJ397-AJ395),"")</f>
        <v>-0.52</v>
      </c>
      <c r="AM396" s="68">
        <f>IF(AND(AK392&gt;0.25,AK392&lt;=0.5),AM395+(AK392-AJ395)*(AM397-AM395)/(AJ397-AJ395),"")</f>
        <v>-0.31</v>
      </c>
      <c r="AN396" s="68">
        <f>IF(AND(AK392&gt;0.25,AK392&lt;=0.5),AN395+(AK392-AJ395)*(AN397-AN395)/(AJ397-AJ395),"")</f>
        <v>-0.21000000000000002</v>
      </c>
      <c r="AO396" s="68">
        <f>IF(AND(AK392&gt;0.25,AK392&lt;=0.5),AO395+(AK392-AJ395)*(AO397-AO395)/(AJ397-AJ395),"")</f>
        <v>-0.2</v>
      </c>
      <c r="AP396" s="68">
        <f>IF(AND(AK392&gt;0.25,AK392&lt;=0.5),AP395+(AK392-AJ395)*(AP397-AP395)/(AJ397-AJ395),"")</f>
        <v>-2.0000000000000018E-2</v>
      </c>
      <c r="AQ396" s="68">
        <f>IF(AND(AK392&gt;0.25,AK392&lt;=0.5),AQ395+(AK392-AJ395)*(AQ397-AQ395)/(AJ397-AJ395),"")</f>
        <v>0.36</v>
      </c>
      <c r="AR396" s="68">
        <f>IF(AND(AK392&gt;0.25,AK392&lt;=0.5),AR395+(AK392-AJ395)*(AR397-AR395)/(AJ397-AJ395),"")</f>
        <v>0.6</v>
      </c>
      <c r="AS396" s="102">
        <f>IF(AND(AK392&gt;0.25,AK392&lt;=0.5),IF(AS393&lt;AL393,AK396+(AS393-AK393)*(AL396-AK396)/(AL393-AK393),IF(AS393&lt;AM393,AL396+(AS393-AL393)*(AM396-AL396)/(AM393-AL393),IF(AS393&lt;AN393,AM396+(AS393-AM393)*(AN396-AM396)/(AN393-AM393),IF(AS393&lt;AO393,AN396+(AS393-AN393)*(AO396-AN396)/(AO393-AN393),IF(AS393&lt;AP393,AO396+(AS393-AO393)*(AP396-AO396)/(AP393-AO393),IF(AS393&lt;AQ393,AP396+(AS393-AP393)*(AQ396-AP396)/(AQ393-AP393),IF(AS393&lt;AR393,AQ396+(AS393-AQ393)*(AR396-AQ396)/(AR393-AQ393),AR396))))))),"")</f>
        <v>-0.44863114975134405</v>
      </c>
      <c r="BA396" s="25" t="s">
        <v>178</v>
      </c>
      <c r="BB396" s="198">
        <f>IF(AND(BB392&gt;0.25,BB392&lt;=0.5),BB395+(BB392-BA395)*(BB397-BB395)/(BA397-BA395),"")</f>
        <v>-0.18</v>
      </c>
      <c r="BC396" s="68">
        <f>IF(AND(BB392&gt;0.25,BB392&lt;=0.5),BC395+(BB392-BA395)*(BC397-BC395)/(BA397-BA395),"")</f>
        <v>-1.8000000000000016E-2</v>
      </c>
      <c r="BD396" s="68">
        <f>IF(AND(BB392&gt;0.25,BB392&lt;=0.5),BD395+(BB392-BA395)*(BD397-BD395)/(BA397-BA395),"")</f>
        <v>0.18</v>
      </c>
      <c r="BE396" s="68">
        <f>IF(AND(BB392&gt;0.25,BB392&lt;=0.5),BE395+(BB392-BA395)*(BE397-BE395)/(BA397-BA395),"")</f>
        <v>0.28999999999999998</v>
      </c>
      <c r="BF396" s="68">
        <f>IF(AND(BB392&gt;0.25,BB392&lt;=0.5),BF395+(BB392-BA395)*(BF397-BF395)/(BA397-BA395),"")</f>
        <v>0.28999999999999998</v>
      </c>
      <c r="BG396" s="68">
        <f>IF(AND(BB392&gt;0.25,BB392&lt;=0.5),BG395+(BB392-BA395)*(BG397-BG395)/(BA397-BA395),"")</f>
        <v>0.39</v>
      </c>
      <c r="BH396" s="68">
        <f>IF(AND(BB392&gt;0.25,BB392&lt;=0.5),BH395+(BB392-BA395)*(BH397-BH395)/(BA397-BA395),"")</f>
        <v>0.4</v>
      </c>
      <c r="BI396" s="68">
        <f>IF(AND(BB392&gt;0.25,BB392&lt;=0.5),BI395+(BB392-BA395)*(BI397-BI395)/(BA397-BA395),"")</f>
        <v>0.6</v>
      </c>
      <c r="BJ396" s="102">
        <f>IF(AND(BB392&gt;0.25,BB392&lt;=0.5),IF(BJ393&lt;BC393,BB396+(BJ393-BB393)*(BC396-BB396)/(BC393-BB393),IF(BJ393&lt;BD393,BC396+(BJ393-BC393)*(BD396-BC396)/(BD393-BC393),IF(BJ393&lt;BE393,BD396+(BJ393-BD393)*(BE396-BD396)/(BE393-BD393),IF(BJ393&lt;BF393,BE396+(BJ393-BE393)*(BF396-BE396)/(BF393-BE393),IF(BJ393&lt;BG393,BF396+(BJ393-BF393)*(BG396-BF396)/(BG393-BF393),IF(BJ393&lt;BH393,BG396+(BJ393-BG393)*(BH396-BG396)/(BH393-BG393),IF(BJ393&lt;BI393,BH396+(BJ393-BH393)*(BI396-BH396)/(BI393-BH393),BI396))))))),"")</f>
        <v>4.9290630234447047E-2</v>
      </c>
      <c r="BR396" s="25" t="s">
        <v>178</v>
      </c>
      <c r="BS396" s="198" t="str">
        <f>IF(AND(BS392&gt;0.25,BS392&lt;=0.5),BS395+(BS392-BR395)*(BS397-BS395)/(BR397-BR395),"")</f>
        <v/>
      </c>
      <c r="BT396" s="68" t="str">
        <f>IF(AND(BS392&gt;0.25,BS392&lt;=0.5),BT395+(BS392-BR395)*(BT397-BT395)/(BR397-BR395),"")</f>
        <v/>
      </c>
      <c r="BU396" s="68" t="str">
        <f>IF(AND(BS392&gt;0.25,BS392&lt;=0.5),BU395+(BS392-BR395)*(BU397-BU395)/(BR397-BR395),"")</f>
        <v/>
      </c>
      <c r="BV396" s="68" t="str">
        <f>IF(AND(BS392&gt;0.25,BS392&lt;=0.5),BV395+(BS392-BR395)*(BV397-BV395)/(BR397-BR395),"")</f>
        <v/>
      </c>
      <c r="BW396" s="68" t="str">
        <f>IF(AND(BS392&gt;0.25,BS392&lt;=0.5),BW395+(BS392-BR395)*(BW397-BW395)/(BR397-BR395),"")</f>
        <v/>
      </c>
      <c r="BX396" s="68" t="str">
        <f>IF(AND(BS392&gt;0.25,BS392&lt;=0.5),BX395+(BS392-BR395)*(BX397-BX395)/(BR397-BR395),"")</f>
        <v/>
      </c>
      <c r="BY396" s="68" t="str">
        <f>IF(AND(BS392&gt;0.25,BS392&lt;=0.5),BY395+(BS392-BR395)*(BY397-BY395)/(BR397-BR395),"")</f>
        <v/>
      </c>
      <c r="BZ396" s="68" t="str">
        <f>IF(AND(BS392&gt;0.25,BS392&lt;=0.5),BZ395+(BS392-BR395)*(BZ397-BZ395)/(BR397-BR395),"")</f>
        <v/>
      </c>
      <c r="CA396" s="102" t="str">
        <f>IF(AND(BS392&gt;0.25,BS392&lt;=0.5),IF(CA393&lt;BT393,BS396+(CA393-BS393)*(BT396-BS396)/(BT393-BS393),IF(CA393&lt;BU393,BT396+(CA393-BT393)*(BU396-BT396)/(BU393-BT393),IF(CA393&lt;BV393,BU396+(CA393-BU393)*(BV396-BU396)/(BV393-BU393),IF(CA393&lt;BW393,BV396+(CA393-BV393)*(BW396-BV396)/(BW393-BV393),IF(CA393&lt;BX393,BW396+(CA393-BW393)*(BX396-BW396)/(BX393-BW393),IF(CA393&lt;BY393,BX396+(CA393-BX393)*(BY396-BX396)/(BY393-BX393),IF(CA393&lt;BZ393,BY396+(CA393-BY393)*(BZ396-BY396)/(BZ393-BY393),BZ396))))))),"")</f>
        <v/>
      </c>
      <c r="CI396" s="25" t="s">
        <v>178</v>
      </c>
      <c r="CJ396" s="198" t="str">
        <f>IF(AND(CJ392&gt;0.25,CJ392&lt;=0.5),CJ395+(CJ392-CI395)*(CJ397-CJ395)/(CI397-CI395),"")</f>
        <v/>
      </c>
      <c r="CK396" s="68" t="str">
        <f>IF(AND(CJ392&gt;0.25,CJ392&lt;=0.5),CK395+(CJ392-CI395)*(CK397-CK395)/(CI397-CI395),"")</f>
        <v/>
      </c>
      <c r="CL396" s="68" t="str">
        <f>IF(AND(CJ392&gt;0.25,CJ392&lt;=0.5),CL395+(CJ392-CI395)*(CL397-CL395)/(CI397-CI395),"")</f>
        <v/>
      </c>
      <c r="CM396" s="68" t="str">
        <f>IF(AND(CJ392&gt;0.25,CJ392&lt;=0.5),CM395+(CJ392-CI395)*(CM397-CM395)/(CI397-CI395),"")</f>
        <v/>
      </c>
      <c r="CN396" s="68" t="str">
        <f>IF(AND(CJ392&gt;0.25,CJ392&lt;=0.5),CN395+(CJ392-CI395)*(CN397-CN395)/(CI397-CI395),"")</f>
        <v/>
      </c>
      <c r="CO396" s="68" t="str">
        <f>IF(AND(CJ392&gt;0.25,CJ392&lt;=0.5),CO395+(CJ392-CI395)*(CO397-CO395)/(CI397-CI395),"")</f>
        <v/>
      </c>
      <c r="CP396" s="68" t="str">
        <f>IF(AND(CJ392&gt;0.25,CJ392&lt;=0.5),CP395+(CJ392-CI395)*(CP397-CP395)/(CI397-CI395),"")</f>
        <v/>
      </c>
      <c r="CQ396" s="68" t="str">
        <f>IF(AND(CJ392&gt;0.25,CJ392&lt;=0.5),CQ395+(CJ392-CI395)*(CQ397-CQ395)/(CI397-CI395),"")</f>
        <v/>
      </c>
      <c r="CR396" s="102" t="str">
        <f>IF(AND(CJ392&gt;0.25,CJ392&lt;=0.5),IF(CR393&lt;CK393,CJ396+(CR393-CJ393)*(CK396-CJ396)/(CK393-CJ393),IF(CR393&lt;CL393,CK396+(CR393-CK393)*(CL396-CK396)/(CL393-CK393),IF(CR393&lt;CM393,CL396+(CR393-CL393)*(CM396-CL396)/(CM393-CL393),IF(CR393&lt;CN393,CM396+(CR393-CM393)*(CN396-CM396)/(CN393-CM393),IF(CR393&lt;CO393,CN396+(CR393-CN393)*(CO396-CN396)/(CO393-CN393),IF(CR393&lt;CP393,CO396+(CR393-CO393)*(CP396-CO396)/(CP393-CO393),IF(CR393&lt;CQ393,CP396+(CR393-CP393)*(CQ396-CP396)/(CQ393-CP393),CQ396))))))),"")</f>
        <v/>
      </c>
      <c r="CZ396" s="25" t="s">
        <v>178</v>
      </c>
      <c r="DA396" s="198" t="str">
        <f>IF(AND(DA392&gt;0.25,DA392&lt;=0.5),DA395+(DA392-CZ395)*(DA397-DA395)/(CZ397-CZ395),"")</f>
        <v/>
      </c>
      <c r="DB396" s="68" t="str">
        <f>IF(AND(DA392&gt;0.25,DA392&lt;=0.5),DB395+(DA392-CZ395)*(DB397-DB395)/(CZ397-CZ395),"")</f>
        <v/>
      </c>
      <c r="DC396" s="68" t="str">
        <f>IF(AND(DA392&gt;0.25,DA392&lt;=0.5),DC395+(DA392-CZ395)*(DC397-DC395)/(CZ397-CZ395),"")</f>
        <v/>
      </c>
      <c r="DD396" s="68" t="str">
        <f>IF(AND(DA392&gt;0.25,DA392&lt;=0.5),DD395+(DA392-CZ395)*(DD397-DD395)/(CZ397-CZ395),"")</f>
        <v/>
      </c>
      <c r="DE396" s="68" t="str">
        <f>IF(AND(DA392&gt;0.25,DA392&lt;=0.5),DE395+(DA392-CZ395)*(DE397-DE395)/(CZ397-CZ395),"")</f>
        <v/>
      </c>
      <c r="DF396" s="68" t="str">
        <f>IF(AND(DA392&gt;0.25,DA392&lt;=0.5),DF395+(DA392-CZ395)*(DF397-DF395)/(CZ397-CZ395),"")</f>
        <v/>
      </c>
      <c r="DG396" s="68" t="str">
        <f>IF(AND(DA392&gt;0.25,DA392&lt;=0.5),DG395+(DA392-CZ395)*(DG397-DG395)/(CZ397-CZ395),"")</f>
        <v/>
      </c>
      <c r="DH396" s="68" t="str">
        <f>IF(AND(DA392&gt;0.25,DA392&lt;=0.5),DH395+(DA392-CZ395)*(DH397-DH395)/(CZ397-CZ395),"")</f>
        <v/>
      </c>
      <c r="DI396" s="102" t="str">
        <f>IF(AND(DA392&gt;0.25,DA392&lt;=0.5),IF(DI393&lt;DB393,DA396+(DI393-DA393)*(DB396-DA396)/(DB393-DA393),IF(DI393&lt;DC393,DB396+(DI393-DB393)*(DC396-DB396)/(DC393-DB393),IF(DI393&lt;DD393,DC396+(DI393-DC393)*(DD396-DC396)/(DD393-DC393),IF(DI393&lt;DE393,DD396+(DI393-DD393)*(DE396-DD396)/(DE393-DD393),IF(DI393&lt;DF393,DE396+(DI393-DE393)*(DF396-DE396)/(DF393-DE393),IF(DI393&lt;DG393,DF396+(DI393-DF393)*(DG396-DF396)/(DG393-DF393),IF(DI393&lt;DH393,DG396+(DI393-DG393)*(DH396-DG396)/(DH393-DG393),DH396))))))),"")</f>
        <v/>
      </c>
      <c r="DQ396" s="25" t="s">
        <v>178</v>
      </c>
      <c r="DR396" s="198" t="str">
        <f>IF(AND(DR392&gt;0.25,DR392&lt;=0.5),DR395+(DR392-DQ395)*(DR397-DR395)/(DQ397-DQ395),"")</f>
        <v/>
      </c>
      <c r="DS396" s="68" t="str">
        <f>IF(AND(DR392&gt;0.25,DR392&lt;=0.5),DS395+(DR392-DQ395)*(DS397-DS395)/(DQ397-DQ395),"")</f>
        <v/>
      </c>
      <c r="DT396" s="68" t="str">
        <f>IF(AND(DR392&gt;0.25,DR392&lt;=0.5),DT395+(DR392-DQ395)*(DT397-DT395)/(DQ397-DQ395),"")</f>
        <v/>
      </c>
      <c r="DU396" s="68" t="str">
        <f>IF(AND(DR392&gt;0.25,DR392&lt;=0.5),DU395+(DR392-DQ395)*(DU397-DU395)/(DQ397-DQ395),"")</f>
        <v/>
      </c>
      <c r="DV396" s="68" t="str">
        <f>IF(AND(DR392&gt;0.25,DR392&lt;=0.5),DV395+(DR392-DQ395)*(DV397-DV395)/(DQ397-DQ395),"")</f>
        <v/>
      </c>
      <c r="DW396" s="68" t="str">
        <f>IF(AND(DR392&gt;0.25,DR392&lt;=0.5),DW395+(DR392-DQ395)*(DW397-DW395)/(DQ397-DQ395),"")</f>
        <v/>
      </c>
      <c r="DX396" s="68" t="str">
        <f>IF(AND(DR392&gt;0.25,DR392&lt;=0.5),DX395+(DR392-DQ395)*(DX397-DX395)/(DQ397-DQ395),"")</f>
        <v/>
      </c>
      <c r="DY396" s="68" t="str">
        <f>IF(AND(DR392&gt;0.25,DR392&lt;=0.5),DY395+(DR392-DQ395)*(DY397-DY395)/(DQ397-DQ395),"")</f>
        <v/>
      </c>
      <c r="DZ396" s="102" t="str">
        <f>IF(AND(DR392&gt;0.25,DR392&lt;=0.5),IF(DZ393&lt;DS393,DR396+(DZ393-DR393)*(DS396-DR396)/(DS393-DR393),IF(DZ393&lt;DT393,DS396+(DZ393-DS393)*(DT396-DS396)/(DT393-DS393),IF(DZ393&lt;DU393,DT396+(DZ393-DT393)*(DU396-DT396)/(DU393-DT393),IF(DZ393&lt;DV393,DU396+(DZ393-DU393)*(DV396-DU396)/(DV393-DU393),IF(DZ393&lt;DW393,DV396+(DZ393-DV393)*(DW396-DV396)/(DW393-DV393),IF(DZ393&lt;DX393,DW396+(DZ393-DW393)*(DX396-DW396)/(DX393-DW393),IF(DZ393&lt;DY393,DX396+(DZ393-DX393)*(DY396-DX396)/(DY393-DX393),DY396))))))),"")</f>
        <v/>
      </c>
    </row>
    <row r="397" spans="2:132" x14ac:dyDescent="0.3">
      <c r="B397" s="25">
        <v>0.5</v>
      </c>
      <c r="C397" s="106">
        <f>IF(C381="A",-0.9,-0.18)</f>
        <v>-0.9</v>
      </c>
      <c r="D397" s="32">
        <f>IF(C381="A",-0.7,-0.18)</f>
        <v>-0.7</v>
      </c>
      <c r="E397" s="32">
        <f>IF(C381="A",-0.4,0)</f>
        <v>-0.4</v>
      </c>
      <c r="F397" s="32">
        <f>IF(C381="A",-0.3,0.2)</f>
        <v>-0.3</v>
      </c>
      <c r="G397" s="32">
        <f>IF(C381="A",-0.2,0.2)</f>
        <v>-0.2</v>
      </c>
      <c r="H397" s="32">
        <f>IF(C381="A",-0.2,0.3)</f>
        <v>-0.2</v>
      </c>
      <c r="I397" s="32">
        <f>IF(C381="A",0,0.4)</f>
        <v>0</v>
      </c>
      <c r="J397" s="32">
        <v>0.6</v>
      </c>
      <c r="K397" s="68"/>
      <c r="S397" s="25">
        <v>0.5</v>
      </c>
      <c r="T397" s="106">
        <f>IF(T381="A",-0.9,-0.18)</f>
        <v>-0.18</v>
      </c>
      <c r="U397" s="32">
        <f>IF(T381="A",-0.7,-0.18)</f>
        <v>-0.18</v>
      </c>
      <c r="V397" s="32">
        <f>IF(T381="A",-0.4,0)</f>
        <v>0</v>
      </c>
      <c r="W397" s="32">
        <f>IF(T381="A",-0.3,0.2)</f>
        <v>0.2</v>
      </c>
      <c r="X397" s="32">
        <f>IF(T381="A",-0.2,0.2)</f>
        <v>0.2</v>
      </c>
      <c r="Y397" s="32">
        <f>IF(T381="A",-0.2,0.3)</f>
        <v>0.3</v>
      </c>
      <c r="Z397" s="32">
        <f>IF(T381="A",0,0.4)</f>
        <v>0.4</v>
      </c>
      <c r="AA397" s="32">
        <v>0.6</v>
      </c>
      <c r="AB397" s="68"/>
      <c r="AJ397" s="25">
        <v>0.5</v>
      </c>
      <c r="AK397" s="106">
        <f>IF(AK381="A",-0.9,-0.18)</f>
        <v>-0.9</v>
      </c>
      <c r="AL397" s="32">
        <f>IF(AK381="A",-0.7,-0.18)</f>
        <v>-0.7</v>
      </c>
      <c r="AM397" s="32">
        <f>IF(AK381="A",-0.4,0)</f>
        <v>-0.4</v>
      </c>
      <c r="AN397" s="32">
        <f>IF(AK381="A",-0.3,0.2)</f>
        <v>-0.3</v>
      </c>
      <c r="AO397" s="32">
        <f>IF(AK381="A",-0.2,0.2)</f>
        <v>-0.2</v>
      </c>
      <c r="AP397" s="32">
        <f>IF(AK381="A",-0.2,0.3)</f>
        <v>-0.2</v>
      </c>
      <c r="AQ397" s="32">
        <f>IF(AK381="A",0,0.4)</f>
        <v>0</v>
      </c>
      <c r="AR397" s="32">
        <v>0.6</v>
      </c>
      <c r="AS397" s="68"/>
      <c r="BA397" s="25">
        <v>0.5</v>
      </c>
      <c r="BB397" s="106">
        <f>IF(BB381="A",-0.9,-0.18)</f>
        <v>-0.18</v>
      </c>
      <c r="BC397" s="32">
        <f>IF(BB381="A",-0.7,-0.18)</f>
        <v>-0.18</v>
      </c>
      <c r="BD397" s="32">
        <f>IF(BB381="A",-0.4,0)</f>
        <v>0</v>
      </c>
      <c r="BE397" s="32">
        <f>IF(BB381="A",-0.3,0.2)</f>
        <v>0.2</v>
      </c>
      <c r="BF397" s="32">
        <f>IF(BB381="A",-0.2,0.2)</f>
        <v>0.2</v>
      </c>
      <c r="BG397" s="32">
        <f>IF(BB381="A",-0.2,0.3)</f>
        <v>0.3</v>
      </c>
      <c r="BH397" s="32">
        <f>IF(BB381="A",0,0.4)</f>
        <v>0.4</v>
      </c>
      <c r="BI397" s="32">
        <v>0.6</v>
      </c>
      <c r="BJ397" s="68"/>
      <c r="BR397" s="25">
        <v>0.5</v>
      </c>
      <c r="BS397" s="106">
        <f>IF(BS381="A",-0.9,-0.18)</f>
        <v>-0.9</v>
      </c>
      <c r="BT397" s="32">
        <f>IF(BS381="A",-0.7,-0.18)</f>
        <v>-0.7</v>
      </c>
      <c r="BU397" s="32">
        <f>IF(BS381="A",-0.4,0)</f>
        <v>-0.4</v>
      </c>
      <c r="BV397" s="32">
        <f>IF(BS381="A",-0.3,0.2)</f>
        <v>-0.3</v>
      </c>
      <c r="BW397" s="32">
        <f>IF(BS381="A",-0.2,0.2)</f>
        <v>-0.2</v>
      </c>
      <c r="BX397" s="32">
        <f>IF(BS381="A",-0.2,0.3)</f>
        <v>-0.2</v>
      </c>
      <c r="BY397" s="32">
        <f>IF(BS381="A",0,0.4)</f>
        <v>0</v>
      </c>
      <c r="BZ397" s="32">
        <v>0.6</v>
      </c>
      <c r="CA397" s="68"/>
      <c r="CI397" s="25">
        <v>0.5</v>
      </c>
      <c r="CJ397" s="106">
        <f>IF(CJ381="A",-0.9,-0.18)</f>
        <v>-0.18</v>
      </c>
      <c r="CK397" s="32">
        <f>IF(CJ381="A",-0.7,-0.18)</f>
        <v>-0.18</v>
      </c>
      <c r="CL397" s="32">
        <f>IF(CJ381="A",-0.4,0)</f>
        <v>0</v>
      </c>
      <c r="CM397" s="32">
        <f>IF(CJ381="A",-0.3,0.2)</f>
        <v>0.2</v>
      </c>
      <c r="CN397" s="32">
        <f>IF(CJ381="A",-0.2,0.2)</f>
        <v>0.2</v>
      </c>
      <c r="CO397" s="32">
        <f>IF(CJ381="A",-0.2,0.3)</f>
        <v>0.3</v>
      </c>
      <c r="CP397" s="32">
        <f>IF(CJ381="A",0,0.4)</f>
        <v>0.4</v>
      </c>
      <c r="CQ397" s="32">
        <v>0.6</v>
      </c>
      <c r="CR397" s="68"/>
      <c r="CZ397" s="25">
        <v>0.5</v>
      </c>
      <c r="DA397" s="106">
        <f>IF(DA381="A",-0.9,-0.18)</f>
        <v>-0.9</v>
      </c>
      <c r="DB397" s="32">
        <f>IF(DA381="A",-0.7,-0.18)</f>
        <v>-0.7</v>
      </c>
      <c r="DC397" s="32">
        <f>IF(DA381="A",-0.4,0)</f>
        <v>-0.4</v>
      </c>
      <c r="DD397" s="32">
        <f>IF(DA381="A",-0.3,0.2)</f>
        <v>-0.3</v>
      </c>
      <c r="DE397" s="32">
        <f>IF(DA381="A",-0.2,0.2)</f>
        <v>-0.2</v>
      </c>
      <c r="DF397" s="32">
        <f>IF(DA381="A",-0.2,0.3)</f>
        <v>-0.2</v>
      </c>
      <c r="DG397" s="32">
        <f>IF(DA381="A",0,0.4)</f>
        <v>0</v>
      </c>
      <c r="DH397" s="32">
        <v>0.6</v>
      </c>
      <c r="DI397" s="68"/>
      <c r="DQ397" s="25">
        <v>0.5</v>
      </c>
      <c r="DR397" s="106">
        <f>IF(DR381="A",-0.9,-0.18)</f>
        <v>-0.18</v>
      </c>
      <c r="DS397" s="32">
        <f>IF(DR381="A",-0.7,-0.18)</f>
        <v>-0.18</v>
      </c>
      <c r="DT397" s="32">
        <f>IF(DR381="A",-0.4,0)</f>
        <v>0</v>
      </c>
      <c r="DU397" s="32">
        <f>IF(DR381="A",-0.3,0.2)</f>
        <v>0.2</v>
      </c>
      <c r="DV397" s="32">
        <f>IF(DR381="A",-0.2,0.2)</f>
        <v>0.2</v>
      </c>
      <c r="DW397" s="32">
        <f>IF(DR381="A",-0.2,0.3)</f>
        <v>0.3</v>
      </c>
      <c r="DX397" s="32">
        <f>IF(DR381="A",0,0.4)</f>
        <v>0.4</v>
      </c>
      <c r="DY397" s="32">
        <v>0.6</v>
      </c>
      <c r="DZ397" s="68"/>
    </row>
    <row r="398" spans="2:132" x14ac:dyDescent="0.3">
      <c r="B398" s="25" t="s">
        <v>179</v>
      </c>
      <c r="C398" s="104" t="str">
        <f>IF(AND(C392&gt;0.5,C392&lt;=1),C397+(C392-B397)*(C399-C397)/(B399-B397),"")</f>
        <v/>
      </c>
      <c r="D398" s="68" t="str">
        <f>IF(AND(C392&gt;0.5,C392&lt;=1),D397+(C392-B397)*(D399-D397)/(B399-B397),"")</f>
        <v/>
      </c>
      <c r="E398" s="68" t="str">
        <f>IF(AND(C392&gt;0.5,C392&lt;=1),E397+(C392-B397)*(E399-E397)/(B399-B397),"")</f>
        <v/>
      </c>
      <c r="F398" s="68" t="str">
        <f>IF(AND(C392&gt;0.5,C392&lt;=1),F397+(C392-B397)*(F399-F397)/(B399-B397),"")</f>
        <v/>
      </c>
      <c r="G398" s="68" t="str">
        <f>IF(AND(C392&gt;0.5,C392&lt;=1),G397+(C392-B397)*(G399-G397)/(B399-B397),"")</f>
        <v/>
      </c>
      <c r="H398" s="68" t="str">
        <f>IF(AND(C392&gt;0.5,C392&lt;=1),H397+(C392-B397)*(H399-H397)/(B399-B397),"")</f>
        <v/>
      </c>
      <c r="I398" s="68" t="str">
        <f>IF(AND(C392&gt;0.5,C392&lt;=1),I397+(C392-B397)*(I399-I397)/(B399-B397),"")</f>
        <v/>
      </c>
      <c r="J398" s="68" t="str">
        <f>IF(AND(C392&gt;0.5,C392&lt;=1),J397+(C392-B397)*(J399-J397)/(B399-B397),"")</f>
        <v/>
      </c>
      <c r="K398" s="68" t="str">
        <f>IF(AND(C392&gt;0.5,C392&lt;=1),IF(K393&lt;D393,C398+(K393-C393)*(D398-C398)/(D393-C393),IF(K393&lt;E393,D398+(K393-D393)*(E398-D398)/(E393-D393),IF(K393&lt;F393,E398+(K393-E393)*(F398-E398)/(F393-E393),IF(K393&lt;G393,F398+(K393-F393)*(G398-F398)/(G393-F393),IF(K393&lt;H393,G398+(K393-G393)*(H398-G398)/(H393-G393),IF(K393&lt;I393,H398+(K393-H393)*(I398-H398)/(I393-H393),IF(K393&lt;J393,I398+(K393-I393)*(J398-I398)/(J393-I393),J398))))))),"")</f>
        <v/>
      </c>
      <c r="S398" s="25" t="s">
        <v>179</v>
      </c>
      <c r="T398" s="198" t="str">
        <f>IF(AND(T392&gt;0.5,T392&lt;=1),T397+(T392-S397)*(T399-T397)/(S399-S397),"")</f>
        <v/>
      </c>
      <c r="U398" s="68" t="str">
        <f>IF(AND(T392&gt;0.5,T392&lt;=1),U397+(T392-S397)*(U399-U397)/(S399-S397),"")</f>
        <v/>
      </c>
      <c r="V398" s="68" t="str">
        <f>IF(AND(T392&gt;0.5,T392&lt;=1),V397+(T392-S397)*(V399-V397)/(S399-S397),"")</f>
        <v/>
      </c>
      <c r="W398" s="68" t="str">
        <f>IF(AND(T392&gt;0.5,T392&lt;=1),W397+(T392-S397)*(W399-W397)/(S399-S397),"")</f>
        <v/>
      </c>
      <c r="X398" s="68" t="str">
        <f>IF(AND(T392&gt;0.5,T392&lt;=1),X397+(T392-S397)*(X399-X397)/(S399-S397),"")</f>
        <v/>
      </c>
      <c r="Y398" s="68" t="str">
        <f>IF(AND(T392&gt;0.5,T392&lt;=1),Y397+(T392-S397)*(Y399-Y397)/(S399-S397),"")</f>
        <v/>
      </c>
      <c r="Z398" s="68" t="str">
        <f>IF(AND(T392&gt;0.5,T392&lt;=1),Z397+(T392-S397)*(Z399-Z397)/(S399-S397),"")</f>
        <v/>
      </c>
      <c r="AA398" s="68" t="str">
        <f>IF(AND(T392&gt;0.5,T392&lt;=1),AA397+(T392-S397)*(AA399-AA397)/(S399-S397),"")</f>
        <v/>
      </c>
      <c r="AB398" s="68" t="str">
        <f>IF(AND(T392&gt;0.5,T392&lt;=1),IF(AB393&lt;U393,T398+(AB393-T393)*(U398-T398)/(U393-T393),IF(AB393&lt;V393,U398+(AB393-U393)*(V398-U398)/(V393-U393),IF(AB393&lt;W393,V398+(AB393-V393)*(W398-V398)/(W393-V393),IF(AB393&lt;X393,W398+(AB393-W393)*(X398-W398)/(X393-W393),IF(AB393&lt;Y393,X398+(AB393-X393)*(Y398-X398)/(Y393-X393),IF(AB393&lt;Z393,Y398+(AB393-Y393)*(Z398-Y398)/(Z393-Y393),IF(AB393&lt;AA393,Z398+(AB393-Z393)*(AA398-Z398)/(AA393-Z393),AA398))))))),"")</f>
        <v/>
      </c>
      <c r="AJ398" s="25" t="s">
        <v>179</v>
      </c>
      <c r="AK398" s="198" t="str">
        <f>IF(AND(AK392&gt;0.5,AK392&lt;=1),AK397+(AK392-AJ397)*(AK399-AK397)/(AJ399-AJ397),"")</f>
        <v/>
      </c>
      <c r="AL398" s="68" t="str">
        <f>IF(AND(AK392&gt;0.5,AK392&lt;=1),AL397+(AK392-AJ397)*(AL399-AL397)/(AJ399-AJ397),"")</f>
        <v/>
      </c>
      <c r="AM398" s="68" t="str">
        <f>IF(AND(AK392&gt;0.5,AK392&lt;=1),AM397+(AK392-AJ397)*(AM399-AM397)/(AJ399-AJ397),"")</f>
        <v/>
      </c>
      <c r="AN398" s="68" t="str">
        <f>IF(AND(AK392&gt;0.5,AK392&lt;=1),AN397+(AK392-AJ397)*(AN399-AN397)/(AJ399-AJ397),"")</f>
        <v/>
      </c>
      <c r="AO398" s="68" t="str">
        <f>IF(AND(AK392&gt;0.5,AK392&lt;=1),AO397+(AK392-AJ397)*(AO399-AO397)/(AJ399-AJ397),"")</f>
        <v/>
      </c>
      <c r="AP398" s="68" t="str">
        <f>IF(AND(AK392&gt;0.5,AK392&lt;=1),AP397+(AK392-AJ397)*(AP399-AP397)/(AJ399-AJ397),"")</f>
        <v/>
      </c>
      <c r="AQ398" s="68" t="str">
        <f>IF(AND(AK392&gt;0.5,AK392&lt;=1),AQ397+(AK392-AJ397)*(AQ399-AQ397)/(AJ399-AJ397),"")</f>
        <v/>
      </c>
      <c r="AR398" s="68" t="str">
        <f>IF(AND(AK392&gt;0.5,AK392&lt;=1),AR397+(AK392-AJ397)*(AR399-AR397)/(AJ399-AJ397),"")</f>
        <v/>
      </c>
      <c r="AS398" s="68" t="str">
        <f>IF(AND(AK392&gt;0.5,AK392&lt;=1),IF(AS393&lt;AL393,AK398+(AS393-AK393)*(AL398-AK398)/(AL393-AK393),IF(AS393&lt;AM393,AL398+(AS393-AL393)*(AM398-AL398)/(AM393-AL393),IF(AS393&lt;AN393,AM398+(AS393-AM393)*(AN398-AM398)/(AN393-AM393),IF(AS393&lt;AO393,AN398+(AS393-AN393)*(AO398-AN398)/(AO393-AN393),IF(AS393&lt;AP393,AO398+(AS393-AO393)*(AP398-AO398)/(AP393-AO393),IF(AS393&lt;AQ393,AP398+(AS393-AP393)*(AQ398-AP398)/(AQ393-AP393),IF(AS393&lt;AR393,AQ398+(AS393-AQ393)*(AR398-AQ398)/(AR393-AQ393),AR398))))))),"")</f>
        <v/>
      </c>
      <c r="BA398" s="25" t="s">
        <v>179</v>
      </c>
      <c r="BB398" s="198" t="str">
        <f>IF(AND(BB392&gt;0.5,BB392&lt;=1),BB397+(BB392-BA397)*(BB399-BB397)/(BA399-BA397),"")</f>
        <v/>
      </c>
      <c r="BC398" s="68" t="str">
        <f>IF(AND(BB392&gt;0.5,BB392&lt;=1),BC397+(BB392-BA397)*(BC399-BC397)/(BA399-BA397),"")</f>
        <v/>
      </c>
      <c r="BD398" s="68" t="str">
        <f>IF(AND(BB392&gt;0.5,BB392&lt;=1),BD397+(BB392-BA397)*(BD399-BD397)/(BA399-BA397),"")</f>
        <v/>
      </c>
      <c r="BE398" s="68" t="str">
        <f>IF(AND(BB392&gt;0.5,BB392&lt;=1),BE397+(BB392-BA397)*(BE399-BE397)/(BA399-BA397),"")</f>
        <v/>
      </c>
      <c r="BF398" s="68" t="str">
        <f>IF(AND(BB392&gt;0.5,BB392&lt;=1),BF397+(BB392-BA397)*(BF399-BF397)/(BA399-BA397),"")</f>
        <v/>
      </c>
      <c r="BG398" s="68" t="str">
        <f>IF(AND(BB392&gt;0.5,BB392&lt;=1),BG397+(BB392-BA397)*(BG399-BG397)/(BA399-BA397),"")</f>
        <v/>
      </c>
      <c r="BH398" s="68" t="str">
        <f>IF(AND(BB392&gt;0.5,BB392&lt;=1),BH397+(BB392-BA397)*(BH399-BH397)/(BA399-BA397),"")</f>
        <v/>
      </c>
      <c r="BI398" s="68" t="str">
        <f>IF(AND(BB392&gt;0.5,BB392&lt;=1),BI397+(BB392-BA397)*(BI399-BI397)/(BA399-BA397),"")</f>
        <v/>
      </c>
      <c r="BJ398" s="68" t="str">
        <f>IF(AND(BB392&gt;0.5,BB392&lt;=1),IF(BJ393&lt;BC393,BB398+(BJ393-BB393)*(BC398-BB398)/(BC393-BB393),IF(BJ393&lt;BD393,BC398+(BJ393-BC393)*(BD398-BC398)/(BD393-BC393),IF(BJ393&lt;BE393,BD398+(BJ393-BD393)*(BE398-BD398)/(BE393-BD393),IF(BJ393&lt;BF393,BE398+(BJ393-BE393)*(BF398-BE398)/(BF393-BE393),IF(BJ393&lt;BG393,BF398+(BJ393-BF393)*(BG398-BF398)/(BG393-BF393),IF(BJ393&lt;BH393,BG398+(BJ393-BG393)*(BH398-BG398)/(BH393-BG393),IF(BJ393&lt;BI393,BH398+(BJ393-BH393)*(BI398-BH398)/(BI393-BH393),BI398))))))),"")</f>
        <v/>
      </c>
      <c r="BR398" s="25" t="s">
        <v>179</v>
      </c>
      <c r="BS398" s="198">
        <f>IF(AND(BS392&gt;0.5,BS392&lt;=1),BS397+(BS392-BR397)*(BS399-BS397)/(BR399-BR397),"")</f>
        <v>-0.94000000000000006</v>
      </c>
      <c r="BT398" s="68">
        <f>IF(AND(BS392&gt;0.5,BS392&lt;=1),BT397+(BS392-BR397)*(BT399-BT397)/(BR399-BR397),"")</f>
        <v>-0.73</v>
      </c>
      <c r="BU398" s="68">
        <f>IF(AND(BS392&gt;0.5,BS392&lt;=1),BU397+(BS392-BR397)*(BU399-BU397)/(BR399-BR397),"")</f>
        <v>-0.43000000000000005</v>
      </c>
      <c r="BV398" s="68">
        <f>IF(AND(BS392&gt;0.5,BS392&lt;=1),BV397+(BS392-BR397)*(BV399-BV397)/(BR399-BR397),"")</f>
        <v>-0.32</v>
      </c>
      <c r="BW398" s="68">
        <f>IF(AND(BS392&gt;0.5,BS392&lt;=1),BW397+(BS392-BR397)*(BW399-BW397)/(BR399-BR397),"")</f>
        <v>-0.21000000000000002</v>
      </c>
      <c r="BX398" s="68">
        <f>IF(AND(BS392&gt;0.5,BS392&lt;=1),BX397+(BS392-BR397)*(BX399-BX397)/(BR399-BR397),"")</f>
        <v>-0.2</v>
      </c>
      <c r="BY398" s="68">
        <f>IF(AND(BS392&gt;0.5,BS392&lt;=1),BY397+(BS392-BR397)*(BY399-BY397)/(BR399-BR397),"")</f>
        <v>0</v>
      </c>
      <c r="BZ398" s="68">
        <f>IF(AND(BS392&gt;0.5,BS392&lt;=1),BZ397+(BS392-BR397)*(BZ399-BZ397)/(BR399-BR397),"")</f>
        <v>0.6</v>
      </c>
      <c r="CA398" s="68">
        <f>IF(AND(BS392&gt;0.5,BS392&lt;=1),IF(CA393&lt;BT393,BS398+(CA393-BS393)*(BT398-BS398)/(BT393-BS393),IF(CA393&lt;BU393,BT398+(CA393-BT393)*(BU398-BT398)/(BU393-BT393),IF(CA393&lt;BV393,BU398+(CA393-BU393)*(BV398-BU398)/(BV393-BU393),IF(CA393&lt;BW393,BV398+(CA393-BV393)*(BW398-BV398)/(BW393-BV393),IF(CA393&lt;BX393,BW398+(CA393-BW393)*(BX398-BW398)/(BX393-BW393),IF(CA393&lt;BY393,BX398+(CA393-BX393)*(BY398-BX398)/(BY393-BX393),IF(CA393&lt;BZ393,BY398+(CA393-BY393)*(BZ398-BY398)/(BZ393-BY393),BZ398))))))),"")</f>
        <v>-0.20807243462787625</v>
      </c>
      <c r="CI398" s="25" t="s">
        <v>179</v>
      </c>
      <c r="CJ398" s="198">
        <f>IF(AND(CJ392&gt;0.5,CJ392&lt;=1),CJ397+(CJ392-CI397)*(CJ399-CJ397)/(CI399-CI397),"")</f>
        <v>-0.18</v>
      </c>
      <c r="CK398" s="68">
        <f>IF(AND(CJ392&gt;0.5,CJ392&lt;=1),CK397+(CJ392-CI397)*(CK399-CK397)/(CI399-CI397),"")</f>
        <v>-0.18</v>
      </c>
      <c r="CL398" s="68">
        <f>IF(AND(CJ392&gt;0.5,CJ392&lt;=1),CL397+(CJ392-CI397)*(CL399-CL397)/(CI399-CI397),"")</f>
        <v>-1.8000000000000016E-2</v>
      </c>
      <c r="CM398" s="68">
        <f>IF(AND(CJ392&gt;0.5,CJ392&lt;=1),CM397+(CJ392-CI397)*(CM399-CM397)/(CI399-CI397),"")</f>
        <v>0.18</v>
      </c>
      <c r="CN398" s="68">
        <f>IF(AND(CJ392&gt;0.5,CJ392&lt;=1),CN397+(CJ392-CI397)*(CN399-CN397)/(CI399-CI397),"")</f>
        <v>0.2</v>
      </c>
      <c r="CO398" s="68">
        <f>IF(AND(CJ392&gt;0.5,CJ392&lt;=1),CO397+(CJ392-CI397)*(CO399-CO397)/(CI399-CI397),"")</f>
        <v>0.28999999999999998</v>
      </c>
      <c r="CP398" s="68">
        <f>IF(AND(CJ392&gt;0.5,CJ392&lt;=1),CP397+(CJ392-CI397)*(CP399-CP397)/(CI399-CI397),"")</f>
        <v>0.39</v>
      </c>
      <c r="CQ398" s="68">
        <f>IF(AND(CJ392&gt;0.5,CJ392&lt;=1),CQ397+(CJ392-CI397)*(CQ399-CQ397)/(CI399-CI397),"")</f>
        <v>0.6</v>
      </c>
      <c r="CR398" s="68">
        <f>IF(AND(CJ392&gt;0.5,CJ392&lt;=1),IF(CR393&lt;CK393,CJ398+(CR393-CJ393)*(CK398-CJ398)/(CK393-CJ393),IF(CR393&lt;CL393,CK398+(CR393-CK393)*(CL398-CK398)/(CL393-CK393),IF(CR393&lt;CM393,CL398+(CR393-CL393)*(CM398-CL398)/(CM393-CL393),IF(CR393&lt;CN393,CM398+(CR393-CM393)*(CN398-CM398)/(CN393-CM393),IF(CR393&lt;CO393,CN398+(CR393-CN393)*(CO398-CN398)/(CO393-CN393),IF(CR393&lt;CP393,CO398+(CR393-CO393)*(CP398-CO398)/(CP393-CO393),IF(CR393&lt;CQ393,CP398+(CR393-CP393)*(CQ398-CP398)/(CQ393-CP393),CQ398))))))),"")</f>
        <v>0.2173480883491139</v>
      </c>
      <c r="CZ398" s="25" t="s">
        <v>179</v>
      </c>
      <c r="DA398" s="198">
        <f>IF(AND(DA392&gt;0.5,DA392&lt;=1),DA397+(DA392-CZ397)*(DA399-DA397)/(CZ399-CZ397),"")</f>
        <v>-0.94000000000000006</v>
      </c>
      <c r="DB398" s="68">
        <f>IF(AND(DA392&gt;0.5,DA392&lt;=1),DB397+(DA392-CZ397)*(DB399-DB397)/(CZ399-CZ397),"")</f>
        <v>-0.73</v>
      </c>
      <c r="DC398" s="68">
        <f>IF(AND(DA392&gt;0.5,DA392&lt;=1),DC397+(DA392-CZ397)*(DC399-DC397)/(CZ399-CZ397),"")</f>
        <v>-0.43000000000000005</v>
      </c>
      <c r="DD398" s="68">
        <f>IF(AND(DA392&gt;0.5,DA392&lt;=1),DD397+(DA392-CZ397)*(DD399-DD397)/(CZ399-CZ397),"")</f>
        <v>-0.32</v>
      </c>
      <c r="DE398" s="68">
        <f>IF(AND(DA392&gt;0.5,DA392&lt;=1),DE397+(DA392-CZ397)*(DE399-DE397)/(CZ399-CZ397),"")</f>
        <v>-0.21000000000000002</v>
      </c>
      <c r="DF398" s="68">
        <f>IF(AND(DA392&gt;0.5,DA392&lt;=1),DF397+(DA392-CZ397)*(DF399-DF397)/(CZ399-CZ397),"")</f>
        <v>-0.2</v>
      </c>
      <c r="DG398" s="68">
        <f>IF(AND(DA392&gt;0.5,DA392&lt;=1),DG397+(DA392-CZ397)*(DG399-DG397)/(CZ399-CZ397),"")</f>
        <v>0</v>
      </c>
      <c r="DH398" s="68">
        <f>IF(AND(DA392&gt;0.5,DA392&lt;=1),DH397+(DA392-CZ397)*(DH399-DH397)/(CZ399-CZ397),"")</f>
        <v>0.6</v>
      </c>
      <c r="DI398" s="68">
        <f>IF(AND(DA392&gt;0.5,DA392&lt;=1),IF(DI393&lt;DB393,DA398+(DI393-DA393)*(DB398-DA398)/(DB393-DA393),IF(DI393&lt;DC393,DB398+(DI393-DB393)*(DC398-DB398)/(DC393-DB393),IF(DI393&lt;DD393,DC398+(DI393-DC393)*(DD398-DC398)/(DD393-DC393),IF(DI393&lt;DE393,DD398+(DI393-DD393)*(DE398-DD398)/(DE393-DD393),IF(DI393&lt;DF393,DE398+(DI393-DE393)*(DF398-DE398)/(DF393-DE393),IF(DI393&lt;DG393,DF398+(DI393-DF393)*(DG398-DF398)/(DG393-DF393),IF(DI393&lt;DH393,DG398+(DI393-DG393)*(DH398-DG398)/(DH393-DG393),DH398))))))),"")</f>
        <v>-0.20807243462787625</v>
      </c>
      <c r="DQ398" s="25" t="s">
        <v>179</v>
      </c>
      <c r="DR398" s="198">
        <f>IF(AND(DR392&gt;0.5,DR392&lt;=1),DR397+(DR392-DQ397)*(DR399-DR397)/(DQ399-DQ397),"")</f>
        <v>-0.18</v>
      </c>
      <c r="DS398" s="68">
        <f>IF(AND(DR392&gt;0.5,DR392&lt;=1),DS397+(DR392-DQ397)*(DS399-DS397)/(DQ399-DQ397),"")</f>
        <v>-0.18</v>
      </c>
      <c r="DT398" s="68">
        <f>IF(AND(DR392&gt;0.5,DR392&lt;=1),DT397+(DR392-DQ397)*(DT399-DT397)/(DQ399-DQ397),"")</f>
        <v>-1.8000000000000016E-2</v>
      </c>
      <c r="DU398" s="68">
        <f>IF(AND(DR392&gt;0.5,DR392&lt;=1),DU397+(DR392-DQ397)*(DU399-DU397)/(DQ399-DQ397),"")</f>
        <v>0.18</v>
      </c>
      <c r="DV398" s="68">
        <f>IF(AND(DR392&gt;0.5,DR392&lt;=1),DV397+(DR392-DQ397)*(DV399-DV397)/(DQ399-DQ397),"")</f>
        <v>0.2</v>
      </c>
      <c r="DW398" s="68">
        <f>IF(AND(DR392&gt;0.5,DR392&lt;=1),DW397+(DR392-DQ397)*(DW399-DW397)/(DQ399-DQ397),"")</f>
        <v>0.28999999999999998</v>
      </c>
      <c r="DX398" s="68">
        <f>IF(AND(DR392&gt;0.5,DR392&lt;=1),DX397+(DR392-DQ397)*(DX399-DX397)/(DQ399-DQ397),"")</f>
        <v>0.39</v>
      </c>
      <c r="DY398" s="68">
        <f>IF(AND(DR392&gt;0.5,DR392&lt;=1),DY397+(DR392-DQ397)*(DY399-DY397)/(DQ399-DQ397),"")</f>
        <v>0.6</v>
      </c>
      <c r="DZ398" s="68">
        <f>IF(AND(DR392&gt;0.5,DR392&lt;=1),IF(DZ393&lt;DS393,DR398+(DZ393-DR393)*(DS398-DR398)/(DS393-DR393),IF(DZ393&lt;DT393,DS398+(DZ393-DS393)*(DT398-DS398)/(DT393-DS393),IF(DZ393&lt;DU393,DT398+(DZ393-DT393)*(DU398-DT398)/(DU393-DT393),IF(DZ393&lt;DV393,DU398+(DZ393-DU393)*(DV398-DU398)/(DV393-DU393),IF(DZ393&lt;DW393,DV398+(DZ393-DV393)*(DW398-DV398)/(DW393-DV393),IF(DZ393&lt;DX393,DW398+(DZ393-DW393)*(DX398-DW398)/(DX393-DW393),IF(DZ393&lt;DY393,DX398+(DZ393-DX393)*(DY398-DX398)/(DY393-DX393),DY398))))))),"")</f>
        <v>0.2173480883491139</v>
      </c>
    </row>
    <row r="399" spans="2:132" x14ac:dyDescent="0.3">
      <c r="B399" s="25">
        <v>1</v>
      </c>
      <c r="C399" s="106">
        <f>IF(C381="A",-1.3,-0.18)</f>
        <v>-1.3</v>
      </c>
      <c r="D399" s="32">
        <f>IF(C381="A",-1,-0.18)</f>
        <v>-1</v>
      </c>
      <c r="E399" s="32">
        <f>IF(C381="A",-0.7,-0.18)</f>
        <v>-0.7</v>
      </c>
      <c r="F399" s="32">
        <f>IF(C381="A",-0.5,0)</f>
        <v>-0.5</v>
      </c>
      <c r="G399" s="32">
        <f>IF(C381="A",-0.3,0.2)</f>
        <v>-0.3</v>
      </c>
      <c r="H399" s="32">
        <f>IF(C381="A",-0.2,0.2)</f>
        <v>-0.2</v>
      </c>
      <c r="I399" s="32">
        <f>IF(C381="A",0,0.3)</f>
        <v>0</v>
      </c>
      <c r="J399" s="32">
        <v>0.6</v>
      </c>
      <c r="K399" s="68"/>
      <c r="S399" s="25">
        <v>1</v>
      </c>
      <c r="T399" s="106">
        <f>IF(T381="A",-1.3,-0.18)</f>
        <v>-0.18</v>
      </c>
      <c r="U399" s="32">
        <f>IF(T381="A",-1,-0.18)</f>
        <v>-0.18</v>
      </c>
      <c r="V399" s="32">
        <f>IF(T381="A",-0.7,-0.18)</f>
        <v>-0.18</v>
      </c>
      <c r="W399" s="32">
        <f>IF(T381="A",-0.5,0)</f>
        <v>0</v>
      </c>
      <c r="X399" s="32">
        <f>IF(T381="A",-0.3,0.2)</f>
        <v>0.2</v>
      </c>
      <c r="Y399" s="32">
        <f>IF(T381="A",-0.2,0.2)</f>
        <v>0.2</v>
      </c>
      <c r="Z399" s="32">
        <f>IF(T381="A",0,0.3)</f>
        <v>0.3</v>
      </c>
      <c r="AA399" s="32">
        <v>0.6</v>
      </c>
      <c r="AB399" s="68"/>
      <c r="AJ399" s="25">
        <v>1</v>
      </c>
      <c r="AK399" s="106">
        <f>IF(AK381="A",-1.3,-0.18)</f>
        <v>-1.3</v>
      </c>
      <c r="AL399" s="32">
        <f>IF(AK381="A",-1,-0.18)</f>
        <v>-1</v>
      </c>
      <c r="AM399" s="32">
        <f>IF(AK381="A",-0.7,-0.18)</f>
        <v>-0.7</v>
      </c>
      <c r="AN399" s="32">
        <f>IF(AK381="A",-0.5,0)</f>
        <v>-0.5</v>
      </c>
      <c r="AO399" s="32">
        <f>IF(AK381="A",-0.3,0.2)</f>
        <v>-0.3</v>
      </c>
      <c r="AP399" s="32">
        <f>IF(AK381="A",-0.2,0.2)</f>
        <v>-0.2</v>
      </c>
      <c r="AQ399" s="32">
        <f>IF(AK381="A",0,0.3)</f>
        <v>0</v>
      </c>
      <c r="AR399" s="32">
        <v>0.6</v>
      </c>
      <c r="AS399" s="68"/>
      <c r="BA399" s="25">
        <v>1</v>
      </c>
      <c r="BB399" s="106">
        <f>IF(BB381="A",-1.3,-0.18)</f>
        <v>-0.18</v>
      </c>
      <c r="BC399" s="32">
        <f>IF(BB381="A",-1,-0.18)</f>
        <v>-0.18</v>
      </c>
      <c r="BD399" s="32">
        <f>IF(BB381="A",-0.7,-0.18)</f>
        <v>-0.18</v>
      </c>
      <c r="BE399" s="32">
        <f>IF(BB381="A",-0.5,0)</f>
        <v>0</v>
      </c>
      <c r="BF399" s="32">
        <f>IF(BB381="A",-0.3,0.2)</f>
        <v>0.2</v>
      </c>
      <c r="BG399" s="32">
        <f>IF(BB381="A",-0.2,0.2)</f>
        <v>0.2</v>
      </c>
      <c r="BH399" s="32">
        <f>IF(BB381="A",0,0.3)</f>
        <v>0.3</v>
      </c>
      <c r="BI399" s="32">
        <v>0.6</v>
      </c>
      <c r="BJ399" s="68"/>
      <c r="BR399" s="25">
        <v>1</v>
      </c>
      <c r="BS399" s="106">
        <f>IF(BS381="A",-1.3,-0.18)</f>
        <v>-1.3</v>
      </c>
      <c r="BT399" s="32">
        <f>IF(BS381="A",-1,-0.18)</f>
        <v>-1</v>
      </c>
      <c r="BU399" s="32">
        <f>IF(BS381="A",-0.7,-0.18)</f>
        <v>-0.7</v>
      </c>
      <c r="BV399" s="32">
        <f>IF(BS381="A",-0.5,0)</f>
        <v>-0.5</v>
      </c>
      <c r="BW399" s="32">
        <f>IF(BS381="A",-0.3,0.2)</f>
        <v>-0.3</v>
      </c>
      <c r="BX399" s="32">
        <f>IF(BS381="A",-0.2,0.2)</f>
        <v>-0.2</v>
      </c>
      <c r="BY399" s="32">
        <f>IF(BS381="A",0,0.3)</f>
        <v>0</v>
      </c>
      <c r="BZ399" s="32">
        <v>0.6</v>
      </c>
      <c r="CA399" s="68"/>
      <c r="CI399" s="25">
        <v>1</v>
      </c>
      <c r="CJ399" s="106">
        <f>IF(CJ381="A",-1.3,-0.18)</f>
        <v>-0.18</v>
      </c>
      <c r="CK399" s="32">
        <f>IF(CJ381="A",-1,-0.18)</f>
        <v>-0.18</v>
      </c>
      <c r="CL399" s="32">
        <f>IF(CJ381="A",-0.7,-0.18)</f>
        <v>-0.18</v>
      </c>
      <c r="CM399" s="32">
        <f>IF(CJ381="A",-0.5,0)</f>
        <v>0</v>
      </c>
      <c r="CN399" s="32">
        <f>IF(CJ381="A",-0.3,0.2)</f>
        <v>0.2</v>
      </c>
      <c r="CO399" s="32">
        <f>IF(CJ381="A",-0.2,0.2)</f>
        <v>0.2</v>
      </c>
      <c r="CP399" s="32">
        <f>IF(CJ381="A",0,0.3)</f>
        <v>0.3</v>
      </c>
      <c r="CQ399" s="32">
        <v>0.6</v>
      </c>
      <c r="CR399" s="68"/>
      <c r="CZ399" s="25">
        <v>1</v>
      </c>
      <c r="DA399" s="106">
        <f>IF(DA381="A",-1.3,-0.18)</f>
        <v>-1.3</v>
      </c>
      <c r="DB399" s="32">
        <f>IF(DA381="A",-1,-0.18)</f>
        <v>-1</v>
      </c>
      <c r="DC399" s="32">
        <f>IF(DA381="A",-0.7,-0.18)</f>
        <v>-0.7</v>
      </c>
      <c r="DD399" s="32">
        <f>IF(DA381="A",-0.5,0)</f>
        <v>-0.5</v>
      </c>
      <c r="DE399" s="32">
        <f>IF(DA381="A",-0.3,0.2)</f>
        <v>-0.3</v>
      </c>
      <c r="DF399" s="32">
        <f>IF(DA381="A",-0.2,0.2)</f>
        <v>-0.2</v>
      </c>
      <c r="DG399" s="32">
        <f>IF(DA381="A",0,0.3)</f>
        <v>0</v>
      </c>
      <c r="DH399" s="32">
        <v>0.6</v>
      </c>
      <c r="DI399" s="68"/>
      <c r="DQ399" s="25">
        <v>1</v>
      </c>
      <c r="DR399" s="106">
        <f>IF(DR381="A",-1.3,-0.18)</f>
        <v>-0.18</v>
      </c>
      <c r="DS399" s="32">
        <f>IF(DR381="A",-1,-0.18)</f>
        <v>-0.18</v>
      </c>
      <c r="DT399" s="32">
        <f>IF(DR381="A",-0.7,-0.18)</f>
        <v>-0.18</v>
      </c>
      <c r="DU399" s="32">
        <f>IF(DR381="A",-0.5,0)</f>
        <v>0</v>
      </c>
      <c r="DV399" s="32">
        <f>IF(DR381="A",-0.3,0.2)</f>
        <v>0.2</v>
      </c>
      <c r="DW399" s="32">
        <f>IF(DR381="A",-0.2,0.2)</f>
        <v>0.2</v>
      </c>
      <c r="DX399" s="32">
        <f>IF(DR381="A",0,0.3)</f>
        <v>0.3</v>
      </c>
      <c r="DY399" s="32">
        <v>0.6</v>
      </c>
      <c r="DZ399" s="68"/>
    </row>
    <row r="400" spans="2:132" x14ac:dyDescent="0.3">
      <c r="B400" s="28" t="s">
        <v>180</v>
      </c>
      <c r="C400" s="104" t="str">
        <f>IF(C392&gt;1,C399,"")</f>
        <v/>
      </c>
      <c r="D400" s="68" t="str">
        <f>IF(C392&gt;1,D399,"")</f>
        <v/>
      </c>
      <c r="E400" s="68" t="str">
        <f>IF(C392&gt;1,E399,"")</f>
        <v/>
      </c>
      <c r="F400" s="68" t="str">
        <f>IF(C392&gt;1,F399,"")</f>
        <v/>
      </c>
      <c r="G400" s="68" t="str">
        <f>IF(C392&gt;1,G399,"")</f>
        <v/>
      </c>
      <c r="H400" s="68" t="str">
        <f>IF(C392&gt;1,H399,"")</f>
        <v/>
      </c>
      <c r="I400" s="68" t="str">
        <f>IF(C392&gt;1,I399,"")</f>
        <v/>
      </c>
      <c r="J400" s="68" t="str">
        <f>IF(C392&gt;1,J399,"")</f>
        <v/>
      </c>
      <c r="K400" s="68" t="str">
        <f>IF(C392&gt;1,IF(K393&lt;D393,C400+(K393-C393)*(D400-C400)/(D393-C393),IF(K393&lt;E393,D400+(K393-D393)*(E400-D400)/(E393-D393),IF(K393&lt;F393,E400+(K393-E393)*(F400-E400)/(F393-E393),IF(K393&lt;G393,F400+(K393-F393)*(G400-F400)/(G393-F393),IF(K393&lt;H393,G400+(K393-G393)*(H400-G400)/(H393-G393),IF(K393&lt;I393,H400+(K393-H393)*(I400-H400)/(I393-H393),IF(K393&lt;J393,I400+(K393-I393)*(J400-I400)/(J393-I393),J400))))))),"")</f>
        <v/>
      </c>
      <c r="S400" s="28" t="s">
        <v>180</v>
      </c>
      <c r="T400" s="198" t="str">
        <f>IF(T392&gt;1,T399,"")</f>
        <v/>
      </c>
      <c r="U400" s="68" t="str">
        <f>IF(T392&gt;1,U399,"")</f>
        <v/>
      </c>
      <c r="V400" s="68" t="str">
        <f>IF(T392&gt;1,V399,"")</f>
        <v/>
      </c>
      <c r="W400" s="68" t="str">
        <f>IF(T392&gt;1,W399,"")</f>
        <v/>
      </c>
      <c r="X400" s="68" t="str">
        <f>IF(T392&gt;1,X399,"")</f>
        <v/>
      </c>
      <c r="Y400" s="68" t="str">
        <f>IF(T392&gt;1,Y399,"")</f>
        <v/>
      </c>
      <c r="Z400" s="68" t="str">
        <f>IF(T392&gt;1,Z399,"")</f>
        <v/>
      </c>
      <c r="AA400" s="68" t="str">
        <f>IF(T392&gt;1,AA399,"")</f>
        <v/>
      </c>
      <c r="AB400" s="68" t="str">
        <f>IF(T392&gt;1,IF(AB393&lt;U393,T400+(AB393-T393)*(U400-T400)/(U393-T393),IF(AB393&lt;V393,U400+(AB393-U393)*(V400-U400)/(V393-U393),IF(AB393&lt;W393,V400+(AB393-V393)*(W400-V400)/(W393-V393),IF(AB393&lt;X393,W400+(AB393-W393)*(X400-W400)/(X393-W393),IF(AB393&lt;Y393,X400+(AB393-X393)*(Y400-X400)/(Y393-X393),IF(AB393&lt;Z393,Y400+(AB393-Y393)*(Z400-Y400)/(Z393-Y393),IF(AB393&lt;AA393,Z400+(AB393-Z393)*(AA400-Z400)/(AA393-Z393),AA400))))))),"")</f>
        <v/>
      </c>
      <c r="AJ400" s="28" t="s">
        <v>180</v>
      </c>
      <c r="AK400" s="198" t="str">
        <f>IF(AK392&gt;1,AK399,"")</f>
        <v/>
      </c>
      <c r="AL400" s="68" t="str">
        <f>IF(AK392&gt;1,AL399,"")</f>
        <v/>
      </c>
      <c r="AM400" s="68" t="str">
        <f>IF(AK392&gt;1,AM399,"")</f>
        <v/>
      </c>
      <c r="AN400" s="68" t="str">
        <f>IF(AK392&gt;1,AN399,"")</f>
        <v/>
      </c>
      <c r="AO400" s="68" t="str">
        <f>IF(AK392&gt;1,AO399,"")</f>
        <v/>
      </c>
      <c r="AP400" s="68" t="str">
        <f>IF(AK392&gt;1,AP399,"")</f>
        <v/>
      </c>
      <c r="AQ400" s="68" t="str">
        <f>IF(AK392&gt;1,AQ399,"")</f>
        <v/>
      </c>
      <c r="AR400" s="68" t="str">
        <f>IF(AK392&gt;1,AR399,"")</f>
        <v/>
      </c>
      <c r="AS400" s="68" t="str">
        <f>IF(AK392&gt;1,IF(AS393&lt;AL393,AK400+(AS393-AK393)*(AL400-AK400)/(AL393-AK393),IF(AS393&lt;AM393,AL400+(AS393-AL393)*(AM400-AL400)/(AM393-AL393),IF(AS393&lt;AN393,AM400+(AS393-AM393)*(AN400-AM400)/(AN393-AM393),IF(AS393&lt;AO393,AN400+(AS393-AN393)*(AO400-AN400)/(AO393-AN393),IF(AS393&lt;AP393,AO400+(AS393-AO393)*(AP400-AO400)/(AP393-AO393),IF(AS393&lt;AQ393,AP400+(AS393-AP393)*(AQ400-AP400)/(AQ393-AP393),IF(AS393&lt;AR393,AQ400+(AS393-AQ393)*(AR400-AQ400)/(AR393-AQ393),AR400))))))),"")</f>
        <v/>
      </c>
      <c r="BA400" s="28" t="s">
        <v>180</v>
      </c>
      <c r="BB400" s="198" t="str">
        <f>IF(BB392&gt;1,BB399,"")</f>
        <v/>
      </c>
      <c r="BC400" s="68" t="str">
        <f>IF(BB392&gt;1,BC399,"")</f>
        <v/>
      </c>
      <c r="BD400" s="68" t="str">
        <f>IF(BB392&gt;1,BD399,"")</f>
        <v/>
      </c>
      <c r="BE400" s="68" t="str">
        <f>IF(BB392&gt;1,BE399,"")</f>
        <v/>
      </c>
      <c r="BF400" s="68" t="str">
        <f>IF(BB392&gt;1,BF399,"")</f>
        <v/>
      </c>
      <c r="BG400" s="68" t="str">
        <f>IF(BB392&gt;1,BG399,"")</f>
        <v/>
      </c>
      <c r="BH400" s="68" t="str">
        <f>IF(BB392&gt;1,BH399,"")</f>
        <v/>
      </c>
      <c r="BI400" s="68" t="str">
        <f>IF(BB392&gt;1,BI399,"")</f>
        <v/>
      </c>
      <c r="BJ400" s="68" t="str">
        <f>IF(BB392&gt;1,IF(BJ393&lt;BC393,BB400+(BJ393-BB393)*(BC400-BB400)/(BC393-BB393),IF(BJ393&lt;BD393,BC400+(BJ393-BC393)*(BD400-BC400)/(BD393-BC393),IF(BJ393&lt;BE393,BD400+(BJ393-BD393)*(BE400-BD400)/(BE393-BD393),IF(BJ393&lt;BF393,BE400+(BJ393-BE393)*(BF400-BE400)/(BF393-BE393),IF(BJ393&lt;BG393,BF400+(BJ393-BF393)*(BG400-BF400)/(BG393-BF393),IF(BJ393&lt;BH393,BG400+(BJ393-BG393)*(BH400-BG400)/(BH393-BG393),IF(BJ393&lt;BI393,BH400+(BJ393-BH393)*(BI400-BH400)/(BI393-BH393),BI400))))))),"")</f>
        <v/>
      </c>
      <c r="BR400" s="28" t="s">
        <v>180</v>
      </c>
      <c r="BS400" s="198" t="str">
        <f>IF(BS392&gt;1,BS399,"")</f>
        <v/>
      </c>
      <c r="BT400" s="68" t="str">
        <f>IF(BS392&gt;1,BT399,"")</f>
        <v/>
      </c>
      <c r="BU400" s="68" t="str">
        <f>IF(BS392&gt;1,BU399,"")</f>
        <v/>
      </c>
      <c r="BV400" s="68" t="str">
        <f>IF(BS392&gt;1,BV399,"")</f>
        <v/>
      </c>
      <c r="BW400" s="68" t="str">
        <f>IF(BS392&gt;1,BW399,"")</f>
        <v/>
      </c>
      <c r="BX400" s="68" t="str">
        <f>IF(BS392&gt;1,BX399,"")</f>
        <v/>
      </c>
      <c r="BY400" s="68" t="str">
        <f>IF(BS392&gt;1,BY399,"")</f>
        <v/>
      </c>
      <c r="BZ400" s="68" t="str">
        <f>IF(BS392&gt;1,BZ399,"")</f>
        <v/>
      </c>
      <c r="CA400" s="68" t="str">
        <f>IF(BS392&gt;1,IF(CA393&lt;BT393,BS400+(CA393-BS393)*(BT400-BS400)/(BT393-BS393),IF(CA393&lt;BU393,BT400+(CA393-BT393)*(BU400-BT400)/(BU393-BT393),IF(CA393&lt;BV393,BU400+(CA393-BU393)*(BV400-BU400)/(BV393-BU393),IF(CA393&lt;BW393,BV400+(CA393-BV393)*(BW400-BV400)/(BW393-BV393),IF(CA393&lt;BX393,BW400+(CA393-BW393)*(BX400-BW400)/(BX393-BW393),IF(CA393&lt;BY393,BX400+(CA393-BX393)*(BY400-BX400)/(BY393-BX393),IF(CA393&lt;BZ393,BY400+(CA393-BY393)*(BZ400-BY400)/(BZ393-BY393),BZ400))))))),"")</f>
        <v/>
      </c>
      <c r="CI400" s="28" t="s">
        <v>180</v>
      </c>
      <c r="CJ400" s="198" t="str">
        <f>IF(CJ392&gt;1,CJ399,"")</f>
        <v/>
      </c>
      <c r="CK400" s="68" t="str">
        <f>IF(CJ392&gt;1,CK399,"")</f>
        <v/>
      </c>
      <c r="CL400" s="68" t="str">
        <f>IF(CJ392&gt;1,CL399,"")</f>
        <v/>
      </c>
      <c r="CM400" s="68" t="str">
        <f>IF(CJ392&gt;1,CM399,"")</f>
        <v/>
      </c>
      <c r="CN400" s="68" t="str">
        <f>IF(CJ392&gt;1,CN399,"")</f>
        <v/>
      </c>
      <c r="CO400" s="68" t="str">
        <f>IF(CJ392&gt;1,CO399,"")</f>
        <v/>
      </c>
      <c r="CP400" s="68" t="str">
        <f>IF(CJ392&gt;1,CP399,"")</f>
        <v/>
      </c>
      <c r="CQ400" s="68" t="str">
        <f>IF(CJ392&gt;1,CQ399,"")</f>
        <v/>
      </c>
      <c r="CR400" s="68" t="str">
        <f>IF(CJ392&gt;1,IF(CR393&lt;CK393,CJ400+(CR393-CJ393)*(CK400-CJ400)/(CK393-CJ393),IF(CR393&lt;CL393,CK400+(CR393-CK393)*(CL400-CK400)/(CL393-CK393),IF(CR393&lt;CM393,CL400+(CR393-CL393)*(CM400-CL400)/(CM393-CL393),IF(CR393&lt;CN393,CM400+(CR393-CM393)*(CN400-CM400)/(CN393-CM393),IF(CR393&lt;CO393,CN400+(CR393-CN393)*(CO400-CN400)/(CO393-CN393),IF(CR393&lt;CP393,CO400+(CR393-CO393)*(CP400-CO400)/(CP393-CO393),IF(CR393&lt;CQ393,CP400+(CR393-CP393)*(CQ400-CP400)/(CQ393-CP393),CQ400))))))),"")</f>
        <v/>
      </c>
      <c r="CZ400" s="28" t="s">
        <v>180</v>
      </c>
      <c r="DA400" s="198" t="str">
        <f>IF(DA392&gt;1,DA399,"")</f>
        <v/>
      </c>
      <c r="DB400" s="68" t="str">
        <f>IF(DA392&gt;1,DB399,"")</f>
        <v/>
      </c>
      <c r="DC400" s="68" t="str">
        <f>IF(DA392&gt;1,DC399,"")</f>
        <v/>
      </c>
      <c r="DD400" s="68" t="str">
        <f>IF(DA392&gt;1,DD399,"")</f>
        <v/>
      </c>
      <c r="DE400" s="68" t="str">
        <f>IF(DA392&gt;1,DE399,"")</f>
        <v/>
      </c>
      <c r="DF400" s="68" t="str">
        <f>IF(DA392&gt;1,DF399,"")</f>
        <v/>
      </c>
      <c r="DG400" s="68" t="str">
        <f>IF(DA392&gt;1,DG399,"")</f>
        <v/>
      </c>
      <c r="DH400" s="68" t="str">
        <f>IF(DA392&gt;1,DH399,"")</f>
        <v/>
      </c>
      <c r="DI400" s="68" t="str">
        <f>IF(DA392&gt;1,IF(DI393&lt;DB393,DA400+(DI393-DA393)*(DB400-DA400)/(DB393-DA393),IF(DI393&lt;DC393,DB400+(DI393-DB393)*(DC400-DB400)/(DC393-DB393),IF(DI393&lt;DD393,DC400+(DI393-DC393)*(DD400-DC400)/(DD393-DC393),IF(DI393&lt;DE393,DD400+(DI393-DD393)*(DE400-DD400)/(DE393-DD393),IF(DI393&lt;DF393,DE400+(DI393-DE393)*(DF400-DE400)/(DF393-DE393),IF(DI393&lt;DG393,DF400+(DI393-DF393)*(DG400-DF400)/(DG393-DF393),IF(DI393&lt;DH393,DG400+(DI393-DG393)*(DH400-DG400)/(DH393-DG393),DH400))))))),"")</f>
        <v/>
      </c>
      <c r="DQ400" s="28" t="s">
        <v>180</v>
      </c>
      <c r="DR400" s="198" t="str">
        <f>IF(DR392&gt;1,DR399,"")</f>
        <v/>
      </c>
      <c r="DS400" s="68" t="str">
        <f>IF(DR392&gt;1,DS399,"")</f>
        <v/>
      </c>
      <c r="DT400" s="68" t="str">
        <f>IF(DR392&gt;1,DT399,"")</f>
        <v/>
      </c>
      <c r="DU400" s="68" t="str">
        <f>IF(DR392&gt;1,DU399,"")</f>
        <v/>
      </c>
      <c r="DV400" s="68" t="str">
        <f>IF(DR392&gt;1,DV399,"")</f>
        <v/>
      </c>
      <c r="DW400" s="68" t="str">
        <f>IF(DR392&gt;1,DW399,"")</f>
        <v/>
      </c>
      <c r="DX400" s="68" t="str">
        <f>IF(DR392&gt;1,DX399,"")</f>
        <v/>
      </c>
      <c r="DY400" s="68" t="str">
        <f>IF(DR392&gt;1,DY399,"")</f>
        <v/>
      </c>
      <c r="DZ400" s="68" t="str">
        <f>IF(DR392&gt;1,IF(DZ393&lt;DS393,DR400+(DZ393-DR393)*(DS400-DR400)/(DS393-DR393),IF(DZ393&lt;DT393,DS400+(DZ393-DS393)*(DT400-DS400)/(DT393-DS393),IF(DZ393&lt;DU393,DT400+(DZ393-DT393)*(DU400-DT400)/(DU393-DT393),IF(DZ393&lt;DV393,DU400+(DZ393-DU393)*(DV400-DU400)/(DV393-DU393),IF(DZ393&lt;DW393,DV400+(DZ393-DV393)*(DW400-DV400)/(DW393-DV393),IF(DZ393&lt;DX393,DW400+(DZ393-DW393)*(DX400-DW400)/(DX393-DW393),IF(DZ393&lt;DY393,DX400+(DZ393-DX393)*(DY400-DX400)/(DY393-DX393),DY400))))))),"")</f>
        <v/>
      </c>
    </row>
    <row r="401" spans="2:130" x14ac:dyDescent="0.3">
      <c r="B401" s="107"/>
      <c r="C401" s="16"/>
      <c r="D401" s="16"/>
      <c r="E401" s="16"/>
      <c r="F401" s="16"/>
      <c r="G401" s="16"/>
      <c r="H401" s="16"/>
      <c r="I401" s="16"/>
      <c r="J401" s="16" t="s">
        <v>181</v>
      </c>
      <c r="K401" s="102">
        <f>SUM(K394:K400)</f>
        <v>-0.44863114975134405</v>
      </c>
      <c r="S401" s="107"/>
      <c r="T401" s="202"/>
      <c r="U401" s="202"/>
      <c r="V401" s="202"/>
      <c r="W401" s="202"/>
      <c r="X401" s="202"/>
      <c r="Y401" s="202"/>
      <c r="Z401" s="202"/>
      <c r="AA401" s="202" t="s">
        <v>181</v>
      </c>
      <c r="AB401" s="102">
        <f>SUM(AB394:AB400)</f>
        <v>4.9290630234447047E-2</v>
      </c>
      <c r="AJ401" s="107"/>
      <c r="AK401" s="202"/>
      <c r="AL401" s="202"/>
      <c r="AM401" s="202"/>
      <c r="AN401" s="202"/>
      <c r="AO401" s="202"/>
      <c r="AP401" s="202"/>
      <c r="AQ401" s="202"/>
      <c r="AR401" s="202" t="s">
        <v>181</v>
      </c>
      <c r="AS401" s="102">
        <f>SUM(AS394:AS400)</f>
        <v>-0.44863114975134405</v>
      </c>
      <c r="BA401" s="107"/>
      <c r="BB401" s="202"/>
      <c r="BC401" s="202"/>
      <c r="BD401" s="202"/>
      <c r="BE401" s="202"/>
      <c r="BF401" s="202"/>
      <c r="BG401" s="202"/>
      <c r="BH401" s="202"/>
      <c r="BI401" s="202" t="s">
        <v>181</v>
      </c>
      <c r="BJ401" s="102">
        <f>SUM(BJ394:BJ400)</f>
        <v>4.9290630234447047E-2</v>
      </c>
      <c r="BR401" s="107"/>
      <c r="BS401" s="202"/>
      <c r="BT401" s="202"/>
      <c r="BU401" s="202"/>
      <c r="BV401" s="202"/>
      <c r="BW401" s="202"/>
      <c r="BX401" s="202"/>
      <c r="BY401" s="202"/>
      <c r="BZ401" s="202" t="s">
        <v>181</v>
      </c>
      <c r="CA401" s="102">
        <f>SUM(CA394:CA400)</f>
        <v>-0.20807243462787625</v>
      </c>
      <c r="CI401" s="107"/>
      <c r="CJ401" s="202"/>
      <c r="CK401" s="202"/>
      <c r="CL401" s="202"/>
      <c r="CM401" s="202"/>
      <c r="CN401" s="202"/>
      <c r="CO401" s="202"/>
      <c r="CP401" s="202"/>
      <c r="CQ401" s="202" t="s">
        <v>181</v>
      </c>
      <c r="CR401" s="102">
        <f>SUM(CR394:CR400)</f>
        <v>0.2173480883491139</v>
      </c>
      <c r="CZ401" s="107"/>
      <c r="DA401" s="202"/>
      <c r="DB401" s="202"/>
      <c r="DC401" s="202"/>
      <c r="DD401" s="202"/>
      <c r="DE401" s="202"/>
      <c r="DF401" s="202"/>
      <c r="DG401" s="202"/>
      <c r="DH401" s="202" t="s">
        <v>181</v>
      </c>
      <c r="DI401" s="102">
        <f>SUM(DI394:DI400)</f>
        <v>-0.20807243462787625</v>
      </c>
      <c r="DQ401" s="107"/>
      <c r="DR401" s="202"/>
      <c r="DS401" s="202"/>
      <c r="DT401" s="202"/>
      <c r="DU401" s="202"/>
      <c r="DV401" s="202"/>
      <c r="DW401" s="202"/>
      <c r="DX401" s="202"/>
      <c r="DY401" s="202" t="s">
        <v>181</v>
      </c>
      <c r="DZ401" s="102">
        <f>SUM(DZ394:DZ400)</f>
        <v>0.2173480883491139</v>
      </c>
    </row>
    <row r="402" spans="2:130" x14ac:dyDescent="0.3">
      <c r="B402" s="108" t="s">
        <v>182</v>
      </c>
      <c r="C402" s="16"/>
      <c r="D402" s="16"/>
      <c r="E402" s="38"/>
      <c r="F402" s="16"/>
      <c r="G402" s="16"/>
      <c r="H402" s="16"/>
      <c r="I402" s="16"/>
      <c r="J402" s="16"/>
      <c r="K402" s="16"/>
      <c r="S402" s="108" t="s">
        <v>182</v>
      </c>
      <c r="T402" s="202"/>
      <c r="U402" s="202"/>
      <c r="V402" s="38"/>
      <c r="W402" s="202"/>
      <c r="X402" s="202"/>
      <c r="Y402" s="202"/>
      <c r="Z402" s="202"/>
      <c r="AA402" s="202"/>
      <c r="AB402" s="202"/>
      <c r="AJ402" s="108" t="s">
        <v>182</v>
      </c>
      <c r="AK402" s="202"/>
      <c r="AL402" s="202"/>
      <c r="AM402" s="38"/>
      <c r="AN402" s="202"/>
      <c r="AO402" s="202"/>
      <c r="AP402" s="202"/>
      <c r="AQ402" s="202"/>
      <c r="AR402" s="202"/>
      <c r="AS402" s="202"/>
      <c r="BA402" s="108" t="s">
        <v>182</v>
      </c>
      <c r="BB402" s="202"/>
      <c r="BC402" s="202"/>
      <c r="BD402" s="38"/>
      <c r="BE402" s="202"/>
      <c r="BF402" s="202"/>
      <c r="BG402" s="202"/>
      <c r="BH402" s="202"/>
      <c r="BI402" s="202"/>
      <c r="BJ402" s="202"/>
      <c r="BR402" s="108" t="s">
        <v>182</v>
      </c>
      <c r="BS402" s="202"/>
      <c r="BT402" s="202"/>
      <c r="BU402" s="38"/>
      <c r="BV402" s="202"/>
      <c r="BW402" s="202"/>
      <c r="BX402" s="202"/>
      <c r="BY402" s="202"/>
      <c r="BZ402" s="202"/>
      <c r="CA402" s="202"/>
      <c r="CI402" s="108" t="s">
        <v>182</v>
      </c>
      <c r="CJ402" s="202"/>
      <c r="CK402" s="202"/>
      <c r="CL402" s="38"/>
      <c r="CM402" s="202"/>
      <c r="CN402" s="202"/>
      <c r="CO402" s="202"/>
      <c r="CP402" s="202"/>
      <c r="CQ402" s="202"/>
      <c r="CR402" s="202"/>
      <c r="CZ402" s="108" t="s">
        <v>182</v>
      </c>
      <c r="DA402" s="202"/>
      <c r="DB402" s="202"/>
      <c r="DC402" s="38"/>
      <c r="DD402" s="202"/>
      <c r="DE402" s="202"/>
      <c r="DF402" s="202"/>
      <c r="DG402" s="202"/>
      <c r="DH402" s="202"/>
      <c r="DI402" s="202"/>
      <c r="DQ402" s="108" t="s">
        <v>182</v>
      </c>
      <c r="DR402" s="202"/>
      <c r="DS402" s="202"/>
      <c r="DT402" s="38"/>
      <c r="DU402" s="202"/>
      <c r="DV402" s="202"/>
      <c r="DW402" s="202"/>
      <c r="DX402" s="202"/>
      <c r="DY402" s="202"/>
      <c r="DZ402" s="202"/>
    </row>
    <row r="403" spans="2:130" x14ac:dyDescent="0.3">
      <c r="B403" s="28" t="s">
        <v>183</v>
      </c>
      <c r="C403" s="16"/>
      <c r="D403" s="16"/>
      <c r="E403" s="38"/>
      <c r="F403" s="16"/>
      <c r="G403" s="16"/>
      <c r="H403" s="16"/>
      <c r="I403" s="16"/>
      <c r="J403" s="16"/>
      <c r="K403" s="16"/>
      <c r="S403" s="28" t="s">
        <v>183</v>
      </c>
      <c r="T403" s="202"/>
      <c r="U403" s="202"/>
      <c r="V403" s="38"/>
      <c r="W403" s="202"/>
      <c r="X403" s="202"/>
      <c r="Y403" s="202"/>
      <c r="Z403" s="202"/>
      <c r="AA403" s="202"/>
      <c r="AB403" s="202"/>
      <c r="AJ403" s="28" t="s">
        <v>183</v>
      </c>
      <c r="AK403" s="202"/>
      <c r="AL403" s="202"/>
      <c r="AM403" s="38"/>
      <c r="AN403" s="202"/>
      <c r="AO403" s="202"/>
      <c r="AP403" s="202"/>
      <c r="AQ403" s="202"/>
      <c r="AR403" s="202"/>
      <c r="AS403" s="202"/>
      <c r="BA403" s="28" t="s">
        <v>183</v>
      </c>
      <c r="BB403" s="202"/>
      <c r="BC403" s="202"/>
      <c r="BD403" s="38"/>
      <c r="BE403" s="202"/>
      <c r="BF403" s="202"/>
      <c r="BG403" s="202"/>
      <c r="BH403" s="202"/>
      <c r="BI403" s="202"/>
      <c r="BJ403" s="202"/>
      <c r="BR403" s="28" t="s">
        <v>183</v>
      </c>
      <c r="BS403" s="202"/>
      <c r="BT403" s="202"/>
      <c r="BU403" s="38"/>
      <c r="BV403" s="202"/>
      <c r="BW403" s="202"/>
      <c r="BX403" s="202"/>
      <c r="BY403" s="202"/>
      <c r="BZ403" s="202"/>
      <c r="CA403" s="202"/>
      <c r="CI403" s="28" t="s">
        <v>183</v>
      </c>
      <c r="CJ403" s="202"/>
      <c r="CK403" s="202"/>
      <c r="CL403" s="38"/>
      <c r="CM403" s="202"/>
      <c r="CN403" s="202"/>
      <c r="CO403" s="202"/>
      <c r="CP403" s="202"/>
      <c r="CQ403" s="202"/>
      <c r="CR403" s="202"/>
      <c r="CZ403" s="28" t="s">
        <v>183</v>
      </c>
      <c r="DA403" s="202"/>
      <c r="DB403" s="202"/>
      <c r="DC403" s="38"/>
      <c r="DD403" s="202"/>
      <c r="DE403" s="202"/>
      <c r="DF403" s="202"/>
      <c r="DG403" s="202"/>
      <c r="DH403" s="202"/>
      <c r="DI403" s="202"/>
      <c r="DQ403" s="28" t="s">
        <v>183</v>
      </c>
      <c r="DR403" s="202"/>
      <c r="DS403" s="202"/>
      <c r="DT403" s="38"/>
      <c r="DU403" s="202"/>
      <c r="DV403" s="202"/>
      <c r="DW403" s="202"/>
      <c r="DX403" s="202"/>
      <c r="DY403" s="202"/>
      <c r="DZ403" s="202"/>
    </row>
    <row r="404" spans="2:130" x14ac:dyDescent="0.3">
      <c r="B404" s="91" t="s">
        <v>175</v>
      </c>
      <c r="C404" s="102">
        <f>C392</f>
        <v>0.27500000000000002</v>
      </c>
      <c r="D404" s="29"/>
      <c r="E404" s="27"/>
      <c r="F404" s="16"/>
      <c r="G404" s="16"/>
      <c r="H404" s="16"/>
      <c r="I404" s="16"/>
      <c r="J404" s="16"/>
      <c r="K404" s="16"/>
      <c r="S404" s="91" t="s">
        <v>175</v>
      </c>
      <c r="T404" s="102">
        <f>T392</f>
        <v>0.27500000000000002</v>
      </c>
      <c r="U404" s="29"/>
      <c r="V404" s="27"/>
      <c r="W404" s="202"/>
      <c r="X404" s="202"/>
      <c r="Y404" s="202"/>
      <c r="Z404" s="202"/>
      <c r="AA404" s="202"/>
      <c r="AB404" s="202"/>
      <c r="AJ404" s="91" t="s">
        <v>175</v>
      </c>
      <c r="AK404" s="102">
        <f>AK392</f>
        <v>0.27500000000000002</v>
      </c>
      <c r="AL404" s="29"/>
      <c r="AM404" s="27"/>
      <c r="AN404" s="202"/>
      <c r="AO404" s="202"/>
      <c r="AP404" s="202"/>
      <c r="AQ404" s="202"/>
      <c r="AR404" s="202"/>
      <c r="AS404" s="202"/>
      <c r="BA404" s="91" t="s">
        <v>175</v>
      </c>
      <c r="BB404" s="102">
        <f>BB392</f>
        <v>0.27500000000000002</v>
      </c>
      <c r="BC404" s="29"/>
      <c r="BD404" s="27"/>
      <c r="BE404" s="202"/>
      <c r="BF404" s="202"/>
      <c r="BG404" s="202"/>
      <c r="BH404" s="202"/>
      <c r="BI404" s="202"/>
      <c r="BJ404" s="202"/>
      <c r="BR404" s="91" t="s">
        <v>175</v>
      </c>
      <c r="BS404" s="102">
        <f>BS392</f>
        <v>0.55000000000000004</v>
      </c>
      <c r="BT404" s="29"/>
      <c r="BU404" s="27"/>
      <c r="BV404" s="202"/>
      <c r="BW404" s="202"/>
      <c r="BX404" s="202"/>
      <c r="BY404" s="202"/>
      <c r="BZ404" s="202"/>
      <c r="CA404" s="202"/>
      <c r="CI404" s="91" t="s">
        <v>175</v>
      </c>
      <c r="CJ404" s="102">
        <f>CJ392</f>
        <v>0.55000000000000004</v>
      </c>
      <c r="CK404" s="29"/>
      <c r="CL404" s="27"/>
      <c r="CM404" s="202"/>
      <c r="CN404" s="202"/>
      <c r="CO404" s="202"/>
      <c r="CP404" s="202"/>
      <c r="CQ404" s="202"/>
      <c r="CR404" s="202"/>
      <c r="CZ404" s="91" t="s">
        <v>175</v>
      </c>
      <c r="DA404" s="102">
        <f>DA392</f>
        <v>0.55000000000000004</v>
      </c>
      <c r="DB404" s="29"/>
      <c r="DC404" s="27"/>
      <c r="DD404" s="202"/>
      <c r="DE404" s="202"/>
      <c r="DF404" s="202"/>
      <c r="DG404" s="202"/>
      <c r="DH404" s="202"/>
      <c r="DI404" s="202"/>
      <c r="DQ404" s="91" t="s">
        <v>175</v>
      </c>
      <c r="DR404" s="102">
        <f>DR392</f>
        <v>0.55000000000000004</v>
      </c>
      <c r="DS404" s="29"/>
      <c r="DT404" s="27"/>
      <c r="DU404" s="202"/>
      <c r="DV404" s="202"/>
      <c r="DW404" s="202"/>
      <c r="DX404" s="202"/>
      <c r="DY404" s="202"/>
      <c r="DZ404" s="202"/>
    </row>
    <row r="405" spans="2:130" x14ac:dyDescent="0.3">
      <c r="B405" s="23" t="s">
        <v>176</v>
      </c>
      <c r="C405" s="88">
        <v>10</v>
      </c>
      <c r="D405" s="88">
        <v>15</v>
      </c>
      <c r="E405" s="88">
        <v>20</v>
      </c>
      <c r="F405" s="54">
        <v>25</v>
      </c>
      <c r="G405" s="54">
        <v>30</v>
      </c>
      <c r="H405" s="54">
        <v>35</v>
      </c>
      <c r="I405" s="54">
        <v>45</v>
      </c>
      <c r="J405" s="54">
        <v>60</v>
      </c>
      <c r="K405" s="103">
        <f>K393</f>
        <v>16.699258339253714</v>
      </c>
      <c r="S405" s="23" t="s">
        <v>176</v>
      </c>
      <c r="T405" s="88">
        <v>10</v>
      </c>
      <c r="U405" s="88">
        <v>15</v>
      </c>
      <c r="V405" s="88">
        <v>20</v>
      </c>
      <c r="W405" s="203">
        <v>25</v>
      </c>
      <c r="X405" s="203">
        <v>30</v>
      </c>
      <c r="Y405" s="203">
        <v>35</v>
      </c>
      <c r="Z405" s="203">
        <v>45</v>
      </c>
      <c r="AA405" s="203">
        <v>60</v>
      </c>
      <c r="AB405" s="103">
        <f>AB393</f>
        <v>16.699258339253714</v>
      </c>
      <c r="AJ405" s="23" t="s">
        <v>176</v>
      </c>
      <c r="AK405" s="88">
        <v>10</v>
      </c>
      <c r="AL405" s="88">
        <v>15</v>
      </c>
      <c r="AM405" s="88">
        <v>20</v>
      </c>
      <c r="AN405" s="203">
        <v>25</v>
      </c>
      <c r="AO405" s="203">
        <v>30</v>
      </c>
      <c r="AP405" s="203">
        <v>35</v>
      </c>
      <c r="AQ405" s="203">
        <v>45</v>
      </c>
      <c r="AR405" s="203">
        <v>60</v>
      </c>
      <c r="AS405" s="103">
        <f>AS393</f>
        <v>16.699258339253714</v>
      </c>
      <c r="BA405" s="23" t="s">
        <v>176</v>
      </c>
      <c r="BB405" s="88">
        <v>10</v>
      </c>
      <c r="BC405" s="88">
        <v>15</v>
      </c>
      <c r="BD405" s="88">
        <v>20</v>
      </c>
      <c r="BE405" s="203">
        <v>25</v>
      </c>
      <c r="BF405" s="203">
        <v>30</v>
      </c>
      <c r="BG405" s="203">
        <v>35</v>
      </c>
      <c r="BH405" s="203">
        <v>45</v>
      </c>
      <c r="BI405" s="203">
        <v>60</v>
      </c>
      <c r="BJ405" s="103">
        <f>BJ393</f>
        <v>16.699258339253714</v>
      </c>
      <c r="BR405" s="23" t="s">
        <v>176</v>
      </c>
      <c r="BS405" s="88">
        <v>10</v>
      </c>
      <c r="BT405" s="88">
        <v>15</v>
      </c>
      <c r="BU405" s="88">
        <v>20</v>
      </c>
      <c r="BV405" s="203">
        <v>25</v>
      </c>
      <c r="BW405" s="203">
        <v>30</v>
      </c>
      <c r="BX405" s="203">
        <v>35</v>
      </c>
      <c r="BY405" s="203">
        <v>45</v>
      </c>
      <c r="BZ405" s="203">
        <v>60</v>
      </c>
      <c r="CA405" s="103">
        <f>CA393</f>
        <v>30.963782686061883</v>
      </c>
      <c r="CI405" s="23" t="s">
        <v>176</v>
      </c>
      <c r="CJ405" s="88">
        <v>10</v>
      </c>
      <c r="CK405" s="88">
        <v>15</v>
      </c>
      <c r="CL405" s="88">
        <v>20</v>
      </c>
      <c r="CM405" s="203">
        <v>25</v>
      </c>
      <c r="CN405" s="203">
        <v>30</v>
      </c>
      <c r="CO405" s="203">
        <v>35</v>
      </c>
      <c r="CP405" s="203">
        <v>45</v>
      </c>
      <c r="CQ405" s="203">
        <v>60</v>
      </c>
      <c r="CR405" s="103">
        <f>CR393</f>
        <v>30.963782686061883</v>
      </c>
      <c r="CZ405" s="23" t="s">
        <v>176</v>
      </c>
      <c r="DA405" s="88">
        <v>10</v>
      </c>
      <c r="DB405" s="88">
        <v>15</v>
      </c>
      <c r="DC405" s="88">
        <v>20</v>
      </c>
      <c r="DD405" s="203">
        <v>25</v>
      </c>
      <c r="DE405" s="203">
        <v>30</v>
      </c>
      <c r="DF405" s="203">
        <v>35</v>
      </c>
      <c r="DG405" s="203">
        <v>45</v>
      </c>
      <c r="DH405" s="203">
        <v>60</v>
      </c>
      <c r="DI405" s="103">
        <f>DI393</f>
        <v>30.963782686061883</v>
      </c>
      <c r="DQ405" s="23" t="s">
        <v>176</v>
      </c>
      <c r="DR405" s="88">
        <v>10</v>
      </c>
      <c r="DS405" s="88">
        <v>15</v>
      </c>
      <c r="DT405" s="88">
        <v>20</v>
      </c>
      <c r="DU405" s="203">
        <v>25</v>
      </c>
      <c r="DV405" s="203">
        <v>30</v>
      </c>
      <c r="DW405" s="203">
        <v>35</v>
      </c>
      <c r="DX405" s="203">
        <v>45</v>
      </c>
      <c r="DY405" s="203">
        <v>60</v>
      </c>
      <c r="DZ405" s="103">
        <f>DZ393</f>
        <v>30.963782686061883</v>
      </c>
    </row>
    <row r="406" spans="2:130" x14ac:dyDescent="0.3">
      <c r="B406" s="23" t="s">
        <v>177</v>
      </c>
      <c r="C406" s="104" t="str">
        <f>IF(C404&lt;=0.25,C407,"")</f>
        <v/>
      </c>
      <c r="D406" s="68" t="str">
        <f>IF(C404&lt;=0.25,D407,"")</f>
        <v/>
      </c>
      <c r="E406" s="68" t="str">
        <f>IF(C404&lt;=0.25,E407,"")</f>
        <v/>
      </c>
      <c r="F406" s="68" t="str">
        <f>IF(C404&lt;=0.25,F407,"")</f>
        <v/>
      </c>
      <c r="G406" s="68" t="str">
        <f>IF(C404&lt;=0.25,G407,"")</f>
        <v/>
      </c>
      <c r="H406" s="68" t="str">
        <f>IF(C404&lt;=0.25,H407,"")</f>
        <v/>
      </c>
      <c r="I406" s="68" t="str">
        <f>IF(C404&lt;=0.25,I407,"")</f>
        <v/>
      </c>
      <c r="J406" s="68" t="str">
        <f>IF(C404&lt;=0.25,J407,"")</f>
        <v/>
      </c>
      <c r="K406" s="105" t="str">
        <f>IF(C404&lt;=0.25,IF(K405&lt;D405,C406+(K405-C405)*(D406-C406)/(D405-C405),IF(K405&lt;E405,D406+(K405-D405)*(E406-D406)/(E405-D405),IF(K405&lt;F405,E406+(K405-E405)*(F406-E406)/(F405-E405),IF(K405&lt;G405,F406+(K405-F405)*(G406-F406)/(G405-F405),IF(K405&lt;H405,G406+(K405-G405)*(H406-G406)/(H405-G405),IF(K405&lt;I405,H406+(K405-H405)*(I406-H406)/(I405-H405),IF(K405&lt;J405,I406+(K405-I405)*(J406-I406)/(J405-I405),J406))))))),"")</f>
        <v/>
      </c>
      <c r="S406" s="23" t="s">
        <v>177</v>
      </c>
      <c r="T406" s="198" t="str">
        <f>IF(T404&lt;=0.25,T407,"")</f>
        <v/>
      </c>
      <c r="U406" s="68" t="str">
        <f>IF(T404&lt;=0.25,U407,"")</f>
        <v/>
      </c>
      <c r="V406" s="68" t="str">
        <f>IF(T404&lt;=0.25,V407,"")</f>
        <v/>
      </c>
      <c r="W406" s="68" t="str">
        <f>IF(T404&lt;=0.25,W407,"")</f>
        <v/>
      </c>
      <c r="X406" s="68" t="str">
        <f>IF(T404&lt;=0.25,X407,"")</f>
        <v/>
      </c>
      <c r="Y406" s="68" t="str">
        <f>IF(T404&lt;=0.25,Y407,"")</f>
        <v/>
      </c>
      <c r="Z406" s="68" t="str">
        <f>IF(T404&lt;=0.25,Z407,"")</f>
        <v/>
      </c>
      <c r="AA406" s="68" t="str">
        <f>IF(T404&lt;=0.25,AA407,"")</f>
        <v/>
      </c>
      <c r="AB406" s="105" t="str">
        <f>IF(T404&lt;=0.25,IF(AB405&lt;U405,T406+(AB405-T405)*(U406-T406)/(U405-T405),IF(AB405&lt;V405,U406+(AB405-U405)*(V406-U406)/(V405-U405),IF(AB405&lt;W405,V406+(AB405-V405)*(W406-V406)/(W405-V405),IF(AB405&lt;X405,W406+(AB405-W405)*(X406-W406)/(X405-W405),IF(AB405&lt;Y405,X406+(AB405-X405)*(Y406-X406)/(Y405-X405),IF(AB405&lt;Z405,Y406+(AB405-Y405)*(Z406-Y406)/(Z405-Y405),IF(AB405&lt;AA405,Z406+(AB405-Z405)*(AA406-Z406)/(AA405-Z405),AA406))))))),"")</f>
        <v/>
      </c>
      <c r="AJ406" s="23" t="s">
        <v>177</v>
      </c>
      <c r="AK406" s="198" t="str">
        <f>IF(AK404&lt;=0.25,AK407,"")</f>
        <v/>
      </c>
      <c r="AL406" s="68" t="str">
        <f>IF(AK404&lt;=0.25,AL407,"")</f>
        <v/>
      </c>
      <c r="AM406" s="68" t="str">
        <f>IF(AK404&lt;=0.25,AM407,"")</f>
        <v/>
      </c>
      <c r="AN406" s="68" t="str">
        <f>IF(AK404&lt;=0.25,AN407,"")</f>
        <v/>
      </c>
      <c r="AO406" s="68" t="str">
        <f>IF(AK404&lt;=0.25,AO407,"")</f>
        <v/>
      </c>
      <c r="AP406" s="68" t="str">
        <f>IF(AK404&lt;=0.25,AP407,"")</f>
        <v/>
      </c>
      <c r="AQ406" s="68" t="str">
        <f>IF(AK404&lt;=0.25,AQ407,"")</f>
        <v/>
      </c>
      <c r="AR406" s="68" t="str">
        <f>IF(AK404&lt;=0.25,AR407,"")</f>
        <v/>
      </c>
      <c r="AS406" s="105" t="str">
        <f>IF(AK404&lt;=0.25,IF(AS405&lt;AL405,AK406+(AS405-AK405)*(AL406-AK406)/(AL405-AK405),IF(AS405&lt;AM405,AL406+(AS405-AL405)*(AM406-AL406)/(AM405-AL405),IF(AS405&lt;AN405,AM406+(AS405-AM405)*(AN406-AM406)/(AN405-AM405),IF(AS405&lt;AO405,AN406+(AS405-AN405)*(AO406-AN406)/(AO405-AN405),IF(AS405&lt;AP405,AO406+(AS405-AO405)*(AP406-AO406)/(AP405-AO405),IF(AS405&lt;AQ405,AP406+(AS405-AP405)*(AQ406-AP406)/(AQ405-AP405),IF(AS405&lt;AR405,AQ406+(AS405-AQ405)*(AR406-AQ406)/(AR405-AQ405),AR406))))))),"")</f>
        <v/>
      </c>
      <c r="BA406" s="23" t="s">
        <v>177</v>
      </c>
      <c r="BB406" s="198" t="str">
        <f>IF(BB404&lt;=0.25,BB407,"")</f>
        <v/>
      </c>
      <c r="BC406" s="68" t="str">
        <f>IF(BB404&lt;=0.25,BC407,"")</f>
        <v/>
      </c>
      <c r="BD406" s="68" t="str">
        <f>IF(BB404&lt;=0.25,BD407,"")</f>
        <v/>
      </c>
      <c r="BE406" s="68" t="str">
        <f>IF(BB404&lt;=0.25,BE407,"")</f>
        <v/>
      </c>
      <c r="BF406" s="68" t="str">
        <f>IF(BB404&lt;=0.25,BF407,"")</f>
        <v/>
      </c>
      <c r="BG406" s="68" t="str">
        <f>IF(BB404&lt;=0.25,BG407,"")</f>
        <v/>
      </c>
      <c r="BH406" s="68" t="str">
        <f>IF(BB404&lt;=0.25,BH407,"")</f>
        <v/>
      </c>
      <c r="BI406" s="68" t="str">
        <f>IF(BB404&lt;=0.25,BI407,"")</f>
        <v/>
      </c>
      <c r="BJ406" s="105" t="str">
        <f>IF(BB404&lt;=0.25,IF(BJ405&lt;BC405,BB406+(BJ405-BB405)*(BC406-BB406)/(BC405-BB405),IF(BJ405&lt;BD405,BC406+(BJ405-BC405)*(BD406-BC406)/(BD405-BC405),IF(BJ405&lt;BE405,BD406+(BJ405-BD405)*(BE406-BD406)/(BE405-BD405),IF(BJ405&lt;BF405,BE406+(BJ405-BE405)*(BF406-BE406)/(BF405-BE405),IF(BJ405&lt;BG405,BF406+(BJ405-BF405)*(BG406-BF406)/(BG405-BF405),IF(BJ405&lt;BH405,BG406+(BJ405-BG405)*(BH406-BG406)/(BH405-BG405),IF(BJ405&lt;BI405,BH406+(BJ405-BH405)*(BI406-BH406)/(BI405-BH405),BI406))))))),"")</f>
        <v/>
      </c>
      <c r="BR406" s="23" t="s">
        <v>177</v>
      </c>
      <c r="BS406" s="198" t="str">
        <f>IF(BS404&lt;=0.25,BS407,"")</f>
        <v/>
      </c>
      <c r="BT406" s="68" t="str">
        <f>IF(BS404&lt;=0.25,BT407,"")</f>
        <v/>
      </c>
      <c r="BU406" s="68" t="str">
        <f>IF(BS404&lt;=0.25,BU407,"")</f>
        <v/>
      </c>
      <c r="BV406" s="68" t="str">
        <f>IF(BS404&lt;=0.25,BV407,"")</f>
        <v/>
      </c>
      <c r="BW406" s="68" t="str">
        <f>IF(BS404&lt;=0.25,BW407,"")</f>
        <v/>
      </c>
      <c r="BX406" s="68" t="str">
        <f>IF(BS404&lt;=0.25,BX407,"")</f>
        <v/>
      </c>
      <c r="BY406" s="68" t="str">
        <f>IF(BS404&lt;=0.25,BY407,"")</f>
        <v/>
      </c>
      <c r="BZ406" s="68" t="str">
        <f>IF(BS404&lt;=0.25,BZ407,"")</f>
        <v/>
      </c>
      <c r="CA406" s="105" t="str">
        <f>IF(BS404&lt;=0.25,IF(CA405&lt;BT405,BS406+(CA405-BS405)*(BT406-BS406)/(BT405-BS405),IF(CA405&lt;BU405,BT406+(CA405-BT405)*(BU406-BT406)/(BU405-BT405),IF(CA405&lt;BV405,BU406+(CA405-BU405)*(BV406-BU406)/(BV405-BU405),IF(CA405&lt;BW405,BV406+(CA405-BV405)*(BW406-BV406)/(BW405-BV405),IF(CA405&lt;BX405,BW406+(CA405-BW405)*(BX406-BW406)/(BX405-BW405),IF(CA405&lt;BY405,BX406+(CA405-BX405)*(BY406-BX406)/(BY405-BX405),IF(CA405&lt;BZ405,BY406+(CA405-BY405)*(BZ406-BY406)/(BZ405-BY405),BZ406))))))),"")</f>
        <v/>
      </c>
      <c r="CI406" s="23" t="s">
        <v>177</v>
      </c>
      <c r="CJ406" s="198" t="str">
        <f>IF(CJ404&lt;=0.25,CJ407,"")</f>
        <v/>
      </c>
      <c r="CK406" s="68" t="str">
        <f>IF(CJ404&lt;=0.25,CK407,"")</f>
        <v/>
      </c>
      <c r="CL406" s="68" t="str">
        <f>IF(CJ404&lt;=0.25,CL407,"")</f>
        <v/>
      </c>
      <c r="CM406" s="68" t="str">
        <f>IF(CJ404&lt;=0.25,CM407,"")</f>
        <v/>
      </c>
      <c r="CN406" s="68" t="str">
        <f>IF(CJ404&lt;=0.25,CN407,"")</f>
        <v/>
      </c>
      <c r="CO406" s="68" t="str">
        <f>IF(CJ404&lt;=0.25,CO407,"")</f>
        <v/>
      </c>
      <c r="CP406" s="68" t="str">
        <f>IF(CJ404&lt;=0.25,CP407,"")</f>
        <v/>
      </c>
      <c r="CQ406" s="68" t="str">
        <f>IF(CJ404&lt;=0.25,CQ407,"")</f>
        <v/>
      </c>
      <c r="CR406" s="105" t="str">
        <f>IF(CJ404&lt;=0.25,IF(CR405&lt;CK405,CJ406+(CR405-CJ405)*(CK406-CJ406)/(CK405-CJ405),IF(CR405&lt;CL405,CK406+(CR405-CK405)*(CL406-CK406)/(CL405-CK405),IF(CR405&lt;CM405,CL406+(CR405-CL405)*(CM406-CL406)/(CM405-CL405),IF(CR405&lt;CN405,CM406+(CR405-CM405)*(CN406-CM406)/(CN405-CM405),IF(CR405&lt;CO405,CN406+(CR405-CN405)*(CO406-CN406)/(CO405-CN405),IF(CR405&lt;CP405,CO406+(CR405-CO405)*(CP406-CO406)/(CP405-CO405),IF(CR405&lt;CQ405,CP406+(CR405-CP405)*(CQ406-CP406)/(CQ405-CP405),CQ406))))))),"")</f>
        <v/>
      </c>
      <c r="CZ406" s="23" t="s">
        <v>177</v>
      </c>
      <c r="DA406" s="198" t="str">
        <f>IF(DA404&lt;=0.25,DA407,"")</f>
        <v/>
      </c>
      <c r="DB406" s="68" t="str">
        <f>IF(DA404&lt;=0.25,DB407,"")</f>
        <v/>
      </c>
      <c r="DC406" s="68" t="str">
        <f>IF(DA404&lt;=0.25,DC407,"")</f>
        <v/>
      </c>
      <c r="DD406" s="68" t="str">
        <f>IF(DA404&lt;=0.25,DD407,"")</f>
        <v/>
      </c>
      <c r="DE406" s="68" t="str">
        <f>IF(DA404&lt;=0.25,DE407,"")</f>
        <v/>
      </c>
      <c r="DF406" s="68" t="str">
        <f>IF(DA404&lt;=0.25,DF407,"")</f>
        <v/>
      </c>
      <c r="DG406" s="68" t="str">
        <f>IF(DA404&lt;=0.25,DG407,"")</f>
        <v/>
      </c>
      <c r="DH406" s="68" t="str">
        <f>IF(DA404&lt;=0.25,DH407,"")</f>
        <v/>
      </c>
      <c r="DI406" s="105" t="str">
        <f>IF(DA404&lt;=0.25,IF(DI405&lt;DB405,DA406+(DI405-DA405)*(DB406-DA406)/(DB405-DA405),IF(DI405&lt;DC405,DB406+(DI405-DB405)*(DC406-DB406)/(DC405-DB405),IF(DI405&lt;DD405,DC406+(DI405-DC405)*(DD406-DC406)/(DD405-DC405),IF(DI405&lt;DE405,DD406+(DI405-DD405)*(DE406-DD406)/(DE405-DD405),IF(DI405&lt;DF405,DE406+(DI405-DE405)*(DF406-DE406)/(DF405-DE405),IF(DI405&lt;DG405,DF406+(DI405-DF405)*(DG406-DF406)/(DG405-DF405),IF(DI405&lt;DH405,DG406+(DI405-DG405)*(DH406-DG406)/(DH405-DG405),DH406))))))),"")</f>
        <v/>
      </c>
      <c r="DQ406" s="23" t="s">
        <v>177</v>
      </c>
      <c r="DR406" s="198" t="str">
        <f>IF(DR404&lt;=0.25,DR407,"")</f>
        <v/>
      </c>
      <c r="DS406" s="68" t="str">
        <f>IF(DR404&lt;=0.25,DS407,"")</f>
        <v/>
      </c>
      <c r="DT406" s="68" t="str">
        <f>IF(DR404&lt;=0.25,DT407,"")</f>
        <v/>
      </c>
      <c r="DU406" s="68" t="str">
        <f>IF(DR404&lt;=0.25,DU407,"")</f>
        <v/>
      </c>
      <c r="DV406" s="68" t="str">
        <f>IF(DR404&lt;=0.25,DV407,"")</f>
        <v/>
      </c>
      <c r="DW406" s="68" t="str">
        <f>IF(DR404&lt;=0.25,DW407,"")</f>
        <v/>
      </c>
      <c r="DX406" s="68" t="str">
        <f>IF(DR404&lt;=0.25,DX407,"")</f>
        <v/>
      </c>
      <c r="DY406" s="68" t="str">
        <f>IF(DR404&lt;=0.25,DY407,"")</f>
        <v/>
      </c>
      <c r="DZ406" s="105" t="str">
        <f>IF(DR404&lt;=0.25,IF(DZ405&lt;DS405,DR406+(DZ405-DR405)*(DS406-DR406)/(DS405-DR405),IF(DZ405&lt;DT405,DS406+(DZ405-DS405)*(DT406-DS406)/(DT405-DS405),IF(DZ405&lt;DU405,DT406+(DZ405-DT405)*(DU406-DT406)/(DU405-DT405),IF(DZ405&lt;DV405,DU406+(DZ405-DU405)*(DV406-DU406)/(DV405-DU405),IF(DZ405&lt;DW405,DV406+(DZ405-DV405)*(DW406-DV406)/(DW405-DV405),IF(DZ405&lt;DX405,DW406+(DZ405-DW405)*(DX406-DW406)/(DX405-DW405),IF(DZ405&lt;DY405,DX406+(DZ405-DX405)*(DY406-DX406)/(DY405-DX405),DY406))))))),"")</f>
        <v/>
      </c>
    </row>
    <row r="407" spans="2:130" x14ac:dyDescent="0.3">
      <c r="B407" s="25">
        <v>0.25</v>
      </c>
      <c r="C407" s="106">
        <v>-0.3</v>
      </c>
      <c r="D407" s="32">
        <v>-0.5</v>
      </c>
      <c r="E407" s="32">
        <v>-0.6</v>
      </c>
      <c r="F407" s="32">
        <v>-0.6</v>
      </c>
      <c r="G407" s="32">
        <v>-0.6</v>
      </c>
      <c r="H407" s="32">
        <v>-0.6</v>
      </c>
      <c r="I407" s="32">
        <v>-0.6</v>
      </c>
      <c r="J407" s="32">
        <v>-0.6</v>
      </c>
      <c r="K407" s="68"/>
      <c r="S407" s="25">
        <v>0.25</v>
      </c>
      <c r="T407" s="106">
        <v>-0.3</v>
      </c>
      <c r="U407" s="32">
        <v>-0.5</v>
      </c>
      <c r="V407" s="32">
        <v>-0.6</v>
      </c>
      <c r="W407" s="32">
        <v>-0.6</v>
      </c>
      <c r="X407" s="32">
        <v>-0.6</v>
      </c>
      <c r="Y407" s="32">
        <v>-0.6</v>
      </c>
      <c r="Z407" s="32">
        <v>-0.6</v>
      </c>
      <c r="AA407" s="32">
        <v>-0.6</v>
      </c>
      <c r="AB407" s="68"/>
      <c r="AJ407" s="25">
        <v>0.25</v>
      </c>
      <c r="AK407" s="106">
        <v>-0.3</v>
      </c>
      <c r="AL407" s="32">
        <v>-0.5</v>
      </c>
      <c r="AM407" s="32">
        <v>-0.6</v>
      </c>
      <c r="AN407" s="32">
        <v>-0.6</v>
      </c>
      <c r="AO407" s="32">
        <v>-0.6</v>
      </c>
      <c r="AP407" s="32">
        <v>-0.6</v>
      </c>
      <c r="AQ407" s="32">
        <v>-0.6</v>
      </c>
      <c r="AR407" s="32">
        <v>-0.6</v>
      </c>
      <c r="AS407" s="68"/>
      <c r="BA407" s="25">
        <v>0.25</v>
      </c>
      <c r="BB407" s="106">
        <v>-0.3</v>
      </c>
      <c r="BC407" s="32">
        <v>-0.5</v>
      </c>
      <c r="BD407" s="32">
        <v>-0.6</v>
      </c>
      <c r="BE407" s="32">
        <v>-0.6</v>
      </c>
      <c r="BF407" s="32">
        <v>-0.6</v>
      </c>
      <c r="BG407" s="32">
        <v>-0.6</v>
      </c>
      <c r="BH407" s="32">
        <v>-0.6</v>
      </c>
      <c r="BI407" s="32">
        <v>-0.6</v>
      </c>
      <c r="BJ407" s="68"/>
      <c r="BR407" s="25">
        <v>0.25</v>
      </c>
      <c r="BS407" s="106">
        <v>-0.3</v>
      </c>
      <c r="BT407" s="32">
        <v>-0.5</v>
      </c>
      <c r="BU407" s="32">
        <v>-0.6</v>
      </c>
      <c r="BV407" s="32">
        <v>-0.6</v>
      </c>
      <c r="BW407" s="32">
        <v>-0.6</v>
      </c>
      <c r="BX407" s="32">
        <v>-0.6</v>
      </c>
      <c r="BY407" s="32">
        <v>-0.6</v>
      </c>
      <c r="BZ407" s="32">
        <v>-0.6</v>
      </c>
      <c r="CA407" s="68"/>
      <c r="CI407" s="25">
        <v>0.25</v>
      </c>
      <c r="CJ407" s="106">
        <v>-0.3</v>
      </c>
      <c r="CK407" s="32">
        <v>-0.5</v>
      </c>
      <c r="CL407" s="32">
        <v>-0.6</v>
      </c>
      <c r="CM407" s="32">
        <v>-0.6</v>
      </c>
      <c r="CN407" s="32">
        <v>-0.6</v>
      </c>
      <c r="CO407" s="32">
        <v>-0.6</v>
      </c>
      <c r="CP407" s="32">
        <v>-0.6</v>
      </c>
      <c r="CQ407" s="32">
        <v>-0.6</v>
      </c>
      <c r="CR407" s="68"/>
      <c r="CZ407" s="25">
        <v>0.25</v>
      </c>
      <c r="DA407" s="106">
        <v>-0.3</v>
      </c>
      <c r="DB407" s="32">
        <v>-0.5</v>
      </c>
      <c r="DC407" s="32">
        <v>-0.6</v>
      </c>
      <c r="DD407" s="32">
        <v>-0.6</v>
      </c>
      <c r="DE407" s="32">
        <v>-0.6</v>
      </c>
      <c r="DF407" s="32">
        <v>-0.6</v>
      </c>
      <c r="DG407" s="32">
        <v>-0.6</v>
      </c>
      <c r="DH407" s="32">
        <v>-0.6</v>
      </c>
      <c r="DI407" s="68"/>
      <c r="DQ407" s="25">
        <v>0.25</v>
      </c>
      <c r="DR407" s="106">
        <v>-0.3</v>
      </c>
      <c r="DS407" s="32">
        <v>-0.5</v>
      </c>
      <c r="DT407" s="32">
        <v>-0.6</v>
      </c>
      <c r="DU407" s="32">
        <v>-0.6</v>
      </c>
      <c r="DV407" s="32">
        <v>-0.6</v>
      </c>
      <c r="DW407" s="32">
        <v>-0.6</v>
      </c>
      <c r="DX407" s="32">
        <v>-0.6</v>
      </c>
      <c r="DY407" s="32">
        <v>-0.6</v>
      </c>
      <c r="DZ407" s="68"/>
    </row>
    <row r="408" spans="2:130" x14ac:dyDescent="0.3">
      <c r="B408" s="25" t="s">
        <v>178</v>
      </c>
      <c r="C408" s="104">
        <f>IF(AND(C404&gt;0.25,C404&lt;=0.5),C407+(C404-B407)*(C409-C407)/(B409-B407),"")</f>
        <v>-0.32</v>
      </c>
      <c r="D408" s="68">
        <f>IF(AND(C404&gt;0.25,C404&lt;=0.5),D407+(C404-B407)*(D409-D407)/(B409-B407),"")</f>
        <v>-0.5</v>
      </c>
      <c r="E408" s="68">
        <f>IF(AND(C404&gt;0.25,C404&lt;=0.5),E407+(C404-B407)*(E409-E407)/(B409-B407),"")</f>
        <v>-0.6</v>
      </c>
      <c r="F408" s="68">
        <f>IF(AND(C404&gt;0.25,C404&lt;=0.5),F407+(C404-B407)*(F409-F407)/(B409-B407),"")</f>
        <v>-0.6</v>
      </c>
      <c r="G408" s="68">
        <f>IF(AND(C404&gt;0.25,C404&lt;=0.5),G407+(C404-B407)*(G409-G407)/(B409-B407),"")</f>
        <v>-0.6</v>
      </c>
      <c r="H408" s="68">
        <f>IF(AND(C404&gt;0.25,C404&lt;=0.5),H407+(C404-B407)*(H409-H407)/(B409-B407),"")</f>
        <v>-0.6</v>
      </c>
      <c r="I408" s="68">
        <f>IF(AND(C404&gt;0.25,C404&lt;=0.5),I407+(C404-B407)*(I409-I407)/(B409-B407),"")</f>
        <v>-0.6</v>
      </c>
      <c r="J408" s="68">
        <f>IF(AND(C404&gt;0.25,C404&lt;=0.5),J407+(C404-B407)*(J409-J407)/(B409-B407),"")</f>
        <v>-0.6</v>
      </c>
      <c r="K408" s="102">
        <f>IF(AND(C404&gt;0.25,C404&lt;=0.5),IF(K405&lt;D405,C408+(K405-C405)*(D408-C408)/(D405-C405),IF(K405&lt;E405,D408+(K405-D405)*(E408-D408)/(E405-D405),IF(K405&lt;F405,E408+(K405-E405)*(F408-E408)/(F405-E405),IF(K405&lt;G405,F408+(K405-F405)*(G408-F408)/(G405-F405),IF(K405&lt;H405,G408+(K405-G405)*(H408-G408)/(H405-G405),IF(K405&lt;I405,H408+(K405-H405)*(I408-H408)/(I405-H405),IF(K405&lt;J405,I408+(K405-I405)*(J408-I408)/(J405-I405),J408))))))),"")</f>
        <v>-0.53398516678507424</v>
      </c>
      <c r="S408" s="25" t="s">
        <v>178</v>
      </c>
      <c r="T408" s="198">
        <f>IF(AND(T404&gt;0.25,T404&lt;=0.5),T407+(T404-S407)*(T409-T407)/(S409-S407),"")</f>
        <v>-0.32</v>
      </c>
      <c r="U408" s="68">
        <f>IF(AND(T404&gt;0.25,T404&lt;=0.5),U407+(T404-S407)*(U409-U407)/(S409-S407),"")</f>
        <v>-0.5</v>
      </c>
      <c r="V408" s="68">
        <f>IF(AND(T404&gt;0.25,T404&lt;=0.5),V407+(T404-S407)*(V409-V407)/(S409-S407),"")</f>
        <v>-0.6</v>
      </c>
      <c r="W408" s="68">
        <f>IF(AND(T404&gt;0.25,T404&lt;=0.5),W407+(T404-S407)*(W409-W407)/(S409-S407),"")</f>
        <v>-0.6</v>
      </c>
      <c r="X408" s="68">
        <f>IF(AND(T404&gt;0.25,T404&lt;=0.5),X407+(T404-S407)*(X409-X407)/(S409-S407),"")</f>
        <v>-0.6</v>
      </c>
      <c r="Y408" s="68">
        <f>IF(AND(T404&gt;0.25,T404&lt;=0.5),Y407+(T404-S407)*(Y409-Y407)/(S409-S407),"")</f>
        <v>-0.6</v>
      </c>
      <c r="Z408" s="68">
        <f>IF(AND(T404&gt;0.25,T404&lt;=0.5),Z407+(T404-S407)*(Z409-Z407)/(S409-S407),"")</f>
        <v>-0.6</v>
      </c>
      <c r="AA408" s="68">
        <f>IF(AND(T404&gt;0.25,T404&lt;=0.5),AA407+(T404-S407)*(AA409-AA407)/(S409-S407),"")</f>
        <v>-0.6</v>
      </c>
      <c r="AB408" s="102">
        <f>IF(AND(T404&gt;0.25,T404&lt;=0.5),IF(AB405&lt;U405,T408+(AB405-T405)*(U408-T408)/(U405-T405),IF(AB405&lt;V405,U408+(AB405-U405)*(V408-U408)/(V405-U405),IF(AB405&lt;W405,V408+(AB405-V405)*(W408-V408)/(W405-V405),IF(AB405&lt;X405,W408+(AB405-W405)*(X408-W408)/(X405-W405),IF(AB405&lt;Y405,X408+(AB405-X405)*(Y408-X408)/(Y405-X405),IF(AB405&lt;Z405,Y408+(AB405-Y405)*(Z408-Y408)/(Z405-Y405),IF(AB405&lt;AA405,Z408+(AB405-Z405)*(AA408-Z408)/(AA405-Z405),AA408))))))),"")</f>
        <v>-0.53398516678507424</v>
      </c>
      <c r="AJ408" s="25" t="s">
        <v>178</v>
      </c>
      <c r="AK408" s="198">
        <f>IF(AND(AK404&gt;0.25,AK404&lt;=0.5),AK407+(AK404-AJ407)*(AK409-AK407)/(AJ409-AJ407),"")</f>
        <v>-0.32</v>
      </c>
      <c r="AL408" s="68">
        <f>IF(AND(AK404&gt;0.25,AK404&lt;=0.5),AL407+(AK404-AJ407)*(AL409-AL407)/(AJ409-AJ407),"")</f>
        <v>-0.5</v>
      </c>
      <c r="AM408" s="68">
        <f>IF(AND(AK404&gt;0.25,AK404&lt;=0.5),AM407+(AK404-AJ407)*(AM409-AM407)/(AJ409-AJ407),"")</f>
        <v>-0.6</v>
      </c>
      <c r="AN408" s="68">
        <f>IF(AND(AK404&gt;0.25,AK404&lt;=0.5),AN407+(AK404-AJ407)*(AN409-AN407)/(AJ409-AJ407),"")</f>
        <v>-0.6</v>
      </c>
      <c r="AO408" s="68">
        <f>IF(AND(AK404&gt;0.25,AK404&lt;=0.5),AO407+(AK404-AJ407)*(AO409-AO407)/(AJ409-AJ407),"")</f>
        <v>-0.6</v>
      </c>
      <c r="AP408" s="68">
        <f>IF(AND(AK404&gt;0.25,AK404&lt;=0.5),AP407+(AK404-AJ407)*(AP409-AP407)/(AJ409-AJ407),"")</f>
        <v>-0.6</v>
      </c>
      <c r="AQ408" s="68">
        <f>IF(AND(AK404&gt;0.25,AK404&lt;=0.5),AQ407+(AK404-AJ407)*(AQ409-AQ407)/(AJ409-AJ407),"")</f>
        <v>-0.6</v>
      </c>
      <c r="AR408" s="68">
        <f>IF(AND(AK404&gt;0.25,AK404&lt;=0.5),AR407+(AK404-AJ407)*(AR409-AR407)/(AJ409-AJ407),"")</f>
        <v>-0.6</v>
      </c>
      <c r="AS408" s="102">
        <f>IF(AND(AK404&gt;0.25,AK404&lt;=0.5),IF(AS405&lt;AL405,AK408+(AS405-AK405)*(AL408-AK408)/(AL405-AK405),IF(AS405&lt;AM405,AL408+(AS405-AL405)*(AM408-AL408)/(AM405-AL405),IF(AS405&lt;AN405,AM408+(AS405-AM405)*(AN408-AM408)/(AN405-AM405),IF(AS405&lt;AO405,AN408+(AS405-AN405)*(AO408-AN408)/(AO405-AN405),IF(AS405&lt;AP405,AO408+(AS405-AO405)*(AP408-AO408)/(AP405-AO405),IF(AS405&lt;AQ405,AP408+(AS405-AP405)*(AQ408-AP408)/(AQ405-AP405),IF(AS405&lt;AR405,AQ408+(AS405-AQ405)*(AR408-AQ408)/(AR405-AQ405),AR408))))))),"")</f>
        <v>-0.53398516678507424</v>
      </c>
      <c r="BA408" s="25" t="s">
        <v>178</v>
      </c>
      <c r="BB408" s="198">
        <f>IF(AND(BB404&gt;0.25,BB404&lt;=0.5),BB407+(BB404-BA407)*(BB409-BB407)/(BA409-BA407),"")</f>
        <v>-0.32</v>
      </c>
      <c r="BC408" s="68">
        <f>IF(AND(BB404&gt;0.25,BB404&lt;=0.5),BC407+(BB404-BA407)*(BC409-BC407)/(BA409-BA407),"")</f>
        <v>-0.5</v>
      </c>
      <c r="BD408" s="68">
        <f>IF(AND(BB404&gt;0.25,BB404&lt;=0.5),BD407+(BB404-BA407)*(BD409-BD407)/(BA409-BA407),"")</f>
        <v>-0.6</v>
      </c>
      <c r="BE408" s="68">
        <f>IF(AND(BB404&gt;0.25,BB404&lt;=0.5),BE407+(BB404-BA407)*(BE409-BE407)/(BA409-BA407),"")</f>
        <v>-0.6</v>
      </c>
      <c r="BF408" s="68">
        <f>IF(AND(BB404&gt;0.25,BB404&lt;=0.5),BF407+(BB404-BA407)*(BF409-BF407)/(BA409-BA407),"")</f>
        <v>-0.6</v>
      </c>
      <c r="BG408" s="68">
        <f>IF(AND(BB404&gt;0.25,BB404&lt;=0.5),BG407+(BB404-BA407)*(BG409-BG407)/(BA409-BA407),"")</f>
        <v>-0.6</v>
      </c>
      <c r="BH408" s="68">
        <f>IF(AND(BB404&gt;0.25,BB404&lt;=0.5),BH407+(BB404-BA407)*(BH409-BH407)/(BA409-BA407),"")</f>
        <v>-0.6</v>
      </c>
      <c r="BI408" s="68">
        <f>IF(AND(BB404&gt;0.25,BB404&lt;=0.5),BI407+(BB404-BA407)*(BI409-BI407)/(BA409-BA407),"")</f>
        <v>-0.6</v>
      </c>
      <c r="BJ408" s="102">
        <f>IF(AND(BB404&gt;0.25,BB404&lt;=0.5),IF(BJ405&lt;BC405,BB408+(BJ405-BB405)*(BC408-BB408)/(BC405-BB405),IF(BJ405&lt;BD405,BC408+(BJ405-BC405)*(BD408-BC408)/(BD405-BC405),IF(BJ405&lt;BE405,BD408+(BJ405-BD405)*(BE408-BD408)/(BE405-BD405),IF(BJ405&lt;BF405,BE408+(BJ405-BE405)*(BF408-BE408)/(BF405-BE405),IF(BJ405&lt;BG405,BF408+(BJ405-BF405)*(BG408-BF408)/(BG405-BF405),IF(BJ405&lt;BH405,BG408+(BJ405-BG405)*(BH408-BG408)/(BH405-BG405),IF(BJ405&lt;BI405,BH408+(BJ405-BH405)*(BI408-BH408)/(BI405-BH405),BI408))))))),"")</f>
        <v>-0.53398516678507424</v>
      </c>
      <c r="BR408" s="25" t="s">
        <v>178</v>
      </c>
      <c r="BS408" s="198" t="str">
        <f>IF(AND(BS404&gt;0.25,BS404&lt;=0.5),BS407+(BS404-BR407)*(BS409-BS407)/(BR409-BR407),"")</f>
        <v/>
      </c>
      <c r="BT408" s="68" t="str">
        <f>IF(AND(BS404&gt;0.25,BS404&lt;=0.5),BT407+(BS404-BR407)*(BT409-BT407)/(BR409-BR407),"")</f>
        <v/>
      </c>
      <c r="BU408" s="68" t="str">
        <f>IF(AND(BS404&gt;0.25,BS404&lt;=0.5),BU407+(BS404-BR407)*(BU409-BU407)/(BR409-BR407),"")</f>
        <v/>
      </c>
      <c r="BV408" s="68" t="str">
        <f>IF(AND(BS404&gt;0.25,BS404&lt;=0.5),BV407+(BS404-BR407)*(BV409-BV407)/(BR409-BR407),"")</f>
        <v/>
      </c>
      <c r="BW408" s="68" t="str">
        <f>IF(AND(BS404&gt;0.25,BS404&lt;=0.5),BW407+(BS404-BR407)*(BW409-BW407)/(BR409-BR407),"")</f>
        <v/>
      </c>
      <c r="BX408" s="68" t="str">
        <f>IF(AND(BS404&gt;0.25,BS404&lt;=0.5),BX407+(BS404-BR407)*(BX409-BX407)/(BR409-BR407),"")</f>
        <v/>
      </c>
      <c r="BY408" s="68" t="str">
        <f>IF(AND(BS404&gt;0.25,BS404&lt;=0.5),BY407+(BS404-BR407)*(BY409-BY407)/(BR409-BR407),"")</f>
        <v/>
      </c>
      <c r="BZ408" s="68" t="str">
        <f>IF(AND(BS404&gt;0.25,BS404&lt;=0.5),BZ407+(BS404-BR407)*(BZ409-BZ407)/(BR409-BR407),"")</f>
        <v/>
      </c>
      <c r="CA408" s="102" t="str">
        <f>IF(AND(BS404&gt;0.25,BS404&lt;=0.5),IF(CA405&lt;BT405,BS408+(CA405-BS405)*(BT408-BS408)/(BT405-BS405),IF(CA405&lt;BU405,BT408+(CA405-BT405)*(BU408-BT408)/(BU405-BT405),IF(CA405&lt;BV405,BU408+(CA405-BU405)*(BV408-BU408)/(BV405-BU405),IF(CA405&lt;BW405,BV408+(CA405-BV405)*(BW408-BV408)/(BW405-BV405),IF(CA405&lt;BX405,BW408+(CA405-BW405)*(BX408-BW408)/(BX405-BW405),IF(CA405&lt;BY405,BX408+(CA405-BX405)*(BY408-BX408)/(BY405-BX405),IF(CA405&lt;BZ405,BY408+(CA405-BY405)*(BZ408-BY408)/(BZ405-BY405),BZ408))))))),"")</f>
        <v/>
      </c>
      <c r="CI408" s="25" t="s">
        <v>178</v>
      </c>
      <c r="CJ408" s="198" t="str">
        <f>IF(AND(CJ404&gt;0.25,CJ404&lt;=0.5),CJ407+(CJ404-CI407)*(CJ409-CJ407)/(CI409-CI407),"")</f>
        <v/>
      </c>
      <c r="CK408" s="68" t="str">
        <f>IF(AND(CJ404&gt;0.25,CJ404&lt;=0.5),CK407+(CJ404-CI407)*(CK409-CK407)/(CI409-CI407),"")</f>
        <v/>
      </c>
      <c r="CL408" s="68" t="str">
        <f>IF(AND(CJ404&gt;0.25,CJ404&lt;=0.5),CL407+(CJ404-CI407)*(CL409-CL407)/(CI409-CI407),"")</f>
        <v/>
      </c>
      <c r="CM408" s="68" t="str">
        <f>IF(AND(CJ404&gt;0.25,CJ404&lt;=0.5),CM407+(CJ404-CI407)*(CM409-CM407)/(CI409-CI407),"")</f>
        <v/>
      </c>
      <c r="CN408" s="68" t="str">
        <f>IF(AND(CJ404&gt;0.25,CJ404&lt;=0.5),CN407+(CJ404-CI407)*(CN409-CN407)/(CI409-CI407),"")</f>
        <v/>
      </c>
      <c r="CO408" s="68" t="str">
        <f>IF(AND(CJ404&gt;0.25,CJ404&lt;=0.5),CO407+(CJ404-CI407)*(CO409-CO407)/(CI409-CI407),"")</f>
        <v/>
      </c>
      <c r="CP408" s="68" t="str">
        <f>IF(AND(CJ404&gt;0.25,CJ404&lt;=0.5),CP407+(CJ404-CI407)*(CP409-CP407)/(CI409-CI407),"")</f>
        <v/>
      </c>
      <c r="CQ408" s="68" t="str">
        <f>IF(AND(CJ404&gt;0.25,CJ404&lt;=0.5),CQ407+(CJ404-CI407)*(CQ409-CQ407)/(CI409-CI407),"")</f>
        <v/>
      </c>
      <c r="CR408" s="102" t="str">
        <f>IF(AND(CJ404&gt;0.25,CJ404&lt;=0.5),IF(CR405&lt;CK405,CJ408+(CR405-CJ405)*(CK408-CJ408)/(CK405-CJ405),IF(CR405&lt;CL405,CK408+(CR405-CK405)*(CL408-CK408)/(CL405-CK405),IF(CR405&lt;CM405,CL408+(CR405-CL405)*(CM408-CL408)/(CM405-CL405),IF(CR405&lt;CN405,CM408+(CR405-CM405)*(CN408-CM408)/(CN405-CM405),IF(CR405&lt;CO405,CN408+(CR405-CN405)*(CO408-CN408)/(CO405-CN405),IF(CR405&lt;CP405,CO408+(CR405-CO405)*(CP408-CO408)/(CP405-CO405),IF(CR405&lt;CQ405,CP408+(CR405-CP405)*(CQ408-CP408)/(CQ405-CP405),CQ408))))))),"")</f>
        <v/>
      </c>
      <c r="CZ408" s="25" t="s">
        <v>178</v>
      </c>
      <c r="DA408" s="198" t="str">
        <f>IF(AND(DA404&gt;0.25,DA404&lt;=0.5),DA407+(DA404-CZ407)*(DA409-DA407)/(CZ409-CZ407),"")</f>
        <v/>
      </c>
      <c r="DB408" s="68" t="str">
        <f>IF(AND(DA404&gt;0.25,DA404&lt;=0.5),DB407+(DA404-CZ407)*(DB409-DB407)/(CZ409-CZ407),"")</f>
        <v/>
      </c>
      <c r="DC408" s="68" t="str">
        <f>IF(AND(DA404&gt;0.25,DA404&lt;=0.5),DC407+(DA404-CZ407)*(DC409-DC407)/(CZ409-CZ407),"")</f>
        <v/>
      </c>
      <c r="DD408" s="68" t="str">
        <f>IF(AND(DA404&gt;0.25,DA404&lt;=0.5),DD407+(DA404-CZ407)*(DD409-DD407)/(CZ409-CZ407),"")</f>
        <v/>
      </c>
      <c r="DE408" s="68" t="str">
        <f>IF(AND(DA404&gt;0.25,DA404&lt;=0.5),DE407+(DA404-CZ407)*(DE409-DE407)/(CZ409-CZ407),"")</f>
        <v/>
      </c>
      <c r="DF408" s="68" t="str">
        <f>IF(AND(DA404&gt;0.25,DA404&lt;=0.5),DF407+(DA404-CZ407)*(DF409-DF407)/(CZ409-CZ407),"")</f>
        <v/>
      </c>
      <c r="DG408" s="68" t="str">
        <f>IF(AND(DA404&gt;0.25,DA404&lt;=0.5),DG407+(DA404-CZ407)*(DG409-DG407)/(CZ409-CZ407),"")</f>
        <v/>
      </c>
      <c r="DH408" s="68" t="str">
        <f>IF(AND(DA404&gt;0.25,DA404&lt;=0.5),DH407+(DA404-CZ407)*(DH409-DH407)/(CZ409-CZ407),"")</f>
        <v/>
      </c>
      <c r="DI408" s="102" t="str">
        <f>IF(AND(DA404&gt;0.25,DA404&lt;=0.5),IF(DI405&lt;DB405,DA408+(DI405-DA405)*(DB408-DA408)/(DB405-DA405),IF(DI405&lt;DC405,DB408+(DI405-DB405)*(DC408-DB408)/(DC405-DB405),IF(DI405&lt;DD405,DC408+(DI405-DC405)*(DD408-DC408)/(DD405-DC405),IF(DI405&lt;DE405,DD408+(DI405-DD405)*(DE408-DD408)/(DE405-DD405),IF(DI405&lt;DF405,DE408+(DI405-DE405)*(DF408-DE408)/(DF405-DE405),IF(DI405&lt;DG405,DF408+(DI405-DF405)*(DG408-DF408)/(DG405-DF405),IF(DI405&lt;DH405,DG408+(DI405-DG405)*(DH408-DG408)/(DH405-DG405),DH408))))))),"")</f>
        <v/>
      </c>
      <c r="DQ408" s="25" t="s">
        <v>178</v>
      </c>
      <c r="DR408" s="198" t="str">
        <f>IF(AND(DR404&gt;0.25,DR404&lt;=0.5),DR407+(DR404-DQ407)*(DR409-DR407)/(DQ409-DQ407),"")</f>
        <v/>
      </c>
      <c r="DS408" s="68" t="str">
        <f>IF(AND(DR404&gt;0.25,DR404&lt;=0.5),DS407+(DR404-DQ407)*(DS409-DS407)/(DQ409-DQ407),"")</f>
        <v/>
      </c>
      <c r="DT408" s="68" t="str">
        <f>IF(AND(DR404&gt;0.25,DR404&lt;=0.5),DT407+(DR404-DQ407)*(DT409-DT407)/(DQ409-DQ407),"")</f>
        <v/>
      </c>
      <c r="DU408" s="68" t="str">
        <f>IF(AND(DR404&gt;0.25,DR404&lt;=0.5),DU407+(DR404-DQ407)*(DU409-DU407)/(DQ409-DQ407),"")</f>
        <v/>
      </c>
      <c r="DV408" s="68" t="str">
        <f>IF(AND(DR404&gt;0.25,DR404&lt;=0.5),DV407+(DR404-DQ407)*(DV409-DV407)/(DQ409-DQ407),"")</f>
        <v/>
      </c>
      <c r="DW408" s="68" t="str">
        <f>IF(AND(DR404&gt;0.25,DR404&lt;=0.5),DW407+(DR404-DQ407)*(DW409-DW407)/(DQ409-DQ407),"")</f>
        <v/>
      </c>
      <c r="DX408" s="68" t="str">
        <f>IF(AND(DR404&gt;0.25,DR404&lt;=0.5),DX407+(DR404-DQ407)*(DX409-DX407)/(DQ409-DQ407),"")</f>
        <v/>
      </c>
      <c r="DY408" s="68" t="str">
        <f>IF(AND(DR404&gt;0.25,DR404&lt;=0.5),DY407+(DR404-DQ407)*(DY409-DY407)/(DQ409-DQ407),"")</f>
        <v/>
      </c>
      <c r="DZ408" s="102" t="str">
        <f>IF(AND(DR404&gt;0.25,DR404&lt;=0.5),IF(DZ405&lt;DS405,DR408+(DZ405-DR405)*(DS408-DR408)/(DS405-DR405),IF(DZ405&lt;DT405,DS408+(DZ405-DS405)*(DT408-DS408)/(DT405-DS405),IF(DZ405&lt;DU405,DT408+(DZ405-DT405)*(DU408-DT408)/(DU405-DT405),IF(DZ405&lt;DV405,DU408+(DZ405-DU405)*(DV408-DU408)/(DV405-DU405),IF(DZ405&lt;DW405,DV408+(DZ405-DV405)*(DW408-DV408)/(DW405-DV405),IF(DZ405&lt;DX405,DW408+(DZ405-DW405)*(DX408-DW408)/(DX405-DW405),IF(DZ405&lt;DY405,DX408+(DZ405-DX405)*(DY408-DX408)/(DY405-DX405),DY408))))))),"")</f>
        <v/>
      </c>
    </row>
    <row r="409" spans="2:130" x14ac:dyDescent="0.3">
      <c r="B409" s="25">
        <v>0.5</v>
      </c>
      <c r="C409" s="106">
        <v>-0.5</v>
      </c>
      <c r="D409" s="32">
        <v>-0.5</v>
      </c>
      <c r="E409" s="32">
        <v>-0.6</v>
      </c>
      <c r="F409" s="32">
        <v>-0.6</v>
      </c>
      <c r="G409" s="32">
        <v>-0.6</v>
      </c>
      <c r="H409" s="32">
        <v>-0.6</v>
      </c>
      <c r="I409" s="32">
        <v>-0.6</v>
      </c>
      <c r="J409" s="32">
        <v>-0.6</v>
      </c>
      <c r="K409" s="68"/>
      <c r="S409" s="25">
        <v>0.5</v>
      </c>
      <c r="T409" s="106">
        <v>-0.5</v>
      </c>
      <c r="U409" s="32">
        <v>-0.5</v>
      </c>
      <c r="V409" s="32">
        <v>-0.6</v>
      </c>
      <c r="W409" s="32">
        <v>-0.6</v>
      </c>
      <c r="X409" s="32">
        <v>-0.6</v>
      </c>
      <c r="Y409" s="32">
        <v>-0.6</v>
      </c>
      <c r="Z409" s="32">
        <v>-0.6</v>
      </c>
      <c r="AA409" s="32">
        <v>-0.6</v>
      </c>
      <c r="AB409" s="68"/>
      <c r="AJ409" s="25">
        <v>0.5</v>
      </c>
      <c r="AK409" s="106">
        <v>-0.5</v>
      </c>
      <c r="AL409" s="32">
        <v>-0.5</v>
      </c>
      <c r="AM409" s="32">
        <v>-0.6</v>
      </c>
      <c r="AN409" s="32">
        <v>-0.6</v>
      </c>
      <c r="AO409" s="32">
        <v>-0.6</v>
      </c>
      <c r="AP409" s="32">
        <v>-0.6</v>
      </c>
      <c r="AQ409" s="32">
        <v>-0.6</v>
      </c>
      <c r="AR409" s="32">
        <v>-0.6</v>
      </c>
      <c r="AS409" s="68"/>
      <c r="BA409" s="25">
        <v>0.5</v>
      </c>
      <c r="BB409" s="106">
        <v>-0.5</v>
      </c>
      <c r="BC409" s="32">
        <v>-0.5</v>
      </c>
      <c r="BD409" s="32">
        <v>-0.6</v>
      </c>
      <c r="BE409" s="32">
        <v>-0.6</v>
      </c>
      <c r="BF409" s="32">
        <v>-0.6</v>
      </c>
      <c r="BG409" s="32">
        <v>-0.6</v>
      </c>
      <c r="BH409" s="32">
        <v>-0.6</v>
      </c>
      <c r="BI409" s="32">
        <v>-0.6</v>
      </c>
      <c r="BJ409" s="68"/>
      <c r="BR409" s="25">
        <v>0.5</v>
      </c>
      <c r="BS409" s="106">
        <v>-0.5</v>
      </c>
      <c r="BT409" s="32">
        <v>-0.5</v>
      </c>
      <c r="BU409" s="32">
        <v>-0.6</v>
      </c>
      <c r="BV409" s="32">
        <v>-0.6</v>
      </c>
      <c r="BW409" s="32">
        <v>-0.6</v>
      </c>
      <c r="BX409" s="32">
        <v>-0.6</v>
      </c>
      <c r="BY409" s="32">
        <v>-0.6</v>
      </c>
      <c r="BZ409" s="32">
        <v>-0.6</v>
      </c>
      <c r="CA409" s="68"/>
      <c r="CI409" s="25">
        <v>0.5</v>
      </c>
      <c r="CJ409" s="106">
        <v>-0.5</v>
      </c>
      <c r="CK409" s="32">
        <v>-0.5</v>
      </c>
      <c r="CL409" s="32">
        <v>-0.6</v>
      </c>
      <c r="CM409" s="32">
        <v>-0.6</v>
      </c>
      <c r="CN409" s="32">
        <v>-0.6</v>
      </c>
      <c r="CO409" s="32">
        <v>-0.6</v>
      </c>
      <c r="CP409" s="32">
        <v>-0.6</v>
      </c>
      <c r="CQ409" s="32">
        <v>-0.6</v>
      </c>
      <c r="CR409" s="68"/>
      <c r="CZ409" s="25">
        <v>0.5</v>
      </c>
      <c r="DA409" s="106">
        <v>-0.5</v>
      </c>
      <c r="DB409" s="32">
        <v>-0.5</v>
      </c>
      <c r="DC409" s="32">
        <v>-0.6</v>
      </c>
      <c r="DD409" s="32">
        <v>-0.6</v>
      </c>
      <c r="DE409" s="32">
        <v>-0.6</v>
      </c>
      <c r="DF409" s="32">
        <v>-0.6</v>
      </c>
      <c r="DG409" s="32">
        <v>-0.6</v>
      </c>
      <c r="DH409" s="32">
        <v>-0.6</v>
      </c>
      <c r="DI409" s="68"/>
      <c r="DQ409" s="25">
        <v>0.5</v>
      </c>
      <c r="DR409" s="106">
        <v>-0.5</v>
      </c>
      <c r="DS409" s="32">
        <v>-0.5</v>
      </c>
      <c r="DT409" s="32">
        <v>-0.6</v>
      </c>
      <c r="DU409" s="32">
        <v>-0.6</v>
      </c>
      <c r="DV409" s="32">
        <v>-0.6</v>
      </c>
      <c r="DW409" s="32">
        <v>-0.6</v>
      </c>
      <c r="DX409" s="32">
        <v>-0.6</v>
      </c>
      <c r="DY409" s="32">
        <v>-0.6</v>
      </c>
      <c r="DZ409" s="68"/>
    </row>
    <row r="410" spans="2:130" x14ac:dyDescent="0.3">
      <c r="B410" s="25" t="s">
        <v>179</v>
      </c>
      <c r="C410" s="104" t="str">
        <f>IF(AND(C404&gt;0.5,C404&lt;=1),C409+(C404-B409)*(C411-C409)/(B411-B409),"")</f>
        <v/>
      </c>
      <c r="D410" s="68" t="str">
        <f>IF(AND(C404&gt;0.5,C404&lt;=1),D409+(C404-B409)*(D411-D409)/(B411-B409),"")</f>
        <v/>
      </c>
      <c r="E410" s="68" t="str">
        <f>IF(AND(C404&gt;0.5,C404&lt;=1),E409+(C404-B409)*(E411-E409)/(B411-B409),"")</f>
        <v/>
      </c>
      <c r="F410" s="68" t="str">
        <f>IF(AND(C404&gt;0.5,C404&lt;=1),F409+(C404-B409)*(F411-F409)/(B411-B409),"")</f>
        <v/>
      </c>
      <c r="G410" s="68" t="str">
        <f>IF(AND(C404&gt;0.5,C404&lt;=1),G409+(C404-B409)*(G411-G409)/(B411-B409),"")</f>
        <v/>
      </c>
      <c r="H410" s="68" t="str">
        <f>IF(AND(C404&gt;0.5,C404&lt;=1),H409+(C404-B409)*(H411-H409)/(B411-B409),"")</f>
        <v/>
      </c>
      <c r="I410" s="68" t="str">
        <f>IF(AND(C404&gt;0.5,C404&lt;=1),I409+(C404-B409)*(I411-I409)/(B411-B409),"")</f>
        <v/>
      </c>
      <c r="J410" s="68" t="str">
        <f>IF(AND(C404&gt;0.5,C404&lt;=1),J409+(C404-B409)*(J411-J409)/(B411-B409),"")</f>
        <v/>
      </c>
      <c r="K410" s="68" t="str">
        <f>IF(AND(C404&gt;0.5,C404&lt;=1),IF(K405&lt;D405,C410+(K405-C405)*(D410-C410)/(D405-C405),IF(K405&lt;E405,D410+(K405-D405)*(E410-D410)/(E405-D405),IF(K405&lt;F405,E410+(K405-E405)*(F410-E410)/(F405-E405),IF(K405&lt;G405,F410+(K405-F405)*(G410-F410)/(G405-F405),IF(K405&lt;H405,G410+(K405-G405)*(H410-G410)/(H405-G405),IF(K405&lt;I405,H410+(K405-H405)*(I410-H410)/(I405-H405),IF(K405&lt;J405,I410+(K405-I405)*(J410-I410)/(J405-I405),J410))))))),"")</f>
        <v/>
      </c>
      <c r="S410" s="25" t="s">
        <v>179</v>
      </c>
      <c r="T410" s="198" t="str">
        <f>IF(AND(T404&gt;0.5,T404&lt;=1),T409+(T404-S409)*(T411-T409)/(S411-S409),"")</f>
        <v/>
      </c>
      <c r="U410" s="68" t="str">
        <f>IF(AND(T404&gt;0.5,T404&lt;=1),U409+(T404-S409)*(U411-U409)/(S411-S409),"")</f>
        <v/>
      </c>
      <c r="V410" s="68" t="str">
        <f>IF(AND(T404&gt;0.5,T404&lt;=1),V409+(T404-S409)*(V411-V409)/(S411-S409),"")</f>
        <v/>
      </c>
      <c r="W410" s="68" t="str">
        <f>IF(AND(T404&gt;0.5,T404&lt;=1),W409+(T404-S409)*(W411-W409)/(S411-S409),"")</f>
        <v/>
      </c>
      <c r="X410" s="68" t="str">
        <f>IF(AND(T404&gt;0.5,T404&lt;=1),X409+(T404-S409)*(X411-X409)/(S411-S409),"")</f>
        <v/>
      </c>
      <c r="Y410" s="68" t="str">
        <f>IF(AND(T404&gt;0.5,T404&lt;=1),Y409+(T404-S409)*(Y411-Y409)/(S411-S409),"")</f>
        <v/>
      </c>
      <c r="Z410" s="68" t="str">
        <f>IF(AND(T404&gt;0.5,T404&lt;=1),Z409+(T404-S409)*(Z411-Z409)/(S411-S409),"")</f>
        <v/>
      </c>
      <c r="AA410" s="68" t="str">
        <f>IF(AND(T404&gt;0.5,T404&lt;=1),AA409+(T404-S409)*(AA411-AA409)/(S411-S409),"")</f>
        <v/>
      </c>
      <c r="AB410" s="68" t="str">
        <f>IF(AND(T404&gt;0.5,T404&lt;=1),IF(AB405&lt;U405,T410+(AB405-T405)*(U410-T410)/(U405-T405),IF(AB405&lt;V405,U410+(AB405-U405)*(V410-U410)/(V405-U405),IF(AB405&lt;W405,V410+(AB405-V405)*(W410-V410)/(W405-V405),IF(AB405&lt;X405,W410+(AB405-W405)*(X410-W410)/(X405-W405),IF(AB405&lt;Y405,X410+(AB405-X405)*(Y410-X410)/(Y405-X405),IF(AB405&lt;Z405,Y410+(AB405-Y405)*(Z410-Y410)/(Z405-Y405),IF(AB405&lt;AA405,Z410+(AB405-Z405)*(AA410-Z410)/(AA405-Z405),AA410))))))),"")</f>
        <v/>
      </c>
      <c r="AJ410" s="25" t="s">
        <v>179</v>
      </c>
      <c r="AK410" s="198" t="str">
        <f>IF(AND(AK404&gt;0.5,AK404&lt;=1),AK409+(AK404-AJ409)*(AK411-AK409)/(AJ411-AJ409),"")</f>
        <v/>
      </c>
      <c r="AL410" s="68" t="str">
        <f>IF(AND(AK404&gt;0.5,AK404&lt;=1),AL409+(AK404-AJ409)*(AL411-AL409)/(AJ411-AJ409),"")</f>
        <v/>
      </c>
      <c r="AM410" s="68" t="str">
        <f>IF(AND(AK404&gt;0.5,AK404&lt;=1),AM409+(AK404-AJ409)*(AM411-AM409)/(AJ411-AJ409),"")</f>
        <v/>
      </c>
      <c r="AN410" s="68" t="str">
        <f>IF(AND(AK404&gt;0.5,AK404&lt;=1),AN409+(AK404-AJ409)*(AN411-AN409)/(AJ411-AJ409),"")</f>
        <v/>
      </c>
      <c r="AO410" s="68" t="str">
        <f>IF(AND(AK404&gt;0.5,AK404&lt;=1),AO409+(AK404-AJ409)*(AO411-AO409)/(AJ411-AJ409),"")</f>
        <v/>
      </c>
      <c r="AP410" s="68" t="str">
        <f>IF(AND(AK404&gt;0.5,AK404&lt;=1),AP409+(AK404-AJ409)*(AP411-AP409)/(AJ411-AJ409),"")</f>
        <v/>
      </c>
      <c r="AQ410" s="68" t="str">
        <f>IF(AND(AK404&gt;0.5,AK404&lt;=1),AQ409+(AK404-AJ409)*(AQ411-AQ409)/(AJ411-AJ409),"")</f>
        <v/>
      </c>
      <c r="AR410" s="68" t="str">
        <f>IF(AND(AK404&gt;0.5,AK404&lt;=1),AR409+(AK404-AJ409)*(AR411-AR409)/(AJ411-AJ409),"")</f>
        <v/>
      </c>
      <c r="AS410" s="68" t="str">
        <f>IF(AND(AK404&gt;0.5,AK404&lt;=1),IF(AS405&lt;AL405,AK410+(AS405-AK405)*(AL410-AK410)/(AL405-AK405),IF(AS405&lt;AM405,AL410+(AS405-AL405)*(AM410-AL410)/(AM405-AL405),IF(AS405&lt;AN405,AM410+(AS405-AM405)*(AN410-AM410)/(AN405-AM405),IF(AS405&lt;AO405,AN410+(AS405-AN405)*(AO410-AN410)/(AO405-AN405),IF(AS405&lt;AP405,AO410+(AS405-AO405)*(AP410-AO410)/(AP405-AO405),IF(AS405&lt;AQ405,AP410+(AS405-AP405)*(AQ410-AP410)/(AQ405-AP405),IF(AS405&lt;AR405,AQ410+(AS405-AQ405)*(AR410-AQ410)/(AR405-AQ405),AR410))))))),"")</f>
        <v/>
      </c>
      <c r="BA410" s="25" t="s">
        <v>179</v>
      </c>
      <c r="BB410" s="198" t="str">
        <f>IF(AND(BB404&gt;0.5,BB404&lt;=1),BB409+(BB404-BA409)*(BB411-BB409)/(BA411-BA409),"")</f>
        <v/>
      </c>
      <c r="BC410" s="68" t="str">
        <f>IF(AND(BB404&gt;0.5,BB404&lt;=1),BC409+(BB404-BA409)*(BC411-BC409)/(BA411-BA409),"")</f>
        <v/>
      </c>
      <c r="BD410" s="68" t="str">
        <f>IF(AND(BB404&gt;0.5,BB404&lt;=1),BD409+(BB404-BA409)*(BD411-BD409)/(BA411-BA409),"")</f>
        <v/>
      </c>
      <c r="BE410" s="68" t="str">
        <f>IF(AND(BB404&gt;0.5,BB404&lt;=1),BE409+(BB404-BA409)*(BE411-BE409)/(BA411-BA409),"")</f>
        <v/>
      </c>
      <c r="BF410" s="68" t="str">
        <f>IF(AND(BB404&gt;0.5,BB404&lt;=1),BF409+(BB404-BA409)*(BF411-BF409)/(BA411-BA409),"")</f>
        <v/>
      </c>
      <c r="BG410" s="68" t="str">
        <f>IF(AND(BB404&gt;0.5,BB404&lt;=1),BG409+(BB404-BA409)*(BG411-BG409)/(BA411-BA409),"")</f>
        <v/>
      </c>
      <c r="BH410" s="68" t="str">
        <f>IF(AND(BB404&gt;0.5,BB404&lt;=1),BH409+(BB404-BA409)*(BH411-BH409)/(BA411-BA409),"")</f>
        <v/>
      </c>
      <c r="BI410" s="68" t="str">
        <f>IF(AND(BB404&gt;0.5,BB404&lt;=1),BI409+(BB404-BA409)*(BI411-BI409)/(BA411-BA409),"")</f>
        <v/>
      </c>
      <c r="BJ410" s="68" t="str">
        <f>IF(AND(BB404&gt;0.5,BB404&lt;=1),IF(BJ405&lt;BC405,BB410+(BJ405-BB405)*(BC410-BB410)/(BC405-BB405),IF(BJ405&lt;BD405,BC410+(BJ405-BC405)*(BD410-BC410)/(BD405-BC405),IF(BJ405&lt;BE405,BD410+(BJ405-BD405)*(BE410-BD410)/(BE405-BD405),IF(BJ405&lt;BF405,BE410+(BJ405-BE405)*(BF410-BE410)/(BF405-BE405),IF(BJ405&lt;BG405,BF410+(BJ405-BF405)*(BG410-BF410)/(BG405-BF405),IF(BJ405&lt;BH405,BG410+(BJ405-BG405)*(BH410-BG410)/(BH405-BG405),IF(BJ405&lt;BI405,BH410+(BJ405-BH405)*(BI410-BH410)/(BI405-BH405),BI410))))))),"")</f>
        <v/>
      </c>
      <c r="BR410" s="25" t="s">
        <v>179</v>
      </c>
      <c r="BS410" s="198">
        <f>IF(AND(BS404&gt;0.5,BS404&lt;=1),BS409+(BS404-BR409)*(BS411-BS409)/(BR411-BR409),"")</f>
        <v>-0.52</v>
      </c>
      <c r="BT410" s="68">
        <f>IF(AND(BS404&gt;0.5,BS404&lt;=1),BT409+(BS404-BR409)*(BT411-BT409)/(BR411-BR409),"")</f>
        <v>-0.51</v>
      </c>
      <c r="BU410" s="68">
        <f>IF(AND(BS404&gt;0.5,BS404&lt;=1),BU409+(BS404-BR409)*(BU411-BU409)/(BR411-BR409),"")</f>
        <v>-0.6</v>
      </c>
      <c r="BV410" s="68">
        <f>IF(AND(BS404&gt;0.5,BS404&lt;=1),BV409+(BS404-BR409)*(BV411-BV409)/(BR411-BR409),"")</f>
        <v>-0.6</v>
      </c>
      <c r="BW410" s="68">
        <f>IF(AND(BS404&gt;0.5,BS404&lt;=1),BW409+(BS404-BR409)*(BW411-BW409)/(BR411-BR409),"")</f>
        <v>-0.6</v>
      </c>
      <c r="BX410" s="68">
        <f>IF(AND(BS404&gt;0.5,BS404&lt;=1),BX409+(BS404-BR409)*(BX411-BX409)/(BR411-BR409),"")</f>
        <v>-0.6</v>
      </c>
      <c r="BY410" s="68">
        <f>IF(AND(BS404&gt;0.5,BS404&lt;=1),BY409+(BS404-BR409)*(BY411-BY409)/(BR411-BR409),"")</f>
        <v>-0.6</v>
      </c>
      <c r="BZ410" s="68">
        <f>IF(AND(BS404&gt;0.5,BS404&lt;=1),BZ409+(BS404-BR409)*(BZ411-BZ409)/(BR411-BR409),"")</f>
        <v>-0.6</v>
      </c>
      <c r="CA410" s="68">
        <f>IF(AND(BS404&gt;0.5,BS404&lt;=1),IF(CA405&lt;BT405,BS410+(CA405-BS405)*(BT410-BS410)/(BT405-BS405),IF(CA405&lt;BU405,BT410+(CA405-BT405)*(BU410-BT410)/(BU405-BT405),IF(CA405&lt;BV405,BU410+(CA405-BU405)*(BV410-BU410)/(BV405-BU405),IF(CA405&lt;BW405,BV410+(CA405-BV405)*(BW410-BV410)/(BW405-BV405),IF(CA405&lt;BX405,BW410+(CA405-BW405)*(BX410-BW410)/(BX405-BW405),IF(CA405&lt;BY405,BX410+(CA405-BX405)*(BY410-BX410)/(BY405-BX405),IF(CA405&lt;BZ405,BY410+(CA405-BY405)*(BZ410-BY410)/(BZ405-BY405),BZ410))))))),"")</f>
        <v>-0.6</v>
      </c>
      <c r="CI410" s="25" t="s">
        <v>179</v>
      </c>
      <c r="CJ410" s="198">
        <f>IF(AND(CJ404&gt;0.5,CJ404&lt;=1),CJ409+(CJ404-CI409)*(CJ411-CJ409)/(CI411-CI409),"")</f>
        <v>-0.52</v>
      </c>
      <c r="CK410" s="68">
        <f>IF(AND(CJ404&gt;0.5,CJ404&lt;=1),CK409+(CJ404-CI409)*(CK411-CK409)/(CI411-CI409),"")</f>
        <v>-0.51</v>
      </c>
      <c r="CL410" s="68">
        <f>IF(AND(CJ404&gt;0.5,CJ404&lt;=1),CL409+(CJ404-CI409)*(CL411-CL409)/(CI411-CI409),"")</f>
        <v>-0.6</v>
      </c>
      <c r="CM410" s="68">
        <f>IF(AND(CJ404&gt;0.5,CJ404&lt;=1),CM409+(CJ404-CI409)*(CM411-CM409)/(CI411-CI409),"")</f>
        <v>-0.6</v>
      </c>
      <c r="CN410" s="68">
        <f>IF(AND(CJ404&gt;0.5,CJ404&lt;=1),CN409+(CJ404-CI409)*(CN411-CN409)/(CI411-CI409),"")</f>
        <v>-0.6</v>
      </c>
      <c r="CO410" s="68">
        <f>IF(AND(CJ404&gt;0.5,CJ404&lt;=1),CO409+(CJ404-CI409)*(CO411-CO409)/(CI411-CI409),"")</f>
        <v>-0.6</v>
      </c>
      <c r="CP410" s="68">
        <f>IF(AND(CJ404&gt;0.5,CJ404&lt;=1),CP409+(CJ404-CI409)*(CP411-CP409)/(CI411-CI409),"")</f>
        <v>-0.6</v>
      </c>
      <c r="CQ410" s="68">
        <f>IF(AND(CJ404&gt;0.5,CJ404&lt;=1),CQ409+(CJ404-CI409)*(CQ411-CQ409)/(CI411-CI409),"")</f>
        <v>-0.6</v>
      </c>
      <c r="CR410" s="68">
        <f>IF(AND(CJ404&gt;0.5,CJ404&lt;=1),IF(CR405&lt;CK405,CJ410+(CR405-CJ405)*(CK410-CJ410)/(CK405-CJ405),IF(CR405&lt;CL405,CK410+(CR405-CK405)*(CL410-CK410)/(CL405-CK405),IF(CR405&lt;CM405,CL410+(CR405-CL405)*(CM410-CL410)/(CM405-CL405),IF(CR405&lt;CN405,CM410+(CR405-CM405)*(CN410-CM410)/(CN405-CM405),IF(CR405&lt;CO405,CN410+(CR405-CN405)*(CO410-CN410)/(CO405-CN405),IF(CR405&lt;CP405,CO410+(CR405-CO405)*(CP410-CO410)/(CP405-CO405),IF(CR405&lt;CQ405,CP410+(CR405-CP405)*(CQ410-CP410)/(CQ405-CP405),CQ410))))))),"")</f>
        <v>-0.6</v>
      </c>
      <c r="CZ410" s="25" t="s">
        <v>179</v>
      </c>
      <c r="DA410" s="198">
        <f>IF(AND(DA404&gt;0.5,DA404&lt;=1),DA409+(DA404-CZ409)*(DA411-DA409)/(CZ411-CZ409),"")</f>
        <v>-0.52</v>
      </c>
      <c r="DB410" s="68">
        <f>IF(AND(DA404&gt;0.5,DA404&lt;=1),DB409+(DA404-CZ409)*(DB411-DB409)/(CZ411-CZ409),"")</f>
        <v>-0.51</v>
      </c>
      <c r="DC410" s="68">
        <f>IF(AND(DA404&gt;0.5,DA404&lt;=1),DC409+(DA404-CZ409)*(DC411-DC409)/(CZ411-CZ409),"")</f>
        <v>-0.6</v>
      </c>
      <c r="DD410" s="68">
        <f>IF(AND(DA404&gt;0.5,DA404&lt;=1),DD409+(DA404-CZ409)*(DD411-DD409)/(CZ411-CZ409),"")</f>
        <v>-0.6</v>
      </c>
      <c r="DE410" s="68">
        <f>IF(AND(DA404&gt;0.5,DA404&lt;=1),DE409+(DA404-CZ409)*(DE411-DE409)/(CZ411-CZ409),"")</f>
        <v>-0.6</v>
      </c>
      <c r="DF410" s="68">
        <f>IF(AND(DA404&gt;0.5,DA404&lt;=1),DF409+(DA404-CZ409)*(DF411-DF409)/(CZ411-CZ409),"")</f>
        <v>-0.6</v>
      </c>
      <c r="DG410" s="68">
        <f>IF(AND(DA404&gt;0.5,DA404&lt;=1),DG409+(DA404-CZ409)*(DG411-DG409)/(CZ411-CZ409),"")</f>
        <v>-0.6</v>
      </c>
      <c r="DH410" s="68">
        <f>IF(AND(DA404&gt;0.5,DA404&lt;=1),DH409+(DA404-CZ409)*(DH411-DH409)/(CZ411-CZ409),"")</f>
        <v>-0.6</v>
      </c>
      <c r="DI410" s="68">
        <f>IF(AND(DA404&gt;0.5,DA404&lt;=1),IF(DI405&lt;DB405,DA410+(DI405-DA405)*(DB410-DA410)/(DB405-DA405),IF(DI405&lt;DC405,DB410+(DI405-DB405)*(DC410-DB410)/(DC405-DB405),IF(DI405&lt;DD405,DC410+(DI405-DC405)*(DD410-DC410)/(DD405-DC405),IF(DI405&lt;DE405,DD410+(DI405-DD405)*(DE410-DD410)/(DE405-DD405),IF(DI405&lt;DF405,DE410+(DI405-DE405)*(DF410-DE410)/(DF405-DE405),IF(DI405&lt;DG405,DF410+(DI405-DF405)*(DG410-DF410)/(DG405-DF405),IF(DI405&lt;DH405,DG410+(DI405-DG405)*(DH410-DG410)/(DH405-DG405),DH410))))))),"")</f>
        <v>-0.6</v>
      </c>
      <c r="DQ410" s="25" t="s">
        <v>179</v>
      </c>
      <c r="DR410" s="198">
        <f>IF(AND(DR404&gt;0.5,DR404&lt;=1),DR409+(DR404-DQ409)*(DR411-DR409)/(DQ411-DQ409),"")</f>
        <v>-0.52</v>
      </c>
      <c r="DS410" s="68">
        <f>IF(AND(DR404&gt;0.5,DR404&lt;=1),DS409+(DR404-DQ409)*(DS411-DS409)/(DQ411-DQ409),"")</f>
        <v>-0.51</v>
      </c>
      <c r="DT410" s="68">
        <f>IF(AND(DR404&gt;0.5,DR404&lt;=1),DT409+(DR404-DQ409)*(DT411-DT409)/(DQ411-DQ409),"")</f>
        <v>-0.6</v>
      </c>
      <c r="DU410" s="68">
        <f>IF(AND(DR404&gt;0.5,DR404&lt;=1),DU409+(DR404-DQ409)*(DU411-DU409)/(DQ411-DQ409),"")</f>
        <v>-0.6</v>
      </c>
      <c r="DV410" s="68">
        <f>IF(AND(DR404&gt;0.5,DR404&lt;=1),DV409+(DR404-DQ409)*(DV411-DV409)/(DQ411-DQ409),"")</f>
        <v>-0.6</v>
      </c>
      <c r="DW410" s="68">
        <f>IF(AND(DR404&gt;0.5,DR404&lt;=1),DW409+(DR404-DQ409)*(DW411-DW409)/(DQ411-DQ409),"")</f>
        <v>-0.6</v>
      </c>
      <c r="DX410" s="68">
        <f>IF(AND(DR404&gt;0.5,DR404&lt;=1),DX409+(DR404-DQ409)*(DX411-DX409)/(DQ411-DQ409),"")</f>
        <v>-0.6</v>
      </c>
      <c r="DY410" s="68">
        <f>IF(AND(DR404&gt;0.5,DR404&lt;=1),DY409+(DR404-DQ409)*(DY411-DY409)/(DQ411-DQ409),"")</f>
        <v>-0.6</v>
      </c>
      <c r="DZ410" s="68">
        <f>IF(AND(DR404&gt;0.5,DR404&lt;=1),IF(DZ405&lt;DS405,DR410+(DZ405-DR405)*(DS410-DR410)/(DS405-DR405),IF(DZ405&lt;DT405,DS410+(DZ405-DS405)*(DT410-DS410)/(DT405-DS405),IF(DZ405&lt;DU405,DT410+(DZ405-DT405)*(DU410-DT410)/(DU405-DT405),IF(DZ405&lt;DV405,DU410+(DZ405-DU405)*(DV410-DU410)/(DV405-DU405),IF(DZ405&lt;DW405,DV410+(DZ405-DV405)*(DW410-DV410)/(DW405-DV405),IF(DZ405&lt;DX405,DW410+(DZ405-DW405)*(DX410-DW410)/(DX405-DW405),IF(DZ405&lt;DY405,DX410+(DZ405-DX405)*(DY410-DX410)/(DY405-DX405),DY410))))))),"")</f>
        <v>-0.6</v>
      </c>
    </row>
    <row r="411" spans="2:130" x14ac:dyDescent="0.3">
      <c r="B411" s="25">
        <v>1</v>
      </c>
      <c r="C411" s="106">
        <v>-0.7</v>
      </c>
      <c r="D411" s="32">
        <v>-0.6</v>
      </c>
      <c r="E411" s="32">
        <v>-0.6</v>
      </c>
      <c r="F411" s="32">
        <v>-0.6</v>
      </c>
      <c r="G411" s="32">
        <v>-0.6</v>
      </c>
      <c r="H411" s="32">
        <v>-0.6</v>
      </c>
      <c r="I411" s="32">
        <v>-0.6</v>
      </c>
      <c r="J411" s="32">
        <v>-0.6</v>
      </c>
      <c r="K411" s="68"/>
      <c r="S411" s="25">
        <v>1</v>
      </c>
      <c r="T411" s="106">
        <v>-0.7</v>
      </c>
      <c r="U411" s="32">
        <v>-0.6</v>
      </c>
      <c r="V411" s="32">
        <v>-0.6</v>
      </c>
      <c r="W411" s="32">
        <v>-0.6</v>
      </c>
      <c r="X411" s="32">
        <v>-0.6</v>
      </c>
      <c r="Y411" s="32">
        <v>-0.6</v>
      </c>
      <c r="Z411" s="32">
        <v>-0.6</v>
      </c>
      <c r="AA411" s="32">
        <v>-0.6</v>
      </c>
      <c r="AB411" s="68"/>
      <c r="AJ411" s="25">
        <v>1</v>
      </c>
      <c r="AK411" s="106">
        <v>-0.7</v>
      </c>
      <c r="AL411" s="32">
        <v>-0.6</v>
      </c>
      <c r="AM411" s="32">
        <v>-0.6</v>
      </c>
      <c r="AN411" s="32">
        <v>-0.6</v>
      </c>
      <c r="AO411" s="32">
        <v>-0.6</v>
      </c>
      <c r="AP411" s="32">
        <v>-0.6</v>
      </c>
      <c r="AQ411" s="32">
        <v>-0.6</v>
      </c>
      <c r="AR411" s="32">
        <v>-0.6</v>
      </c>
      <c r="AS411" s="68"/>
      <c r="BA411" s="25">
        <v>1</v>
      </c>
      <c r="BB411" s="106">
        <v>-0.7</v>
      </c>
      <c r="BC411" s="32">
        <v>-0.6</v>
      </c>
      <c r="BD411" s="32">
        <v>-0.6</v>
      </c>
      <c r="BE411" s="32">
        <v>-0.6</v>
      </c>
      <c r="BF411" s="32">
        <v>-0.6</v>
      </c>
      <c r="BG411" s="32">
        <v>-0.6</v>
      </c>
      <c r="BH411" s="32">
        <v>-0.6</v>
      </c>
      <c r="BI411" s="32">
        <v>-0.6</v>
      </c>
      <c r="BJ411" s="68"/>
      <c r="BR411" s="25">
        <v>1</v>
      </c>
      <c r="BS411" s="106">
        <v>-0.7</v>
      </c>
      <c r="BT411" s="32">
        <v>-0.6</v>
      </c>
      <c r="BU411" s="32">
        <v>-0.6</v>
      </c>
      <c r="BV411" s="32">
        <v>-0.6</v>
      </c>
      <c r="BW411" s="32">
        <v>-0.6</v>
      </c>
      <c r="BX411" s="32">
        <v>-0.6</v>
      </c>
      <c r="BY411" s="32">
        <v>-0.6</v>
      </c>
      <c r="BZ411" s="32">
        <v>-0.6</v>
      </c>
      <c r="CA411" s="68"/>
      <c r="CI411" s="25">
        <v>1</v>
      </c>
      <c r="CJ411" s="106">
        <v>-0.7</v>
      </c>
      <c r="CK411" s="32">
        <v>-0.6</v>
      </c>
      <c r="CL411" s="32">
        <v>-0.6</v>
      </c>
      <c r="CM411" s="32">
        <v>-0.6</v>
      </c>
      <c r="CN411" s="32">
        <v>-0.6</v>
      </c>
      <c r="CO411" s="32">
        <v>-0.6</v>
      </c>
      <c r="CP411" s="32">
        <v>-0.6</v>
      </c>
      <c r="CQ411" s="32">
        <v>-0.6</v>
      </c>
      <c r="CR411" s="68"/>
      <c r="CZ411" s="25">
        <v>1</v>
      </c>
      <c r="DA411" s="106">
        <v>-0.7</v>
      </c>
      <c r="DB411" s="32">
        <v>-0.6</v>
      </c>
      <c r="DC411" s="32">
        <v>-0.6</v>
      </c>
      <c r="DD411" s="32">
        <v>-0.6</v>
      </c>
      <c r="DE411" s="32">
        <v>-0.6</v>
      </c>
      <c r="DF411" s="32">
        <v>-0.6</v>
      </c>
      <c r="DG411" s="32">
        <v>-0.6</v>
      </c>
      <c r="DH411" s="32">
        <v>-0.6</v>
      </c>
      <c r="DI411" s="68"/>
      <c r="DQ411" s="25">
        <v>1</v>
      </c>
      <c r="DR411" s="106">
        <v>-0.7</v>
      </c>
      <c r="DS411" s="32">
        <v>-0.6</v>
      </c>
      <c r="DT411" s="32">
        <v>-0.6</v>
      </c>
      <c r="DU411" s="32">
        <v>-0.6</v>
      </c>
      <c r="DV411" s="32">
        <v>-0.6</v>
      </c>
      <c r="DW411" s="32">
        <v>-0.6</v>
      </c>
      <c r="DX411" s="32">
        <v>-0.6</v>
      </c>
      <c r="DY411" s="32">
        <v>-0.6</v>
      </c>
      <c r="DZ411" s="68"/>
    </row>
    <row r="412" spans="2:130" x14ac:dyDescent="0.3">
      <c r="B412" s="28" t="s">
        <v>180</v>
      </c>
      <c r="C412" s="104" t="str">
        <f>IF(C404&gt;1,C411,"")</f>
        <v/>
      </c>
      <c r="D412" s="68" t="str">
        <f>IF(C404&gt;1,D411,"")</f>
        <v/>
      </c>
      <c r="E412" s="68" t="str">
        <f>IF(C404&gt;1,E411,"")</f>
        <v/>
      </c>
      <c r="F412" s="68" t="str">
        <f>IF(C404&gt;1,F411,"")</f>
        <v/>
      </c>
      <c r="G412" s="68" t="str">
        <f>IF(C404&gt;1,G411,"")</f>
        <v/>
      </c>
      <c r="H412" s="68" t="str">
        <f>IF(C404&gt;1,H411,"")</f>
        <v/>
      </c>
      <c r="I412" s="68" t="str">
        <f>IF(C404&gt;1,I411,"")</f>
        <v/>
      </c>
      <c r="J412" s="68" t="str">
        <f>IF(C404&gt;1,J411,"")</f>
        <v/>
      </c>
      <c r="K412" s="68" t="str">
        <f>IF(C404&gt;1,IF(K405&lt;D405,C412+(K405-C405)*(D412-C412)/(D405-C405),IF(K405&lt;E405,D412+(K405-D405)*(E412-D412)/(E405-D405),IF(K405&lt;F405,E412+(K405-E405)*(F412-E412)/(F405-E405),IF(K405&lt;G405,F412+(K405-F405)*(G412-F412)/(G405-F405),IF(K405&lt;H405,G412+(K405-G405)*(H412-G412)/(H405-G405),IF(K405&lt;I405,H412+(K405-H405)*(I412-H412)/(I405-H405),IF(K405&lt;J405,I412+(K405-I405)*(J412-I412)/(J405-I405),J412))))))),"")</f>
        <v/>
      </c>
      <c r="S412" s="28" t="s">
        <v>180</v>
      </c>
      <c r="T412" s="198" t="str">
        <f>IF(T404&gt;1,T411,"")</f>
        <v/>
      </c>
      <c r="U412" s="68" t="str">
        <f>IF(T404&gt;1,U411,"")</f>
        <v/>
      </c>
      <c r="V412" s="68" t="str">
        <f>IF(T404&gt;1,V411,"")</f>
        <v/>
      </c>
      <c r="W412" s="68" t="str">
        <f>IF(T404&gt;1,W411,"")</f>
        <v/>
      </c>
      <c r="X412" s="68" t="str">
        <f>IF(T404&gt;1,X411,"")</f>
        <v/>
      </c>
      <c r="Y412" s="68" t="str">
        <f>IF(T404&gt;1,Y411,"")</f>
        <v/>
      </c>
      <c r="Z412" s="68" t="str">
        <f>IF(T404&gt;1,Z411,"")</f>
        <v/>
      </c>
      <c r="AA412" s="68" t="str">
        <f>IF(T404&gt;1,AA411,"")</f>
        <v/>
      </c>
      <c r="AB412" s="68" t="str">
        <f>IF(T404&gt;1,IF(AB405&lt;U405,T412+(AB405-T405)*(U412-T412)/(U405-T405),IF(AB405&lt;V405,U412+(AB405-U405)*(V412-U412)/(V405-U405),IF(AB405&lt;W405,V412+(AB405-V405)*(W412-V412)/(W405-V405),IF(AB405&lt;X405,W412+(AB405-W405)*(X412-W412)/(X405-W405),IF(AB405&lt;Y405,X412+(AB405-X405)*(Y412-X412)/(Y405-X405),IF(AB405&lt;Z405,Y412+(AB405-Y405)*(Z412-Y412)/(Z405-Y405),IF(AB405&lt;AA405,Z412+(AB405-Z405)*(AA412-Z412)/(AA405-Z405),AA412))))))),"")</f>
        <v/>
      </c>
      <c r="AJ412" s="28" t="s">
        <v>180</v>
      </c>
      <c r="AK412" s="198" t="str">
        <f>IF(AK404&gt;1,AK411,"")</f>
        <v/>
      </c>
      <c r="AL412" s="68" t="str">
        <f>IF(AK404&gt;1,AL411,"")</f>
        <v/>
      </c>
      <c r="AM412" s="68" t="str">
        <f>IF(AK404&gt;1,AM411,"")</f>
        <v/>
      </c>
      <c r="AN412" s="68" t="str">
        <f>IF(AK404&gt;1,AN411,"")</f>
        <v/>
      </c>
      <c r="AO412" s="68" t="str">
        <f>IF(AK404&gt;1,AO411,"")</f>
        <v/>
      </c>
      <c r="AP412" s="68" t="str">
        <f>IF(AK404&gt;1,AP411,"")</f>
        <v/>
      </c>
      <c r="AQ412" s="68" t="str">
        <f>IF(AK404&gt;1,AQ411,"")</f>
        <v/>
      </c>
      <c r="AR412" s="68" t="str">
        <f>IF(AK404&gt;1,AR411,"")</f>
        <v/>
      </c>
      <c r="AS412" s="68" t="str">
        <f>IF(AK404&gt;1,IF(AS405&lt;AL405,AK412+(AS405-AK405)*(AL412-AK412)/(AL405-AK405),IF(AS405&lt;AM405,AL412+(AS405-AL405)*(AM412-AL412)/(AM405-AL405),IF(AS405&lt;AN405,AM412+(AS405-AM405)*(AN412-AM412)/(AN405-AM405),IF(AS405&lt;AO405,AN412+(AS405-AN405)*(AO412-AN412)/(AO405-AN405),IF(AS405&lt;AP405,AO412+(AS405-AO405)*(AP412-AO412)/(AP405-AO405),IF(AS405&lt;AQ405,AP412+(AS405-AP405)*(AQ412-AP412)/(AQ405-AP405),IF(AS405&lt;AR405,AQ412+(AS405-AQ405)*(AR412-AQ412)/(AR405-AQ405),AR412))))))),"")</f>
        <v/>
      </c>
      <c r="BA412" s="28" t="s">
        <v>180</v>
      </c>
      <c r="BB412" s="198" t="str">
        <f>IF(BB404&gt;1,BB411,"")</f>
        <v/>
      </c>
      <c r="BC412" s="68" t="str">
        <f>IF(BB404&gt;1,BC411,"")</f>
        <v/>
      </c>
      <c r="BD412" s="68" t="str">
        <f>IF(BB404&gt;1,BD411,"")</f>
        <v/>
      </c>
      <c r="BE412" s="68" t="str">
        <f>IF(BB404&gt;1,BE411,"")</f>
        <v/>
      </c>
      <c r="BF412" s="68" t="str">
        <f>IF(BB404&gt;1,BF411,"")</f>
        <v/>
      </c>
      <c r="BG412" s="68" t="str">
        <f>IF(BB404&gt;1,BG411,"")</f>
        <v/>
      </c>
      <c r="BH412" s="68" t="str">
        <f>IF(BB404&gt;1,BH411,"")</f>
        <v/>
      </c>
      <c r="BI412" s="68" t="str">
        <f>IF(BB404&gt;1,BI411,"")</f>
        <v/>
      </c>
      <c r="BJ412" s="68" t="str">
        <f>IF(BB404&gt;1,IF(BJ405&lt;BC405,BB412+(BJ405-BB405)*(BC412-BB412)/(BC405-BB405),IF(BJ405&lt;BD405,BC412+(BJ405-BC405)*(BD412-BC412)/(BD405-BC405),IF(BJ405&lt;BE405,BD412+(BJ405-BD405)*(BE412-BD412)/(BE405-BD405),IF(BJ405&lt;BF405,BE412+(BJ405-BE405)*(BF412-BE412)/(BF405-BE405),IF(BJ405&lt;BG405,BF412+(BJ405-BF405)*(BG412-BF412)/(BG405-BF405),IF(BJ405&lt;BH405,BG412+(BJ405-BG405)*(BH412-BG412)/(BH405-BG405),IF(BJ405&lt;BI405,BH412+(BJ405-BH405)*(BI412-BH412)/(BI405-BH405),BI412))))))),"")</f>
        <v/>
      </c>
      <c r="BR412" s="28" t="s">
        <v>180</v>
      </c>
      <c r="BS412" s="198" t="str">
        <f>IF(BS404&gt;1,BS411,"")</f>
        <v/>
      </c>
      <c r="BT412" s="68" t="str">
        <f>IF(BS404&gt;1,BT411,"")</f>
        <v/>
      </c>
      <c r="BU412" s="68" t="str">
        <f>IF(BS404&gt;1,BU411,"")</f>
        <v/>
      </c>
      <c r="BV412" s="68" t="str">
        <f>IF(BS404&gt;1,BV411,"")</f>
        <v/>
      </c>
      <c r="BW412" s="68" t="str">
        <f>IF(BS404&gt;1,BW411,"")</f>
        <v/>
      </c>
      <c r="BX412" s="68" t="str">
        <f>IF(BS404&gt;1,BX411,"")</f>
        <v/>
      </c>
      <c r="BY412" s="68" t="str">
        <f>IF(BS404&gt;1,BY411,"")</f>
        <v/>
      </c>
      <c r="BZ412" s="68" t="str">
        <f>IF(BS404&gt;1,BZ411,"")</f>
        <v/>
      </c>
      <c r="CA412" s="68" t="str">
        <f>IF(BS404&gt;1,IF(CA405&lt;BT405,BS412+(CA405-BS405)*(BT412-BS412)/(BT405-BS405),IF(CA405&lt;BU405,BT412+(CA405-BT405)*(BU412-BT412)/(BU405-BT405),IF(CA405&lt;BV405,BU412+(CA405-BU405)*(BV412-BU412)/(BV405-BU405),IF(CA405&lt;BW405,BV412+(CA405-BV405)*(BW412-BV412)/(BW405-BV405),IF(CA405&lt;BX405,BW412+(CA405-BW405)*(BX412-BW412)/(BX405-BW405),IF(CA405&lt;BY405,BX412+(CA405-BX405)*(BY412-BX412)/(BY405-BX405),IF(CA405&lt;BZ405,BY412+(CA405-BY405)*(BZ412-BY412)/(BZ405-BY405),BZ412))))))),"")</f>
        <v/>
      </c>
      <c r="CI412" s="28" t="s">
        <v>180</v>
      </c>
      <c r="CJ412" s="198" t="str">
        <f>IF(CJ404&gt;1,CJ411,"")</f>
        <v/>
      </c>
      <c r="CK412" s="68" t="str">
        <f>IF(CJ404&gt;1,CK411,"")</f>
        <v/>
      </c>
      <c r="CL412" s="68" t="str">
        <f>IF(CJ404&gt;1,CL411,"")</f>
        <v/>
      </c>
      <c r="CM412" s="68" t="str">
        <f>IF(CJ404&gt;1,CM411,"")</f>
        <v/>
      </c>
      <c r="CN412" s="68" t="str">
        <f>IF(CJ404&gt;1,CN411,"")</f>
        <v/>
      </c>
      <c r="CO412" s="68" t="str">
        <f>IF(CJ404&gt;1,CO411,"")</f>
        <v/>
      </c>
      <c r="CP412" s="68" t="str">
        <f>IF(CJ404&gt;1,CP411,"")</f>
        <v/>
      </c>
      <c r="CQ412" s="68" t="str">
        <f>IF(CJ404&gt;1,CQ411,"")</f>
        <v/>
      </c>
      <c r="CR412" s="68" t="str">
        <f>IF(CJ404&gt;1,IF(CR405&lt;CK405,CJ412+(CR405-CJ405)*(CK412-CJ412)/(CK405-CJ405),IF(CR405&lt;CL405,CK412+(CR405-CK405)*(CL412-CK412)/(CL405-CK405),IF(CR405&lt;CM405,CL412+(CR405-CL405)*(CM412-CL412)/(CM405-CL405),IF(CR405&lt;CN405,CM412+(CR405-CM405)*(CN412-CM412)/(CN405-CM405),IF(CR405&lt;CO405,CN412+(CR405-CN405)*(CO412-CN412)/(CO405-CN405),IF(CR405&lt;CP405,CO412+(CR405-CO405)*(CP412-CO412)/(CP405-CO405),IF(CR405&lt;CQ405,CP412+(CR405-CP405)*(CQ412-CP412)/(CQ405-CP405),CQ412))))))),"")</f>
        <v/>
      </c>
      <c r="CZ412" s="28" t="s">
        <v>180</v>
      </c>
      <c r="DA412" s="198" t="str">
        <f>IF(DA404&gt;1,DA411,"")</f>
        <v/>
      </c>
      <c r="DB412" s="68" t="str">
        <f>IF(DA404&gt;1,DB411,"")</f>
        <v/>
      </c>
      <c r="DC412" s="68" t="str">
        <f>IF(DA404&gt;1,DC411,"")</f>
        <v/>
      </c>
      <c r="DD412" s="68" t="str">
        <f>IF(DA404&gt;1,DD411,"")</f>
        <v/>
      </c>
      <c r="DE412" s="68" t="str">
        <f>IF(DA404&gt;1,DE411,"")</f>
        <v/>
      </c>
      <c r="DF412" s="68" t="str">
        <f>IF(DA404&gt;1,DF411,"")</f>
        <v/>
      </c>
      <c r="DG412" s="68" t="str">
        <f>IF(DA404&gt;1,DG411,"")</f>
        <v/>
      </c>
      <c r="DH412" s="68" t="str">
        <f>IF(DA404&gt;1,DH411,"")</f>
        <v/>
      </c>
      <c r="DI412" s="68" t="str">
        <f>IF(DA404&gt;1,IF(DI405&lt;DB405,DA412+(DI405-DA405)*(DB412-DA412)/(DB405-DA405),IF(DI405&lt;DC405,DB412+(DI405-DB405)*(DC412-DB412)/(DC405-DB405),IF(DI405&lt;DD405,DC412+(DI405-DC405)*(DD412-DC412)/(DD405-DC405),IF(DI405&lt;DE405,DD412+(DI405-DD405)*(DE412-DD412)/(DE405-DD405),IF(DI405&lt;DF405,DE412+(DI405-DE405)*(DF412-DE412)/(DF405-DE405),IF(DI405&lt;DG405,DF412+(DI405-DF405)*(DG412-DF412)/(DG405-DF405),IF(DI405&lt;DH405,DG412+(DI405-DG405)*(DH412-DG412)/(DH405-DG405),DH412))))))),"")</f>
        <v/>
      </c>
      <c r="DQ412" s="28" t="s">
        <v>180</v>
      </c>
      <c r="DR412" s="198" t="str">
        <f>IF(DR404&gt;1,DR411,"")</f>
        <v/>
      </c>
      <c r="DS412" s="68" t="str">
        <f>IF(DR404&gt;1,DS411,"")</f>
        <v/>
      </c>
      <c r="DT412" s="68" t="str">
        <f>IF(DR404&gt;1,DT411,"")</f>
        <v/>
      </c>
      <c r="DU412" s="68" t="str">
        <f>IF(DR404&gt;1,DU411,"")</f>
        <v/>
      </c>
      <c r="DV412" s="68" t="str">
        <f>IF(DR404&gt;1,DV411,"")</f>
        <v/>
      </c>
      <c r="DW412" s="68" t="str">
        <f>IF(DR404&gt;1,DW411,"")</f>
        <v/>
      </c>
      <c r="DX412" s="68" t="str">
        <f>IF(DR404&gt;1,DX411,"")</f>
        <v/>
      </c>
      <c r="DY412" s="68" t="str">
        <f>IF(DR404&gt;1,DY411,"")</f>
        <v/>
      </c>
      <c r="DZ412" s="68" t="str">
        <f>IF(DR404&gt;1,IF(DZ405&lt;DS405,DR412+(DZ405-DR405)*(DS412-DR412)/(DS405-DR405),IF(DZ405&lt;DT405,DS412+(DZ405-DS405)*(DT412-DS412)/(DT405-DS405),IF(DZ405&lt;DU405,DT412+(DZ405-DT405)*(DU412-DT412)/(DU405-DT405),IF(DZ405&lt;DV405,DU412+(DZ405-DU405)*(DV412-DU412)/(DV405-DU405),IF(DZ405&lt;DW405,DV412+(DZ405-DV405)*(DW412-DV412)/(DW405-DV405),IF(DZ405&lt;DX405,DW412+(DZ405-DW405)*(DX412-DW412)/(DX405-DW405),IF(DZ405&lt;DY405,DX412+(DZ405-DX405)*(DY412-DX412)/(DY405-DX405),DY412))))))),"")</f>
        <v/>
      </c>
    </row>
    <row r="413" spans="2:130" x14ac:dyDescent="0.3">
      <c r="B413" s="12"/>
      <c r="C413" s="16"/>
      <c r="D413" s="16"/>
      <c r="E413" s="16"/>
      <c r="F413" s="16"/>
      <c r="G413" s="16"/>
      <c r="H413" s="16"/>
      <c r="I413" s="16"/>
      <c r="J413" s="16" t="s">
        <v>181</v>
      </c>
      <c r="K413" s="102">
        <f>SUM(K406:K412)</f>
        <v>-0.53398516678507424</v>
      </c>
      <c r="S413" s="12"/>
      <c r="T413" s="202"/>
      <c r="U413" s="202"/>
      <c r="V413" s="202"/>
      <c r="W413" s="202"/>
      <c r="X413" s="202"/>
      <c r="Y413" s="202"/>
      <c r="Z413" s="202"/>
      <c r="AA413" s="202" t="s">
        <v>181</v>
      </c>
      <c r="AB413" s="102">
        <f>SUM(AB406:AB412)</f>
        <v>-0.53398516678507424</v>
      </c>
      <c r="AJ413" s="12"/>
      <c r="AK413" s="202"/>
      <c r="AL413" s="202"/>
      <c r="AM413" s="202"/>
      <c r="AN413" s="202"/>
      <c r="AO413" s="202"/>
      <c r="AP413" s="202"/>
      <c r="AQ413" s="202"/>
      <c r="AR413" s="202" t="s">
        <v>181</v>
      </c>
      <c r="AS413" s="102">
        <f>SUM(AS406:AS412)</f>
        <v>-0.53398516678507424</v>
      </c>
      <c r="BA413" s="12"/>
      <c r="BB413" s="202"/>
      <c r="BC413" s="202"/>
      <c r="BD413" s="202"/>
      <c r="BE413" s="202"/>
      <c r="BF413" s="202"/>
      <c r="BG413" s="202"/>
      <c r="BH413" s="202"/>
      <c r="BI413" s="202" t="s">
        <v>181</v>
      </c>
      <c r="BJ413" s="102">
        <f>SUM(BJ406:BJ412)</f>
        <v>-0.53398516678507424</v>
      </c>
      <c r="BR413" s="12"/>
      <c r="BS413" s="202"/>
      <c r="BT413" s="202"/>
      <c r="BU413" s="202"/>
      <c r="BV413" s="202"/>
      <c r="BW413" s="202"/>
      <c r="BX413" s="202"/>
      <c r="BY413" s="202"/>
      <c r="BZ413" s="202" t="s">
        <v>181</v>
      </c>
      <c r="CA413" s="102">
        <f>SUM(CA406:CA412)</f>
        <v>-0.6</v>
      </c>
      <c r="CI413" s="12"/>
      <c r="CJ413" s="202"/>
      <c r="CK413" s="202"/>
      <c r="CL413" s="202"/>
      <c r="CM413" s="202"/>
      <c r="CN413" s="202"/>
      <c r="CO413" s="202"/>
      <c r="CP413" s="202"/>
      <c r="CQ413" s="202" t="s">
        <v>181</v>
      </c>
      <c r="CR413" s="102">
        <f>SUM(CR406:CR412)</f>
        <v>-0.6</v>
      </c>
      <c r="CZ413" s="12"/>
      <c r="DA413" s="202"/>
      <c r="DB413" s="202"/>
      <c r="DC413" s="202"/>
      <c r="DD413" s="202"/>
      <c r="DE413" s="202"/>
      <c r="DF413" s="202"/>
      <c r="DG413" s="202"/>
      <c r="DH413" s="202" t="s">
        <v>181</v>
      </c>
      <c r="DI413" s="102">
        <f>SUM(DI406:DI412)</f>
        <v>-0.6</v>
      </c>
      <c r="DQ413" s="12"/>
      <c r="DR413" s="202"/>
      <c r="DS413" s="202"/>
      <c r="DT413" s="202"/>
      <c r="DU413" s="202"/>
      <c r="DV413" s="202"/>
      <c r="DW413" s="202"/>
      <c r="DX413" s="202"/>
      <c r="DY413" s="202" t="s">
        <v>181</v>
      </c>
      <c r="DZ413" s="102">
        <f>SUM(DZ406:DZ412)</f>
        <v>-0.6</v>
      </c>
    </row>
    <row r="414" spans="2:130" x14ac:dyDescent="0.3">
      <c r="B414" s="108" t="s">
        <v>184</v>
      </c>
      <c r="C414" s="16"/>
      <c r="D414" s="16"/>
      <c r="E414" s="16"/>
      <c r="F414" s="16"/>
      <c r="G414" s="16"/>
      <c r="H414" s="16"/>
      <c r="I414" s="16"/>
      <c r="J414" s="16"/>
      <c r="K414" s="62"/>
      <c r="S414" s="108" t="s">
        <v>184</v>
      </c>
      <c r="T414" s="202"/>
      <c r="U414" s="202"/>
      <c r="V414" s="202"/>
      <c r="W414" s="202"/>
      <c r="X414" s="202"/>
      <c r="Y414" s="202"/>
      <c r="Z414" s="202"/>
      <c r="AA414" s="202"/>
      <c r="AB414" s="62"/>
      <c r="AJ414" s="108" t="s">
        <v>184</v>
      </c>
      <c r="AK414" s="202"/>
      <c r="AL414" s="202"/>
      <c r="AM414" s="202"/>
      <c r="AN414" s="202"/>
      <c r="AO414" s="202"/>
      <c r="AP414" s="202"/>
      <c r="AQ414" s="202"/>
      <c r="AR414" s="202"/>
      <c r="AS414" s="62"/>
      <c r="BA414" s="108" t="s">
        <v>184</v>
      </c>
      <c r="BB414" s="202"/>
      <c r="BC414" s="202"/>
      <c r="BD414" s="202"/>
      <c r="BE414" s="202"/>
      <c r="BF414" s="202"/>
      <c r="BG414" s="202"/>
      <c r="BH414" s="202"/>
      <c r="BI414" s="202"/>
      <c r="BJ414" s="62"/>
      <c r="BR414" s="108" t="s">
        <v>184</v>
      </c>
      <c r="BS414" s="202"/>
      <c r="BT414" s="202"/>
      <c r="BU414" s="202"/>
      <c r="BV414" s="202"/>
      <c r="BW414" s="202"/>
      <c r="BX414" s="202"/>
      <c r="BY414" s="202"/>
      <c r="BZ414" s="202"/>
      <c r="CA414" s="62"/>
      <c r="CI414" s="108" t="s">
        <v>184</v>
      </c>
      <c r="CJ414" s="202"/>
      <c r="CK414" s="202"/>
      <c r="CL414" s="202"/>
      <c r="CM414" s="202"/>
      <c r="CN414" s="202"/>
      <c r="CO414" s="202"/>
      <c r="CP414" s="202"/>
      <c r="CQ414" s="202"/>
      <c r="CR414" s="62"/>
      <c r="CZ414" s="108" t="s">
        <v>184</v>
      </c>
      <c r="DA414" s="202"/>
      <c r="DB414" s="202"/>
      <c r="DC414" s="202"/>
      <c r="DD414" s="202"/>
      <c r="DE414" s="202"/>
      <c r="DF414" s="202"/>
      <c r="DG414" s="202"/>
      <c r="DH414" s="202"/>
      <c r="DI414" s="62"/>
      <c r="DQ414" s="108" t="s">
        <v>184</v>
      </c>
      <c r="DR414" s="202"/>
      <c r="DS414" s="202"/>
      <c r="DT414" s="202"/>
      <c r="DU414" s="202"/>
      <c r="DV414" s="202"/>
      <c r="DW414" s="202"/>
      <c r="DX414" s="202"/>
      <c r="DY414" s="202"/>
      <c r="DZ414" s="62"/>
    </row>
    <row r="415" spans="2:130" x14ac:dyDescent="0.3">
      <c r="B415" s="28" t="s">
        <v>185</v>
      </c>
      <c r="C415" s="16"/>
      <c r="D415" s="16"/>
      <c r="E415" s="16"/>
      <c r="F415" s="16"/>
      <c r="G415" s="16"/>
      <c r="H415" s="16"/>
      <c r="I415" s="16"/>
      <c r="J415" s="16"/>
      <c r="K415" s="62"/>
      <c r="S415" s="28" t="s">
        <v>185</v>
      </c>
      <c r="T415" s="202"/>
      <c r="U415" s="202"/>
      <c r="V415" s="202"/>
      <c r="W415" s="202"/>
      <c r="X415" s="202"/>
      <c r="Y415" s="202"/>
      <c r="Z415" s="202"/>
      <c r="AA415" s="202"/>
      <c r="AB415" s="62"/>
      <c r="AJ415" s="28" t="s">
        <v>185</v>
      </c>
      <c r="AK415" s="202"/>
      <c r="AL415" s="202"/>
      <c r="AM415" s="202"/>
      <c r="AN415" s="202"/>
      <c r="AO415" s="202"/>
      <c r="AP415" s="202"/>
      <c r="AQ415" s="202"/>
      <c r="AR415" s="202"/>
      <c r="AS415" s="62"/>
      <c r="BA415" s="28" t="s">
        <v>185</v>
      </c>
      <c r="BB415" s="202"/>
      <c r="BC415" s="202"/>
      <c r="BD415" s="202"/>
      <c r="BE415" s="202"/>
      <c r="BF415" s="202"/>
      <c r="BG415" s="202"/>
      <c r="BH415" s="202"/>
      <c r="BI415" s="202"/>
      <c r="BJ415" s="62"/>
      <c r="BR415" s="28" t="s">
        <v>185</v>
      </c>
      <c r="BS415" s="202"/>
      <c r="BT415" s="202"/>
      <c r="BU415" s="202"/>
      <c r="BV415" s="202"/>
      <c r="BW415" s="202"/>
      <c r="BX415" s="202"/>
      <c r="BY415" s="202"/>
      <c r="BZ415" s="202"/>
      <c r="CA415" s="62"/>
      <c r="CI415" s="28" t="s">
        <v>185</v>
      </c>
      <c r="CJ415" s="202"/>
      <c r="CK415" s="202"/>
      <c r="CL415" s="202"/>
      <c r="CM415" s="202"/>
      <c r="CN415" s="202"/>
      <c r="CO415" s="202"/>
      <c r="CP415" s="202"/>
      <c r="CQ415" s="202"/>
      <c r="CR415" s="62"/>
      <c r="CZ415" s="28" t="s">
        <v>185</v>
      </c>
      <c r="DA415" s="202"/>
      <c r="DB415" s="202"/>
      <c r="DC415" s="202"/>
      <c r="DD415" s="202"/>
      <c r="DE415" s="202"/>
      <c r="DF415" s="202"/>
      <c r="DG415" s="202"/>
      <c r="DH415" s="202"/>
      <c r="DI415" s="62"/>
      <c r="DQ415" s="28" t="s">
        <v>185</v>
      </c>
      <c r="DR415" s="202"/>
      <c r="DS415" s="202"/>
      <c r="DT415" s="202"/>
      <c r="DU415" s="202"/>
      <c r="DV415" s="202"/>
      <c r="DW415" s="202"/>
      <c r="DX415" s="202"/>
      <c r="DY415" s="202"/>
      <c r="DZ415" s="62"/>
    </row>
    <row r="416" spans="2:130" x14ac:dyDescent="0.3">
      <c r="B416" s="91" t="s">
        <v>175</v>
      </c>
      <c r="C416" s="109">
        <f>C404</f>
        <v>0.27500000000000002</v>
      </c>
      <c r="D416" s="16"/>
      <c r="E416" s="16"/>
      <c r="F416" s="16"/>
      <c r="G416" s="16"/>
      <c r="H416" s="16"/>
      <c r="I416" s="16"/>
      <c r="J416" s="16"/>
      <c r="K416" s="52"/>
      <c r="S416" s="91" t="s">
        <v>175</v>
      </c>
      <c r="T416" s="109">
        <f>T404</f>
        <v>0.27500000000000002</v>
      </c>
      <c r="U416" s="202"/>
      <c r="V416" s="202"/>
      <c r="W416" s="202"/>
      <c r="X416" s="202"/>
      <c r="Y416" s="202"/>
      <c r="Z416" s="202"/>
      <c r="AA416" s="202"/>
      <c r="AB416" s="52"/>
      <c r="AJ416" s="91" t="s">
        <v>175</v>
      </c>
      <c r="AK416" s="109">
        <f>AK404</f>
        <v>0.27500000000000002</v>
      </c>
      <c r="AL416" s="202"/>
      <c r="AM416" s="202"/>
      <c r="AN416" s="202"/>
      <c r="AO416" s="202"/>
      <c r="AP416" s="202"/>
      <c r="AQ416" s="202"/>
      <c r="AR416" s="202"/>
      <c r="AS416" s="52"/>
      <c r="BA416" s="91" t="s">
        <v>175</v>
      </c>
      <c r="BB416" s="109">
        <f>BB404</f>
        <v>0.27500000000000002</v>
      </c>
      <c r="BC416" s="202"/>
      <c r="BD416" s="202"/>
      <c r="BE416" s="202"/>
      <c r="BF416" s="202"/>
      <c r="BG416" s="202"/>
      <c r="BH416" s="202"/>
      <c r="BI416" s="202"/>
      <c r="BJ416" s="52"/>
      <c r="BR416" s="91" t="s">
        <v>175</v>
      </c>
      <c r="BS416" s="109">
        <f>BS404</f>
        <v>0.55000000000000004</v>
      </c>
      <c r="BT416" s="202"/>
      <c r="BU416" s="202"/>
      <c r="BV416" s="202"/>
      <c r="BW416" s="202"/>
      <c r="BX416" s="202"/>
      <c r="BY416" s="202"/>
      <c r="BZ416" s="202"/>
      <c r="CA416" s="52"/>
      <c r="CI416" s="91" t="s">
        <v>175</v>
      </c>
      <c r="CJ416" s="109">
        <f>CJ404</f>
        <v>0.55000000000000004</v>
      </c>
      <c r="CK416" s="202"/>
      <c r="CL416" s="202"/>
      <c r="CM416" s="202"/>
      <c r="CN416" s="202"/>
      <c r="CO416" s="202"/>
      <c r="CP416" s="202"/>
      <c r="CQ416" s="202"/>
      <c r="CR416" s="52"/>
      <c r="CZ416" s="91" t="s">
        <v>175</v>
      </c>
      <c r="DA416" s="109">
        <f>DA404</f>
        <v>0.55000000000000004</v>
      </c>
      <c r="DB416" s="202"/>
      <c r="DC416" s="202"/>
      <c r="DD416" s="202"/>
      <c r="DE416" s="202"/>
      <c r="DF416" s="202"/>
      <c r="DG416" s="202"/>
      <c r="DH416" s="202"/>
      <c r="DI416" s="52"/>
      <c r="DQ416" s="91" t="s">
        <v>175</v>
      </c>
      <c r="DR416" s="109">
        <f>DR404</f>
        <v>0.55000000000000004</v>
      </c>
      <c r="DS416" s="202"/>
      <c r="DT416" s="202"/>
      <c r="DU416" s="202"/>
      <c r="DV416" s="202"/>
      <c r="DW416" s="202"/>
      <c r="DX416" s="202"/>
      <c r="DY416" s="202"/>
      <c r="DZ416" s="52"/>
    </row>
    <row r="417" spans="2:130" x14ac:dyDescent="0.3">
      <c r="C417" s="530" t="s">
        <v>157</v>
      </c>
      <c r="D417" s="531"/>
      <c r="E417" s="531"/>
      <c r="F417" s="531"/>
      <c r="G417" s="531"/>
      <c r="H417" s="531"/>
      <c r="I417" s="531"/>
      <c r="J417" s="532"/>
      <c r="K417" s="52"/>
      <c r="T417" s="530" t="s">
        <v>157</v>
      </c>
      <c r="U417" s="531"/>
      <c r="V417" s="531"/>
      <c r="W417" s="531"/>
      <c r="X417" s="531"/>
      <c r="Y417" s="531"/>
      <c r="Z417" s="531"/>
      <c r="AA417" s="532"/>
      <c r="AB417" s="52"/>
      <c r="AK417" s="530" t="s">
        <v>157</v>
      </c>
      <c r="AL417" s="531"/>
      <c r="AM417" s="531"/>
      <c r="AN417" s="531"/>
      <c r="AO417" s="531"/>
      <c r="AP417" s="531"/>
      <c r="AQ417" s="531"/>
      <c r="AR417" s="532"/>
      <c r="AS417" s="52"/>
      <c r="BB417" s="530" t="s">
        <v>157</v>
      </c>
      <c r="BC417" s="531"/>
      <c r="BD417" s="531"/>
      <c r="BE417" s="531"/>
      <c r="BF417" s="531"/>
      <c r="BG417" s="531"/>
      <c r="BH417" s="531"/>
      <c r="BI417" s="532"/>
      <c r="BJ417" s="52"/>
      <c r="BP417" s="530" t="s">
        <v>157</v>
      </c>
      <c r="BQ417" s="531"/>
      <c r="BR417" s="531"/>
      <c r="BS417" s="531"/>
      <c r="BT417" s="531"/>
      <c r="BU417" s="531"/>
      <c r="BV417" s="531"/>
      <c r="BW417" s="532"/>
      <c r="BX417" s="52"/>
      <c r="CA417" s="52"/>
      <c r="CF417" s="530" t="s">
        <v>157</v>
      </c>
      <c r="CG417" s="531"/>
      <c r="CH417" s="531"/>
      <c r="CI417" s="531"/>
      <c r="CJ417" s="531"/>
      <c r="CK417" s="531"/>
      <c r="CL417" s="531"/>
      <c r="CM417" s="532"/>
      <c r="CN417" s="52"/>
      <c r="CR417" s="52"/>
      <c r="CV417" s="530" t="s">
        <v>157</v>
      </c>
      <c r="CW417" s="531"/>
      <c r="CX417" s="531"/>
      <c r="CY417" s="531"/>
      <c r="CZ417" s="531"/>
      <c r="DA417" s="531"/>
      <c r="DB417" s="531"/>
      <c r="DC417" s="532"/>
      <c r="DD417" s="52"/>
      <c r="DI417" s="52"/>
      <c r="DL417" s="530" t="s">
        <v>157</v>
      </c>
      <c r="DM417" s="531"/>
      <c r="DN417" s="531"/>
      <c r="DO417" s="531"/>
      <c r="DP417" s="531"/>
      <c r="DQ417" s="531"/>
      <c r="DR417" s="531"/>
      <c r="DS417" s="532"/>
      <c r="DT417" s="52"/>
      <c r="DZ417" s="52"/>
    </row>
    <row r="418" spans="2:130" x14ac:dyDescent="0.3">
      <c r="B418" s="91" t="s">
        <v>158</v>
      </c>
      <c r="C418" s="72" t="s">
        <v>159</v>
      </c>
      <c r="D418" s="30" t="s">
        <v>160</v>
      </c>
      <c r="E418" s="30" t="s">
        <v>161</v>
      </c>
      <c r="F418" s="30" t="s">
        <v>162</v>
      </c>
      <c r="G418" s="72" t="s">
        <v>159</v>
      </c>
      <c r="H418" s="30" t="s">
        <v>160</v>
      </c>
      <c r="I418" s="30" t="s">
        <v>161</v>
      </c>
      <c r="J418" s="73" t="s">
        <v>162</v>
      </c>
      <c r="K418" s="52"/>
      <c r="S418" s="91" t="s">
        <v>158</v>
      </c>
      <c r="T418" s="204" t="s">
        <v>159</v>
      </c>
      <c r="U418" s="205" t="s">
        <v>160</v>
      </c>
      <c r="V418" s="205" t="s">
        <v>161</v>
      </c>
      <c r="W418" s="205" t="s">
        <v>162</v>
      </c>
      <c r="X418" s="204" t="s">
        <v>159</v>
      </c>
      <c r="Y418" s="205" t="s">
        <v>160</v>
      </c>
      <c r="Z418" s="205" t="s">
        <v>161</v>
      </c>
      <c r="AA418" s="206" t="s">
        <v>162</v>
      </c>
      <c r="AB418" s="52"/>
      <c r="AJ418" s="91" t="s">
        <v>158</v>
      </c>
      <c r="AK418" s="204" t="s">
        <v>159</v>
      </c>
      <c r="AL418" s="205" t="s">
        <v>160</v>
      </c>
      <c r="AM418" s="205" t="s">
        <v>161</v>
      </c>
      <c r="AN418" s="205" t="s">
        <v>162</v>
      </c>
      <c r="AO418" s="204" t="s">
        <v>159</v>
      </c>
      <c r="AP418" s="205" t="s">
        <v>160</v>
      </c>
      <c r="AQ418" s="205" t="s">
        <v>161</v>
      </c>
      <c r="AR418" s="206" t="s">
        <v>162</v>
      </c>
      <c r="AS418" s="52"/>
      <c r="BA418" s="91" t="s">
        <v>158</v>
      </c>
      <c r="BB418" s="204" t="s">
        <v>159</v>
      </c>
      <c r="BC418" s="205" t="s">
        <v>160</v>
      </c>
      <c r="BD418" s="205" t="s">
        <v>161</v>
      </c>
      <c r="BE418" s="205" t="s">
        <v>162</v>
      </c>
      <c r="BF418" s="204" t="s">
        <v>159</v>
      </c>
      <c r="BG418" s="205" t="s">
        <v>160</v>
      </c>
      <c r="BH418" s="205" t="s">
        <v>161</v>
      </c>
      <c r="BI418" s="206" t="s">
        <v>162</v>
      </c>
      <c r="BJ418" s="52"/>
      <c r="BR418" s="91" t="s">
        <v>158</v>
      </c>
      <c r="BS418" s="204" t="s">
        <v>159</v>
      </c>
      <c r="BT418" s="205" t="s">
        <v>160</v>
      </c>
      <c r="BU418" s="205" t="s">
        <v>161</v>
      </c>
      <c r="BV418" s="205" t="s">
        <v>162</v>
      </c>
      <c r="BW418" s="204" t="s">
        <v>159</v>
      </c>
      <c r="BX418" s="205" t="s">
        <v>160</v>
      </c>
      <c r="BY418" s="205" t="s">
        <v>161</v>
      </c>
      <c r="BZ418" s="206" t="s">
        <v>162</v>
      </c>
      <c r="CA418" s="52"/>
      <c r="CI418" s="91" t="s">
        <v>158</v>
      </c>
      <c r="CJ418" s="204" t="s">
        <v>159</v>
      </c>
      <c r="CK418" s="205" t="s">
        <v>160</v>
      </c>
      <c r="CL418" s="205" t="s">
        <v>161</v>
      </c>
      <c r="CM418" s="205" t="s">
        <v>162</v>
      </c>
      <c r="CN418" s="204" t="s">
        <v>159</v>
      </c>
      <c r="CO418" s="205" t="s">
        <v>160</v>
      </c>
      <c r="CP418" s="205" t="s">
        <v>161</v>
      </c>
      <c r="CQ418" s="206" t="s">
        <v>162</v>
      </c>
      <c r="CR418" s="52"/>
      <c r="CZ418" s="91" t="s">
        <v>158</v>
      </c>
      <c r="DA418" s="204" t="s">
        <v>159</v>
      </c>
      <c r="DB418" s="205" t="s">
        <v>160</v>
      </c>
      <c r="DC418" s="205" t="s">
        <v>161</v>
      </c>
      <c r="DD418" s="205" t="s">
        <v>162</v>
      </c>
      <c r="DE418" s="204" t="s">
        <v>159</v>
      </c>
      <c r="DF418" s="205" t="s">
        <v>160</v>
      </c>
      <c r="DG418" s="205" t="s">
        <v>161</v>
      </c>
      <c r="DH418" s="206" t="s">
        <v>162</v>
      </c>
      <c r="DI418" s="52"/>
      <c r="DQ418" s="91" t="s">
        <v>158</v>
      </c>
      <c r="DR418" s="204" t="s">
        <v>159</v>
      </c>
      <c r="DS418" s="205" t="s">
        <v>160</v>
      </c>
      <c r="DT418" s="205" t="s">
        <v>161</v>
      </c>
      <c r="DU418" s="205" t="s">
        <v>162</v>
      </c>
      <c r="DV418" s="204" t="s">
        <v>159</v>
      </c>
      <c r="DW418" s="205" t="s">
        <v>160</v>
      </c>
      <c r="DX418" s="205" t="s">
        <v>161</v>
      </c>
      <c r="DY418" s="206" t="s">
        <v>162</v>
      </c>
      <c r="DZ418" s="52"/>
    </row>
    <row r="419" spans="2:130" x14ac:dyDescent="0.3">
      <c r="B419" s="23" t="s">
        <v>186</v>
      </c>
      <c r="C419" s="74">
        <f>IF(C381="A",-0.9,-0.18)</f>
        <v>-0.9</v>
      </c>
      <c r="D419" s="76">
        <f>IF(C381="A",-0.9,-0.18)</f>
        <v>-0.9</v>
      </c>
      <c r="E419" s="76">
        <f>IF(C381="A",-0.5,-0.18)</f>
        <v>-0.5</v>
      </c>
      <c r="F419" s="76">
        <f>IF(C381="A",-0.3,-0.18)</f>
        <v>-0.3</v>
      </c>
      <c r="G419" s="77">
        <f>IF(C416&lt;=0.5,C419,"")</f>
        <v>-0.9</v>
      </c>
      <c r="H419" s="78">
        <f>IF(C416&lt;=0.5,D419,"")</f>
        <v>-0.9</v>
      </c>
      <c r="I419" s="78">
        <f>IF(C416&lt;=0.5,E419,"")</f>
        <v>-0.5</v>
      </c>
      <c r="J419" s="92">
        <f>IF(C416&lt;=0.5,F419,"")</f>
        <v>-0.3</v>
      </c>
      <c r="K419" s="62"/>
      <c r="S419" s="23" t="s">
        <v>186</v>
      </c>
      <c r="T419" s="74">
        <f>IF(T381="A",-0.9,-0.18)</f>
        <v>-0.18</v>
      </c>
      <c r="U419" s="76">
        <f>IF(T381="A",-0.9,-0.18)</f>
        <v>-0.18</v>
      </c>
      <c r="V419" s="76">
        <f>IF(T381="A",-0.5,-0.18)</f>
        <v>-0.18</v>
      </c>
      <c r="W419" s="76">
        <f>IF(T381="A",-0.3,-0.18)</f>
        <v>-0.18</v>
      </c>
      <c r="X419" s="199">
        <f>IF(T416&lt;=0.5,T419,"")</f>
        <v>-0.18</v>
      </c>
      <c r="Y419" s="200">
        <f>IF(T416&lt;=0.5,U419,"")</f>
        <v>-0.18</v>
      </c>
      <c r="Z419" s="200">
        <f>IF(T416&lt;=0.5,V419,"")</f>
        <v>-0.18</v>
      </c>
      <c r="AA419" s="201">
        <f>IF(T416&lt;=0.5,W419,"")</f>
        <v>-0.18</v>
      </c>
      <c r="AB419" s="62"/>
      <c r="AJ419" s="23" t="s">
        <v>186</v>
      </c>
      <c r="AK419" s="74">
        <f>IF(AK381="A",-0.9,-0.18)</f>
        <v>-0.9</v>
      </c>
      <c r="AL419" s="76">
        <f>IF(AK381="A",-0.9,-0.18)</f>
        <v>-0.9</v>
      </c>
      <c r="AM419" s="76">
        <f>IF(AK381="A",-0.5,-0.18)</f>
        <v>-0.5</v>
      </c>
      <c r="AN419" s="76">
        <f>IF(AK381="A",-0.3,-0.18)</f>
        <v>-0.3</v>
      </c>
      <c r="AO419" s="199">
        <f>IF(AK416&lt;=0.5,AK419,"")</f>
        <v>-0.9</v>
      </c>
      <c r="AP419" s="200">
        <f>IF(AK416&lt;=0.5,AL419,"")</f>
        <v>-0.9</v>
      </c>
      <c r="AQ419" s="200">
        <f>IF(AK416&lt;=0.5,AM419,"")</f>
        <v>-0.5</v>
      </c>
      <c r="AR419" s="201">
        <f>IF(AK416&lt;=0.5,AN419,"")</f>
        <v>-0.3</v>
      </c>
      <c r="AS419" s="62"/>
      <c r="BA419" s="23" t="s">
        <v>186</v>
      </c>
      <c r="BB419" s="74">
        <f>IF(BB381="A",-0.9,-0.18)</f>
        <v>-0.18</v>
      </c>
      <c r="BC419" s="76">
        <f>IF(BB381="A",-0.9,-0.18)</f>
        <v>-0.18</v>
      </c>
      <c r="BD419" s="76">
        <f>IF(BB381="A",-0.5,-0.18)</f>
        <v>-0.18</v>
      </c>
      <c r="BE419" s="76">
        <f>IF(BB381="A",-0.3,-0.18)</f>
        <v>-0.18</v>
      </c>
      <c r="BF419" s="199">
        <f>IF(BB416&lt;=0.5,BB419,"")</f>
        <v>-0.18</v>
      </c>
      <c r="BG419" s="200">
        <f>IF(BB416&lt;=0.5,BC419,"")</f>
        <v>-0.18</v>
      </c>
      <c r="BH419" s="200">
        <f>IF(BB416&lt;=0.5,BD419,"")</f>
        <v>-0.18</v>
      </c>
      <c r="BI419" s="201">
        <f>IF(BB416&lt;=0.5,BE419,"")</f>
        <v>-0.18</v>
      </c>
      <c r="BJ419" s="62"/>
      <c r="BR419" s="23" t="s">
        <v>186</v>
      </c>
      <c r="BS419" s="74">
        <f>IF(BS381="A",-0.9,-0.18)</f>
        <v>-0.9</v>
      </c>
      <c r="BT419" s="76">
        <f>IF(BS381="A",-0.9,-0.18)</f>
        <v>-0.9</v>
      </c>
      <c r="BU419" s="76">
        <f>IF(BS381="A",-0.5,-0.18)</f>
        <v>-0.5</v>
      </c>
      <c r="BV419" s="76">
        <f>IF(BS381="A",-0.3,-0.18)</f>
        <v>-0.3</v>
      </c>
      <c r="BW419" s="199" t="str">
        <f>IF(BS416&lt;=0.5,BS419,"")</f>
        <v/>
      </c>
      <c r="BX419" s="200" t="str">
        <f>IF(BS416&lt;=0.5,BT419,"")</f>
        <v/>
      </c>
      <c r="BY419" s="200" t="str">
        <f>IF(BS416&lt;=0.5,BU419,"")</f>
        <v/>
      </c>
      <c r="BZ419" s="201" t="str">
        <f>IF(BS416&lt;=0.5,BV419,"")</f>
        <v/>
      </c>
      <c r="CA419" s="62"/>
      <c r="CI419" s="23" t="s">
        <v>186</v>
      </c>
      <c r="CJ419" s="74">
        <f>IF(CJ381="A",-0.9,-0.18)</f>
        <v>-0.18</v>
      </c>
      <c r="CK419" s="76">
        <f>IF(CJ381="A",-0.9,-0.18)</f>
        <v>-0.18</v>
      </c>
      <c r="CL419" s="76">
        <f>IF(CJ381="A",-0.5,-0.18)</f>
        <v>-0.18</v>
      </c>
      <c r="CM419" s="76">
        <f>IF(CJ381="A",-0.3,-0.18)</f>
        <v>-0.18</v>
      </c>
      <c r="CN419" s="199" t="str">
        <f>IF(CJ416&lt;=0.5,CJ419,"")</f>
        <v/>
      </c>
      <c r="CO419" s="200" t="str">
        <f>IF(CJ416&lt;=0.5,CK419,"")</f>
        <v/>
      </c>
      <c r="CP419" s="200" t="str">
        <f>IF(CJ416&lt;=0.5,CL419,"")</f>
        <v/>
      </c>
      <c r="CQ419" s="201" t="str">
        <f>IF(CJ416&lt;=0.5,CM419,"")</f>
        <v/>
      </c>
      <c r="CR419" s="62"/>
      <c r="CZ419" s="23" t="s">
        <v>186</v>
      </c>
      <c r="DA419" s="74">
        <f>IF(DA381="A",-0.9,-0.18)</f>
        <v>-0.9</v>
      </c>
      <c r="DB419" s="76">
        <f>IF(DA381="A",-0.9,-0.18)</f>
        <v>-0.9</v>
      </c>
      <c r="DC419" s="76">
        <f>IF(DA381="A",-0.5,-0.18)</f>
        <v>-0.5</v>
      </c>
      <c r="DD419" s="76">
        <f>IF(DA381="A",-0.3,-0.18)</f>
        <v>-0.3</v>
      </c>
      <c r="DE419" s="199" t="str">
        <f>IF(DA416&lt;=0.5,DA419,"")</f>
        <v/>
      </c>
      <c r="DF419" s="200" t="str">
        <f>IF(DA416&lt;=0.5,DB419,"")</f>
        <v/>
      </c>
      <c r="DG419" s="200" t="str">
        <f>IF(DA416&lt;=0.5,DC419,"")</f>
        <v/>
      </c>
      <c r="DH419" s="201" t="str">
        <f>IF(DA416&lt;=0.5,DD419,"")</f>
        <v/>
      </c>
      <c r="DI419" s="62"/>
      <c r="DQ419" s="23" t="s">
        <v>186</v>
      </c>
      <c r="DR419" s="74">
        <f>IF(DR381="A",-0.9,-0.18)</f>
        <v>-0.18</v>
      </c>
      <c r="DS419" s="76">
        <f>IF(DR381="A",-0.9,-0.18)</f>
        <v>-0.18</v>
      </c>
      <c r="DT419" s="76">
        <f>IF(DR381="A",-0.5,-0.18)</f>
        <v>-0.18</v>
      </c>
      <c r="DU419" s="76">
        <f>IF(DR381="A",-0.3,-0.18)</f>
        <v>-0.18</v>
      </c>
      <c r="DV419" s="199" t="str">
        <f>IF(DR416&lt;=0.5,DR419,"")</f>
        <v/>
      </c>
      <c r="DW419" s="200" t="str">
        <f>IF(DR416&lt;=0.5,DS419,"")</f>
        <v/>
      </c>
      <c r="DX419" s="200" t="str">
        <f>IF(DR416&lt;=0.5,DT419,"")</f>
        <v/>
      </c>
      <c r="DY419" s="201" t="str">
        <f>IF(DR416&lt;=0.5,DU419,"")</f>
        <v/>
      </c>
      <c r="DZ419" s="62"/>
    </row>
    <row r="420" spans="2:130" x14ac:dyDescent="0.3">
      <c r="B420" s="25" t="s">
        <v>179</v>
      </c>
      <c r="C420" s="70" t="str">
        <f>IF(C416&gt;0.5,IF(C416&lt;1,C419+(C421-C419)*(C416-0.5)/(1-0.5),""),"")</f>
        <v/>
      </c>
      <c r="D420" s="16" t="str">
        <f>IF(C416&gt;0.5,IF(C416&lt;1,D419+(D421-D419)*(C416-0.5)/(1-0.5),""),"")</f>
        <v/>
      </c>
      <c r="E420" s="16" t="str">
        <f>IF(C416&gt;0.5,IF(C416&lt;1,E419+(E421-E419)*(C416-0.5)/(1-0.5),""),"")</f>
        <v/>
      </c>
      <c r="F420" s="16" t="str">
        <f>IF(C416&gt;0.5,IF(C416&lt;1,F419+(F421-F419)*(C416-0.5)/(1-0.5),""),"")</f>
        <v/>
      </c>
      <c r="G420" s="81" t="str">
        <f>IF(C416&gt;0.5,IF(C416&lt;1,C419+(C416-0.5)*(C421-C419)/(1-0.5),""),"")</f>
        <v/>
      </c>
      <c r="H420" s="11" t="str">
        <f>IF(C416&gt;0.5,IF(C416&lt;1,D419+(C416-0.5)*(D421-D419)/(1-0.5),""),"")</f>
        <v/>
      </c>
      <c r="I420" s="11" t="str">
        <f>IF(C416&gt;0.5,IF(C416&lt;1,E419+(C416-0.5)*(E421-E419)/(1-0.5),""),"")</f>
        <v/>
      </c>
      <c r="J420" s="93" t="str">
        <f>IF(C416&gt;0.5,IF(C416&lt;1,F419+(C416-0.5)*(F421-F419)/(1-0.5),""),"")</f>
        <v/>
      </c>
      <c r="K420" s="62"/>
      <c r="S420" s="25" t="s">
        <v>179</v>
      </c>
      <c r="T420" s="70" t="str">
        <f>IF(T416&gt;0.5,IF(T416&lt;1,T419+(T421-T419)*(T416-0.5)/(1-0.5),""),"")</f>
        <v/>
      </c>
      <c r="U420" s="202" t="str">
        <f>IF(T416&gt;0.5,IF(T416&lt;1,U419+(U421-U419)*(T416-0.5)/(1-0.5),""),"")</f>
        <v/>
      </c>
      <c r="V420" s="202" t="str">
        <f>IF(T416&gt;0.5,IF(T416&lt;1,V419+(V421-V419)*(T416-0.5)/(1-0.5),""),"")</f>
        <v/>
      </c>
      <c r="W420" s="202" t="str">
        <f>IF(T416&gt;0.5,IF(T416&lt;1,W419+(W421-W419)*(T416-0.5)/(1-0.5),""),"")</f>
        <v/>
      </c>
      <c r="X420" s="81" t="str">
        <f>IF(T416&gt;0.5,IF(T416&lt;1,T419+(T416-0.5)*(T421-T419)/(1-0.5),""),"")</f>
        <v/>
      </c>
      <c r="Y420" s="11" t="str">
        <f>IF(T416&gt;0.5,IF(T416&lt;1,U419+(T416-0.5)*(U421-U419)/(1-0.5),""),"")</f>
        <v/>
      </c>
      <c r="Z420" s="11" t="str">
        <f>IF(T416&gt;0.5,IF(T416&lt;1,V419+(T416-0.5)*(V421-V419)/(1-0.5),""),"")</f>
        <v/>
      </c>
      <c r="AA420" s="93" t="str">
        <f>IF(T416&gt;0.5,IF(T416&lt;1,W419+(T416-0.5)*(W421-W419)/(1-0.5),""),"")</f>
        <v/>
      </c>
      <c r="AB420" s="62"/>
      <c r="AJ420" s="25" t="s">
        <v>179</v>
      </c>
      <c r="AK420" s="70" t="str">
        <f>IF(AK416&gt;0.5,IF(AK416&lt;1,AK419+(AK421-AK419)*(AK416-0.5)/(1-0.5),""),"")</f>
        <v/>
      </c>
      <c r="AL420" s="202" t="str">
        <f>IF(AK416&gt;0.5,IF(AK416&lt;1,AL419+(AL421-AL419)*(AK416-0.5)/(1-0.5),""),"")</f>
        <v/>
      </c>
      <c r="AM420" s="202" t="str">
        <f>IF(AK416&gt;0.5,IF(AK416&lt;1,AM419+(AM421-AM419)*(AK416-0.5)/(1-0.5),""),"")</f>
        <v/>
      </c>
      <c r="AN420" s="202" t="str">
        <f>IF(AK416&gt;0.5,IF(AK416&lt;1,AN419+(AN421-AN419)*(AK416-0.5)/(1-0.5),""),"")</f>
        <v/>
      </c>
      <c r="AO420" s="81" t="str">
        <f>IF(AK416&gt;0.5,IF(AK416&lt;1,AK419+(AK416-0.5)*(AK421-AK419)/(1-0.5),""),"")</f>
        <v/>
      </c>
      <c r="AP420" s="11" t="str">
        <f>IF(AK416&gt;0.5,IF(AK416&lt;1,AL419+(AK416-0.5)*(AL421-AL419)/(1-0.5),""),"")</f>
        <v/>
      </c>
      <c r="AQ420" s="11" t="str">
        <f>IF(AK416&gt;0.5,IF(AK416&lt;1,AM419+(AK416-0.5)*(AM421-AM419)/(1-0.5),""),"")</f>
        <v/>
      </c>
      <c r="AR420" s="93" t="str">
        <f>IF(AK416&gt;0.5,IF(AK416&lt;1,AN419+(AK416-0.5)*(AN421-AN419)/(1-0.5),""),"")</f>
        <v/>
      </c>
      <c r="AS420" s="62"/>
      <c r="BA420" s="25" t="s">
        <v>179</v>
      </c>
      <c r="BB420" s="70" t="str">
        <f>IF(BB416&gt;0.5,IF(BB416&lt;1,BB419+(BB421-BB419)*(BB416-0.5)/(1-0.5),""),"")</f>
        <v/>
      </c>
      <c r="BC420" s="202" t="str">
        <f>IF(BB416&gt;0.5,IF(BB416&lt;1,BC419+(BC421-BC419)*(BB416-0.5)/(1-0.5),""),"")</f>
        <v/>
      </c>
      <c r="BD420" s="202" t="str">
        <f>IF(BB416&gt;0.5,IF(BB416&lt;1,BD419+(BD421-BD419)*(BB416-0.5)/(1-0.5),""),"")</f>
        <v/>
      </c>
      <c r="BE420" s="202" t="str">
        <f>IF(BB416&gt;0.5,IF(BB416&lt;1,BE419+(BE421-BE419)*(BB416-0.5)/(1-0.5),""),"")</f>
        <v/>
      </c>
      <c r="BF420" s="81" t="str">
        <f>IF(BB416&gt;0.5,IF(BB416&lt;1,BB419+(BB416-0.5)*(BB421-BB419)/(1-0.5),""),"")</f>
        <v/>
      </c>
      <c r="BG420" s="11" t="str">
        <f>IF(BB416&gt;0.5,IF(BB416&lt;1,BC419+(BB416-0.5)*(BC421-BC419)/(1-0.5),""),"")</f>
        <v/>
      </c>
      <c r="BH420" s="11" t="str">
        <f>IF(BB416&gt;0.5,IF(BB416&lt;1,BD419+(BB416-0.5)*(BD421-BD419)/(1-0.5),""),"")</f>
        <v/>
      </c>
      <c r="BI420" s="93" t="str">
        <f>IF(BB416&gt;0.5,IF(BB416&lt;1,BE419+(BB416-0.5)*(BE421-BE419)/(1-0.5),""),"")</f>
        <v/>
      </c>
      <c r="BJ420" s="62"/>
      <c r="BR420" s="25" t="s">
        <v>179</v>
      </c>
      <c r="BS420" s="70">
        <f>IF(BS416&gt;0.5,IF(BS416&lt;1,BS419+(BS421-BS419)*(BS416-0.5)/(1-0.5),""),"")</f>
        <v>-0.94000000000000006</v>
      </c>
      <c r="BT420" s="202">
        <f>IF(BS416&gt;0.5,IF(BS416&lt;1,BT419+(BT421-BT419)*(BS416-0.5)/(1-0.5),""),"")</f>
        <v>-0.88</v>
      </c>
      <c r="BU420" s="202">
        <f>IF(BS416&gt;0.5,IF(BS416&lt;1,BU419+(BU421-BU419)*(BS416-0.5)/(1-0.5),""),"")</f>
        <v>-0.52</v>
      </c>
      <c r="BV420" s="202">
        <f>IF(BS416&gt;0.5,IF(BS416&lt;1,BV419+(BV421-BV419)*(BS416-0.5)/(1-0.5),""),"")</f>
        <v>-0.34</v>
      </c>
      <c r="BW420" s="81">
        <f>IF(BS416&gt;0.5,IF(BS416&lt;1,BS419+(BS416-0.5)*(BS421-BS419)/(1-0.5),""),"")</f>
        <v>-0.94000000000000006</v>
      </c>
      <c r="BX420" s="11">
        <f>IF(BS416&gt;0.5,IF(BS416&lt;1,BT419+(BS416-0.5)*(BT421-BT419)/(1-0.5),""),"")</f>
        <v>-0.88</v>
      </c>
      <c r="BY420" s="11">
        <f>IF(BS416&gt;0.5,IF(BS416&lt;1,BU419+(BS416-0.5)*(BU421-BU419)/(1-0.5),""),"")</f>
        <v>-0.52</v>
      </c>
      <c r="BZ420" s="93">
        <f>IF(BS416&gt;0.5,IF(BS416&lt;1,BV419+(BS416-0.5)*(BV421-BV419)/(1-0.5),""),"")</f>
        <v>-0.34</v>
      </c>
      <c r="CA420" s="62"/>
      <c r="CI420" s="25" t="s">
        <v>179</v>
      </c>
      <c r="CJ420" s="70">
        <f>IF(CJ416&gt;0.5,IF(CJ416&lt;1,CJ419+(CJ421-CJ419)*(CJ416-0.5)/(1-0.5),""),"")</f>
        <v>-0.18</v>
      </c>
      <c r="CK420" s="202">
        <f>IF(CJ416&gt;0.5,IF(CJ416&lt;1,CK419+(CK421-CK419)*(CJ416-0.5)/(1-0.5),""),"")</f>
        <v>-0.18</v>
      </c>
      <c r="CL420" s="202">
        <f>IF(CJ416&gt;0.5,IF(CJ416&lt;1,CL419+(CL421-CL419)*(CJ416-0.5)/(1-0.5),""),"")</f>
        <v>-0.18</v>
      </c>
      <c r="CM420" s="202">
        <f>IF(CJ416&gt;0.5,IF(CJ416&lt;1,CM419+(CM421-CM419)*(CJ416-0.5)/(1-0.5),""),"")</f>
        <v>-0.18</v>
      </c>
      <c r="CN420" s="81">
        <f>IF(CJ416&gt;0.5,IF(CJ416&lt;1,CJ419+(CJ416-0.5)*(CJ421-CJ419)/(1-0.5),""),"")</f>
        <v>-0.18</v>
      </c>
      <c r="CO420" s="11">
        <f>IF(CJ416&gt;0.5,IF(CJ416&lt;1,CK419+(CJ416-0.5)*(CK421-CK419)/(1-0.5),""),"")</f>
        <v>-0.18</v>
      </c>
      <c r="CP420" s="11">
        <f>IF(CJ416&gt;0.5,IF(CJ416&lt;1,CL419+(CJ416-0.5)*(CL421-CL419)/(1-0.5),""),"")</f>
        <v>-0.18</v>
      </c>
      <c r="CQ420" s="93">
        <f>IF(CJ416&gt;0.5,IF(CJ416&lt;1,CM419+(CJ416-0.5)*(CM421-CM419)/(1-0.5),""),"")</f>
        <v>-0.18</v>
      </c>
      <c r="CR420" s="62"/>
      <c r="CZ420" s="25" t="s">
        <v>179</v>
      </c>
      <c r="DA420" s="70">
        <f>IF(DA416&gt;0.5,IF(DA416&lt;1,DA419+(DA421-DA419)*(DA416-0.5)/(1-0.5),""),"")</f>
        <v>-0.94000000000000006</v>
      </c>
      <c r="DB420" s="202">
        <f>IF(DA416&gt;0.5,IF(DA416&lt;1,DB419+(DB421-DB419)*(DA416-0.5)/(1-0.5),""),"")</f>
        <v>-0.88</v>
      </c>
      <c r="DC420" s="202">
        <f>IF(DA416&gt;0.5,IF(DA416&lt;1,DC419+(DC421-DC419)*(DA416-0.5)/(1-0.5),""),"")</f>
        <v>-0.52</v>
      </c>
      <c r="DD420" s="202">
        <f>IF(DA416&gt;0.5,IF(DA416&lt;1,DD419+(DD421-DD419)*(DA416-0.5)/(1-0.5),""),"")</f>
        <v>-0.34</v>
      </c>
      <c r="DE420" s="81">
        <f>IF(DA416&gt;0.5,IF(DA416&lt;1,DA419+(DA416-0.5)*(DA421-DA419)/(1-0.5),""),"")</f>
        <v>-0.94000000000000006</v>
      </c>
      <c r="DF420" s="11">
        <f>IF(DA416&gt;0.5,IF(DA416&lt;1,DB419+(DA416-0.5)*(DB421-DB419)/(1-0.5),""),"")</f>
        <v>-0.88</v>
      </c>
      <c r="DG420" s="11">
        <f>IF(DA416&gt;0.5,IF(DA416&lt;1,DC419+(DA416-0.5)*(DC421-DC419)/(1-0.5),""),"")</f>
        <v>-0.52</v>
      </c>
      <c r="DH420" s="93">
        <f>IF(DA416&gt;0.5,IF(DA416&lt;1,DD419+(DA416-0.5)*(DD421-DD419)/(1-0.5),""),"")</f>
        <v>-0.34</v>
      </c>
      <c r="DI420" s="62"/>
      <c r="DQ420" s="25" t="s">
        <v>179</v>
      </c>
      <c r="DR420" s="70">
        <f>IF(DR416&gt;0.5,IF(DR416&lt;1,DR419+(DR421-DR419)*(DR416-0.5)/(1-0.5),""),"")</f>
        <v>-0.18</v>
      </c>
      <c r="DS420" s="202">
        <f>IF(DR416&gt;0.5,IF(DR416&lt;1,DS419+(DS421-DS419)*(DR416-0.5)/(1-0.5),""),"")</f>
        <v>-0.18</v>
      </c>
      <c r="DT420" s="202">
        <f>IF(DR416&gt;0.5,IF(DR416&lt;1,DT419+(DT421-DT419)*(DR416-0.5)/(1-0.5),""),"")</f>
        <v>-0.18</v>
      </c>
      <c r="DU420" s="202">
        <f>IF(DR416&gt;0.5,IF(DR416&lt;1,DU419+(DU421-DU419)*(DR416-0.5)/(1-0.5),""),"")</f>
        <v>-0.18</v>
      </c>
      <c r="DV420" s="81">
        <f>IF(DR416&gt;0.5,IF(DR416&lt;1,DR419+(DR416-0.5)*(DR421-DR419)/(1-0.5),""),"")</f>
        <v>-0.18</v>
      </c>
      <c r="DW420" s="11">
        <f>IF(DR416&gt;0.5,IF(DR416&lt;1,DS419+(DR416-0.5)*(DS421-DS419)/(1-0.5),""),"")</f>
        <v>-0.18</v>
      </c>
      <c r="DX420" s="11">
        <f>IF(DR416&gt;0.5,IF(DR416&lt;1,DT419+(DR416-0.5)*(DT421-DT419)/(1-0.5),""),"")</f>
        <v>-0.18</v>
      </c>
      <c r="DY420" s="93">
        <f>IF(DR416&gt;0.5,IF(DR416&lt;1,DU419+(DR416-0.5)*(DU421-DU419)/(1-0.5),""),"")</f>
        <v>-0.18</v>
      </c>
      <c r="DZ420" s="62"/>
    </row>
    <row r="421" spans="2:130" x14ac:dyDescent="0.3">
      <c r="B421" s="28" t="s">
        <v>187</v>
      </c>
      <c r="C421" s="83">
        <f>IF(C381="A",-1.3,-0.18)</f>
        <v>-1.3</v>
      </c>
      <c r="D421" s="85">
        <f>IF(C381="A",-0.7,-0.18)</f>
        <v>-0.7</v>
      </c>
      <c r="E421" s="85">
        <f>IF(C381="A",-0.7,-0.18)</f>
        <v>-0.7</v>
      </c>
      <c r="F421" s="85">
        <f>IF(C381="A",-0.7,-0.18)</f>
        <v>-0.7</v>
      </c>
      <c r="G421" s="86" t="str">
        <f>IF(C416&gt;=1,C421,"")</f>
        <v/>
      </c>
      <c r="H421" s="87" t="str">
        <f>IF(C416&gt;=1,D421,"")</f>
        <v/>
      </c>
      <c r="I421" s="87" t="str">
        <f>IF(C416&gt;=1,E421,"")</f>
        <v/>
      </c>
      <c r="J421" s="94" t="str">
        <f>IF(C416&gt;=1,F421,"")</f>
        <v/>
      </c>
      <c r="K421" s="62"/>
      <c r="S421" s="28" t="s">
        <v>187</v>
      </c>
      <c r="T421" s="83">
        <f>IF(T381="A",-1.3,-0.18)</f>
        <v>-0.18</v>
      </c>
      <c r="U421" s="85">
        <f>IF(T381="A",-0.7,-0.18)</f>
        <v>-0.18</v>
      </c>
      <c r="V421" s="85">
        <f>IF(T381="A",-0.7,-0.18)</f>
        <v>-0.18</v>
      </c>
      <c r="W421" s="85">
        <f>IF(T381="A",-0.7,-0.18)</f>
        <v>-0.18</v>
      </c>
      <c r="X421" s="86" t="str">
        <f>IF(T416&gt;=1,T421,"")</f>
        <v/>
      </c>
      <c r="Y421" s="87" t="str">
        <f>IF(T416&gt;=1,U421,"")</f>
        <v/>
      </c>
      <c r="Z421" s="87" t="str">
        <f>IF(T416&gt;=1,V421,"")</f>
        <v/>
      </c>
      <c r="AA421" s="94" t="str">
        <f>IF(T416&gt;=1,W421,"")</f>
        <v/>
      </c>
      <c r="AB421" s="62"/>
      <c r="AJ421" s="28" t="s">
        <v>187</v>
      </c>
      <c r="AK421" s="83">
        <f>IF(AK381="A",-1.3,-0.18)</f>
        <v>-1.3</v>
      </c>
      <c r="AL421" s="85">
        <f>IF(AK381="A",-0.7,-0.18)</f>
        <v>-0.7</v>
      </c>
      <c r="AM421" s="85">
        <f>IF(AK381="A",-0.7,-0.18)</f>
        <v>-0.7</v>
      </c>
      <c r="AN421" s="85">
        <f>IF(AK381="A",-0.7,-0.18)</f>
        <v>-0.7</v>
      </c>
      <c r="AO421" s="86" t="str">
        <f>IF(AK416&gt;=1,AK421,"")</f>
        <v/>
      </c>
      <c r="AP421" s="87" t="str">
        <f>IF(AK416&gt;=1,AL421,"")</f>
        <v/>
      </c>
      <c r="AQ421" s="87" t="str">
        <f>IF(AK416&gt;=1,AM421,"")</f>
        <v/>
      </c>
      <c r="AR421" s="94" t="str">
        <f>IF(AK416&gt;=1,AN421,"")</f>
        <v/>
      </c>
      <c r="AS421" s="62"/>
      <c r="BA421" s="28" t="s">
        <v>187</v>
      </c>
      <c r="BB421" s="83">
        <f>IF(BB381="A",-1.3,-0.18)</f>
        <v>-0.18</v>
      </c>
      <c r="BC421" s="85">
        <f>IF(BB381="A",-0.7,-0.18)</f>
        <v>-0.18</v>
      </c>
      <c r="BD421" s="85">
        <f>IF(BB381="A",-0.7,-0.18)</f>
        <v>-0.18</v>
      </c>
      <c r="BE421" s="85">
        <f>IF(BB381="A",-0.7,-0.18)</f>
        <v>-0.18</v>
      </c>
      <c r="BF421" s="86" t="str">
        <f>IF(BB416&gt;=1,BB421,"")</f>
        <v/>
      </c>
      <c r="BG421" s="87" t="str">
        <f>IF(BB416&gt;=1,BC421,"")</f>
        <v/>
      </c>
      <c r="BH421" s="87" t="str">
        <f>IF(BB416&gt;=1,BD421,"")</f>
        <v/>
      </c>
      <c r="BI421" s="94" t="str">
        <f>IF(BB416&gt;=1,BE421,"")</f>
        <v/>
      </c>
      <c r="BJ421" s="62"/>
      <c r="BR421" s="28" t="s">
        <v>187</v>
      </c>
      <c r="BS421" s="83">
        <f>IF(BS381="A",-1.3,-0.18)</f>
        <v>-1.3</v>
      </c>
      <c r="BT421" s="85">
        <f>IF(BS381="A",-0.7,-0.18)</f>
        <v>-0.7</v>
      </c>
      <c r="BU421" s="85">
        <f>IF(BS381="A",-0.7,-0.18)</f>
        <v>-0.7</v>
      </c>
      <c r="BV421" s="85">
        <f>IF(BS381="A",-0.7,-0.18)</f>
        <v>-0.7</v>
      </c>
      <c r="BW421" s="86" t="str">
        <f>IF(BS416&gt;=1,BS421,"")</f>
        <v/>
      </c>
      <c r="BX421" s="87" t="str">
        <f>IF(BS416&gt;=1,BT421,"")</f>
        <v/>
      </c>
      <c r="BY421" s="87" t="str">
        <f>IF(BS416&gt;=1,BU421,"")</f>
        <v/>
      </c>
      <c r="BZ421" s="94" t="str">
        <f>IF(BS416&gt;=1,BV421,"")</f>
        <v/>
      </c>
      <c r="CA421" s="62"/>
      <c r="CI421" s="28" t="s">
        <v>187</v>
      </c>
      <c r="CJ421" s="83">
        <f>IF(CJ381="A",-1.3,-0.18)</f>
        <v>-0.18</v>
      </c>
      <c r="CK421" s="85">
        <f>IF(CJ381="A",-0.7,-0.18)</f>
        <v>-0.18</v>
      </c>
      <c r="CL421" s="85">
        <f>IF(CJ381="A",-0.7,-0.18)</f>
        <v>-0.18</v>
      </c>
      <c r="CM421" s="85">
        <f>IF(CJ381="A",-0.7,-0.18)</f>
        <v>-0.18</v>
      </c>
      <c r="CN421" s="86" t="str">
        <f>IF(CJ416&gt;=1,CJ421,"")</f>
        <v/>
      </c>
      <c r="CO421" s="87" t="str">
        <f>IF(CJ416&gt;=1,CK421,"")</f>
        <v/>
      </c>
      <c r="CP421" s="87" t="str">
        <f>IF(CJ416&gt;=1,CL421,"")</f>
        <v/>
      </c>
      <c r="CQ421" s="94" t="str">
        <f>IF(CJ416&gt;=1,CM421,"")</f>
        <v/>
      </c>
      <c r="CR421" s="62"/>
      <c r="CZ421" s="28" t="s">
        <v>187</v>
      </c>
      <c r="DA421" s="83">
        <f>IF(DA381="A",-1.3,-0.18)</f>
        <v>-1.3</v>
      </c>
      <c r="DB421" s="85">
        <f>IF(DA381="A",-0.7,-0.18)</f>
        <v>-0.7</v>
      </c>
      <c r="DC421" s="85">
        <f>IF(DA381="A",-0.7,-0.18)</f>
        <v>-0.7</v>
      </c>
      <c r="DD421" s="85">
        <f>IF(DA381="A",-0.7,-0.18)</f>
        <v>-0.7</v>
      </c>
      <c r="DE421" s="86" t="str">
        <f>IF(DA416&gt;=1,DA421,"")</f>
        <v/>
      </c>
      <c r="DF421" s="87" t="str">
        <f>IF(DA416&gt;=1,DB421,"")</f>
        <v/>
      </c>
      <c r="DG421" s="87" t="str">
        <f>IF(DA416&gt;=1,DC421,"")</f>
        <v/>
      </c>
      <c r="DH421" s="94" t="str">
        <f>IF(DA416&gt;=1,DD421,"")</f>
        <v/>
      </c>
      <c r="DI421" s="62"/>
      <c r="DQ421" s="28" t="s">
        <v>187</v>
      </c>
      <c r="DR421" s="83">
        <f>IF(DR381="A",-1.3,-0.18)</f>
        <v>-0.18</v>
      </c>
      <c r="DS421" s="85">
        <f>IF(DR381="A",-0.7,-0.18)</f>
        <v>-0.18</v>
      </c>
      <c r="DT421" s="85">
        <f>IF(DR381="A",-0.7,-0.18)</f>
        <v>-0.18</v>
      </c>
      <c r="DU421" s="85">
        <f>IF(DR381="A",-0.7,-0.18)</f>
        <v>-0.18</v>
      </c>
      <c r="DV421" s="86" t="str">
        <f>IF(DR416&gt;=1,DR421,"")</f>
        <v/>
      </c>
      <c r="DW421" s="87" t="str">
        <f>IF(DR416&gt;=1,DS421,"")</f>
        <v/>
      </c>
      <c r="DX421" s="87" t="str">
        <f>IF(DR416&gt;=1,DT421,"")</f>
        <v/>
      </c>
      <c r="DY421" s="94" t="str">
        <f>IF(DR416&gt;=1,DU421,"")</f>
        <v/>
      </c>
      <c r="DZ421" s="62"/>
    </row>
    <row r="422" spans="2:130" x14ac:dyDescent="0.3">
      <c r="B422" s="110" t="s">
        <v>188</v>
      </c>
      <c r="C422" s="111">
        <f>C379</f>
        <v>11</v>
      </c>
      <c r="D422" s="54"/>
      <c r="E422" s="54"/>
      <c r="F422" s="50" t="s">
        <v>189</v>
      </c>
      <c r="G422" s="81">
        <f>IF(C423&lt;C422/2,C423,C422/2)</f>
        <v>5.5</v>
      </c>
      <c r="H422" s="11">
        <f>IF(C423&lt;C422/2,"",IF(C423&gt;C422,C422,C423))</f>
        <v>11</v>
      </c>
      <c r="I422" s="11">
        <f>IF(C423&lt;C422,"",IF(C423&lt;2*C422,C423,2*C422))</f>
        <v>22</v>
      </c>
      <c r="J422" s="93">
        <f>IF(2*C422&lt;C423,C423,"")</f>
        <v>40</v>
      </c>
      <c r="K422" s="62"/>
      <c r="S422" s="110" t="s">
        <v>188</v>
      </c>
      <c r="T422" s="111">
        <f>T379</f>
        <v>11</v>
      </c>
      <c r="U422" s="203"/>
      <c r="V422" s="203"/>
      <c r="W422" s="50" t="s">
        <v>189</v>
      </c>
      <c r="X422" s="81">
        <f>IF(T423&lt;T422/2,T423,T422/2)</f>
        <v>5.5</v>
      </c>
      <c r="Y422" s="11">
        <f>IF(T423&lt;T422/2,"",IF(T423&gt;T422,T422,T423))</f>
        <v>11</v>
      </c>
      <c r="Z422" s="11">
        <f>IF(T423&lt;T422,"",IF(T423&lt;2*T422,T423,2*T422))</f>
        <v>22</v>
      </c>
      <c r="AA422" s="93">
        <f>IF(2*T422&lt;T423,T423,"")</f>
        <v>40</v>
      </c>
      <c r="AB422" s="62"/>
      <c r="AJ422" s="110" t="s">
        <v>188</v>
      </c>
      <c r="AK422" s="111">
        <f>AK379</f>
        <v>11</v>
      </c>
      <c r="AL422" s="203"/>
      <c r="AM422" s="203"/>
      <c r="AN422" s="50" t="s">
        <v>189</v>
      </c>
      <c r="AO422" s="81">
        <f>IF(AK423&lt;AK422/2,AK423,AK422/2)</f>
        <v>5.5</v>
      </c>
      <c r="AP422" s="11">
        <f>IF(AK423&lt;AK422/2,"",IF(AK423&gt;AK422,AK422,AK423))</f>
        <v>11</v>
      </c>
      <c r="AQ422" s="11">
        <f>IF(AK423&lt;AK422,"",IF(AK423&lt;2*AK422,AK423,2*AK422))</f>
        <v>22</v>
      </c>
      <c r="AR422" s="93">
        <f>IF(2*AK422&lt;AK423,AK423,"")</f>
        <v>40</v>
      </c>
      <c r="AS422" s="62"/>
      <c r="BA422" s="110" t="s">
        <v>188</v>
      </c>
      <c r="BB422" s="111">
        <f>BB379</f>
        <v>11</v>
      </c>
      <c r="BC422" s="203"/>
      <c r="BD422" s="203"/>
      <c r="BE422" s="50" t="s">
        <v>189</v>
      </c>
      <c r="BF422" s="81">
        <f>IF(BB423&lt;BB422/2,BB423,BB422/2)</f>
        <v>5.5</v>
      </c>
      <c r="BG422" s="11">
        <f>IF(BB423&lt;BB422/2,"",IF(BB423&gt;BB422,BB422,BB423))</f>
        <v>11</v>
      </c>
      <c r="BH422" s="11">
        <f>IF(BB423&lt;BB422,"",IF(BB423&lt;2*BB422,BB423,2*BB422))</f>
        <v>22</v>
      </c>
      <c r="BI422" s="93">
        <f>IF(2*BB422&lt;BB423,BB423,"")</f>
        <v>40</v>
      </c>
      <c r="BJ422" s="62"/>
      <c r="BR422" s="110" t="s">
        <v>188</v>
      </c>
      <c r="BS422" s="111">
        <f>BS379</f>
        <v>11</v>
      </c>
      <c r="BT422" s="203"/>
      <c r="BU422" s="203"/>
      <c r="BV422" s="50" t="s">
        <v>189</v>
      </c>
      <c r="BW422" s="81">
        <f>IF(BS423&lt;BS422/2,BS423,BS422/2)</f>
        <v>5.5</v>
      </c>
      <c r="BX422" s="11">
        <f>IF(BS423&lt;BS422/2,"",IF(BS423&gt;BS422,BS422,BS423))</f>
        <v>11</v>
      </c>
      <c r="BY422" s="11">
        <f>IF(BS423&lt;BS422,"",IF(BS423&lt;2*BS422,BS423,2*BS422))</f>
        <v>20</v>
      </c>
      <c r="BZ422" s="93" t="str">
        <f>IF(2*BS422&lt;BS423,BS423,"")</f>
        <v/>
      </c>
      <c r="CA422" s="62"/>
      <c r="CI422" s="110" t="s">
        <v>188</v>
      </c>
      <c r="CJ422" s="111">
        <f>CJ379</f>
        <v>11</v>
      </c>
      <c r="CK422" s="203"/>
      <c r="CL422" s="203"/>
      <c r="CM422" s="50" t="s">
        <v>189</v>
      </c>
      <c r="CN422" s="81">
        <f>IF(CJ423&lt;CJ422/2,CJ423,CJ422/2)</f>
        <v>5.5</v>
      </c>
      <c r="CO422" s="11">
        <f>IF(CJ423&lt;CJ422/2,"",IF(CJ423&gt;CJ422,CJ422,CJ423))</f>
        <v>11</v>
      </c>
      <c r="CP422" s="11">
        <f>IF(CJ423&lt;CJ422,"",IF(CJ423&lt;2*CJ422,CJ423,2*CJ422))</f>
        <v>20</v>
      </c>
      <c r="CQ422" s="93" t="str">
        <f>IF(2*CJ422&lt;CJ423,CJ423,"")</f>
        <v/>
      </c>
      <c r="CR422" s="62"/>
      <c r="CZ422" s="110" t="s">
        <v>188</v>
      </c>
      <c r="DA422" s="111">
        <f>DA379</f>
        <v>11</v>
      </c>
      <c r="DB422" s="203"/>
      <c r="DC422" s="203"/>
      <c r="DD422" s="50" t="s">
        <v>189</v>
      </c>
      <c r="DE422" s="81">
        <f>IF(DA423&lt;DA422/2,DA423,DA422/2)</f>
        <v>5.5</v>
      </c>
      <c r="DF422" s="11">
        <f>IF(DA423&lt;DA422/2,"",IF(DA423&gt;DA422,DA422,DA423))</f>
        <v>11</v>
      </c>
      <c r="DG422" s="11">
        <f>IF(DA423&lt;DA422,"",IF(DA423&lt;2*DA422,DA423,2*DA422))</f>
        <v>20</v>
      </c>
      <c r="DH422" s="93" t="str">
        <f>IF(2*DA422&lt;DA423,DA423,"")</f>
        <v/>
      </c>
      <c r="DI422" s="62"/>
      <c r="DQ422" s="110" t="s">
        <v>188</v>
      </c>
      <c r="DR422" s="111">
        <f>DR379</f>
        <v>11</v>
      </c>
      <c r="DS422" s="203"/>
      <c r="DT422" s="203"/>
      <c r="DU422" s="50" t="s">
        <v>189</v>
      </c>
      <c r="DV422" s="81">
        <f>IF(DR423&lt;DR422/2,DR423,DR422/2)</f>
        <v>5.5</v>
      </c>
      <c r="DW422" s="11">
        <f>IF(DR423&lt;DR422/2,"",IF(DR423&gt;DR422,DR422,DR423))</f>
        <v>11</v>
      </c>
      <c r="DX422" s="11">
        <f>IF(DR423&lt;DR422,"",IF(DR423&lt;2*DR422,DR423,2*DR422))</f>
        <v>20</v>
      </c>
      <c r="DY422" s="93" t="str">
        <f>IF(2*DR422&lt;DR423,DR423,"")</f>
        <v/>
      </c>
      <c r="DZ422" s="62"/>
    </row>
    <row r="423" spans="2:130" x14ac:dyDescent="0.3">
      <c r="B423" s="112" t="s">
        <v>190</v>
      </c>
      <c r="C423" s="113">
        <f>C378</f>
        <v>40</v>
      </c>
      <c r="D423" s="16"/>
      <c r="E423" s="16"/>
      <c r="F423" s="88" t="s">
        <v>181</v>
      </c>
      <c r="G423" s="86">
        <f>SUM(G419:G421)</f>
        <v>-0.9</v>
      </c>
      <c r="H423" s="87">
        <f>SUM(H419:H421)</f>
        <v>-0.9</v>
      </c>
      <c r="I423" s="87">
        <f>SUM(I419:I421)</f>
        <v>-0.5</v>
      </c>
      <c r="J423" s="94">
        <f>SUM(J419:J421)</f>
        <v>-0.3</v>
      </c>
      <c r="K423" s="62"/>
      <c r="S423" s="112" t="s">
        <v>190</v>
      </c>
      <c r="T423" s="113">
        <f>T378</f>
        <v>40</v>
      </c>
      <c r="U423" s="202"/>
      <c r="V423" s="202"/>
      <c r="W423" s="88" t="s">
        <v>181</v>
      </c>
      <c r="X423" s="86">
        <f>SUM(X419:X421)</f>
        <v>-0.18</v>
      </c>
      <c r="Y423" s="87">
        <f>SUM(Y419:Y421)</f>
        <v>-0.18</v>
      </c>
      <c r="Z423" s="87">
        <f>SUM(Z419:Z421)</f>
        <v>-0.18</v>
      </c>
      <c r="AA423" s="94">
        <f>SUM(AA419:AA421)</f>
        <v>-0.18</v>
      </c>
      <c r="AB423" s="62"/>
      <c r="AJ423" s="112" t="s">
        <v>190</v>
      </c>
      <c r="AK423" s="113">
        <f>AK378</f>
        <v>40</v>
      </c>
      <c r="AL423" s="202"/>
      <c r="AM423" s="202"/>
      <c r="AN423" s="88" t="s">
        <v>181</v>
      </c>
      <c r="AO423" s="86">
        <f>SUM(AO419:AO421)</f>
        <v>-0.9</v>
      </c>
      <c r="AP423" s="87">
        <f>SUM(AP419:AP421)</f>
        <v>-0.9</v>
      </c>
      <c r="AQ423" s="87">
        <f>SUM(AQ419:AQ421)</f>
        <v>-0.5</v>
      </c>
      <c r="AR423" s="94">
        <f>SUM(AR419:AR421)</f>
        <v>-0.3</v>
      </c>
      <c r="AS423" s="62"/>
      <c r="BA423" s="112" t="s">
        <v>190</v>
      </c>
      <c r="BB423" s="113">
        <f>BB378</f>
        <v>40</v>
      </c>
      <c r="BC423" s="202"/>
      <c r="BD423" s="202"/>
      <c r="BE423" s="88" t="s">
        <v>181</v>
      </c>
      <c r="BF423" s="86">
        <f>SUM(BF419:BF421)</f>
        <v>-0.18</v>
      </c>
      <c r="BG423" s="87">
        <f>SUM(BG419:BG421)</f>
        <v>-0.18</v>
      </c>
      <c r="BH423" s="87">
        <f>SUM(BH419:BH421)</f>
        <v>-0.18</v>
      </c>
      <c r="BI423" s="94">
        <f>SUM(BI419:BI421)</f>
        <v>-0.18</v>
      </c>
      <c r="BJ423" s="62"/>
      <c r="BR423" s="112" t="s">
        <v>190</v>
      </c>
      <c r="BS423" s="113">
        <f>BS378</f>
        <v>20</v>
      </c>
      <c r="BT423" s="202"/>
      <c r="BU423" s="202"/>
      <c r="BV423" s="88" t="s">
        <v>181</v>
      </c>
      <c r="BW423" s="86">
        <f>SUM(BW419:BW421)</f>
        <v>-0.94000000000000006</v>
      </c>
      <c r="BX423" s="87">
        <f>SUM(BX419:BX421)</f>
        <v>-0.88</v>
      </c>
      <c r="BY423" s="87">
        <f>SUM(BY419:BY421)</f>
        <v>-0.52</v>
      </c>
      <c r="BZ423" s="94">
        <f>SUM(BZ419:BZ421)</f>
        <v>-0.34</v>
      </c>
      <c r="CA423" s="62"/>
      <c r="CI423" s="112" t="s">
        <v>190</v>
      </c>
      <c r="CJ423" s="113">
        <f>CJ378</f>
        <v>20</v>
      </c>
      <c r="CK423" s="202"/>
      <c r="CL423" s="202"/>
      <c r="CM423" s="88" t="s">
        <v>181</v>
      </c>
      <c r="CN423" s="86">
        <f>SUM(CN419:CN421)</f>
        <v>-0.18</v>
      </c>
      <c r="CO423" s="87">
        <f>SUM(CO419:CO421)</f>
        <v>-0.18</v>
      </c>
      <c r="CP423" s="87">
        <f>SUM(CP419:CP421)</f>
        <v>-0.18</v>
      </c>
      <c r="CQ423" s="94">
        <f>SUM(CQ419:CQ421)</f>
        <v>-0.18</v>
      </c>
      <c r="CR423" s="62"/>
      <c r="CZ423" s="112" t="s">
        <v>190</v>
      </c>
      <c r="DA423" s="113">
        <f>DA378</f>
        <v>20</v>
      </c>
      <c r="DB423" s="202"/>
      <c r="DC423" s="202"/>
      <c r="DD423" s="88" t="s">
        <v>181</v>
      </c>
      <c r="DE423" s="86">
        <f>SUM(DE419:DE421)</f>
        <v>-0.94000000000000006</v>
      </c>
      <c r="DF423" s="87">
        <f>SUM(DF419:DF421)</f>
        <v>-0.88</v>
      </c>
      <c r="DG423" s="87">
        <f>SUM(DG419:DG421)</f>
        <v>-0.52</v>
      </c>
      <c r="DH423" s="94">
        <f>SUM(DH419:DH421)</f>
        <v>-0.34</v>
      </c>
      <c r="DI423" s="62"/>
      <c r="DQ423" s="112" t="s">
        <v>190</v>
      </c>
      <c r="DR423" s="113">
        <f>DR378</f>
        <v>20</v>
      </c>
      <c r="DS423" s="202"/>
      <c r="DT423" s="202"/>
      <c r="DU423" s="88" t="s">
        <v>181</v>
      </c>
      <c r="DV423" s="86">
        <f>SUM(DV419:DV421)</f>
        <v>-0.18</v>
      </c>
      <c r="DW423" s="87">
        <f>SUM(DW419:DW421)</f>
        <v>-0.18</v>
      </c>
      <c r="DX423" s="87">
        <f>SUM(DX419:DX421)</f>
        <v>-0.18</v>
      </c>
      <c r="DY423" s="94">
        <f>SUM(DY419:DY421)</f>
        <v>-0.18</v>
      </c>
      <c r="DZ423" s="62"/>
    </row>
    <row r="424" spans="2:130" x14ac:dyDescent="0.3">
      <c r="B424" s="12"/>
      <c r="C424" s="16"/>
      <c r="D424" s="16"/>
      <c r="E424" s="16"/>
      <c r="F424" s="16"/>
      <c r="G424" s="16"/>
      <c r="H424" s="16"/>
      <c r="I424" s="16"/>
      <c r="J424" s="16"/>
      <c r="K424" s="62"/>
      <c r="S424" s="12"/>
      <c r="T424" s="202"/>
      <c r="U424" s="202"/>
      <c r="V424" s="202"/>
      <c r="W424" s="202"/>
      <c r="X424" s="202"/>
      <c r="Y424" s="202"/>
      <c r="Z424" s="202"/>
      <c r="AA424" s="202"/>
      <c r="AB424" s="62"/>
      <c r="AJ424" s="12"/>
      <c r="AK424" s="202"/>
      <c r="AL424" s="202"/>
      <c r="AM424" s="202"/>
      <c r="AN424" s="202"/>
      <c r="AO424" s="202"/>
      <c r="AP424" s="202"/>
      <c r="AQ424" s="202"/>
      <c r="AR424" s="202"/>
      <c r="AS424" s="62"/>
      <c r="BA424" s="12"/>
      <c r="BB424" s="202"/>
      <c r="BC424" s="202"/>
      <c r="BD424" s="202"/>
      <c r="BE424" s="202"/>
      <c r="BF424" s="202"/>
      <c r="BG424" s="202"/>
      <c r="BH424" s="202"/>
      <c r="BI424" s="202"/>
      <c r="BJ424" s="62"/>
      <c r="BR424" s="12"/>
      <c r="BS424" s="202"/>
      <c r="BT424" s="202"/>
      <c r="BU424" s="202"/>
      <c r="BV424" s="202"/>
      <c r="BW424" s="202"/>
      <c r="BX424" s="202"/>
      <c r="BY424" s="202"/>
      <c r="BZ424" s="202"/>
      <c r="CA424" s="62"/>
      <c r="CI424" s="12"/>
      <c r="CJ424" s="202"/>
      <c r="CK424" s="202"/>
      <c r="CL424" s="202"/>
      <c r="CM424" s="202"/>
      <c r="CN424" s="202"/>
      <c r="CO424" s="202"/>
      <c r="CP424" s="202"/>
      <c r="CQ424" s="202"/>
      <c r="CR424" s="62"/>
      <c r="CZ424" s="12"/>
      <c r="DA424" s="202"/>
      <c r="DB424" s="202"/>
      <c r="DC424" s="202"/>
      <c r="DD424" s="202"/>
      <c r="DE424" s="202"/>
      <c r="DF424" s="202"/>
      <c r="DG424" s="202"/>
      <c r="DH424" s="202"/>
      <c r="DI424" s="62"/>
      <c r="DQ424" s="12"/>
      <c r="DR424" s="202"/>
      <c r="DS424" s="202"/>
      <c r="DT424" s="202"/>
      <c r="DU424" s="202"/>
      <c r="DV424" s="202"/>
      <c r="DW424" s="202"/>
      <c r="DX424" s="202"/>
      <c r="DY424" s="202"/>
      <c r="DZ424" s="62"/>
    </row>
    <row r="425" spans="2:130" x14ac:dyDescent="0.3">
      <c r="B425" s="12"/>
      <c r="C425" s="16"/>
      <c r="D425" s="16"/>
      <c r="E425" s="16"/>
      <c r="F425" s="16"/>
      <c r="G425" s="16"/>
      <c r="H425" s="16"/>
      <c r="I425" s="16"/>
      <c r="J425" s="16"/>
      <c r="K425" s="62"/>
      <c r="S425" s="12"/>
      <c r="T425" s="202"/>
      <c r="U425" s="202"/>
      <c r="V425" s="202"/>
      <c r="W425" s="202"/>
      <c r="X425" s="202"/>
      <c r="Y425" s="202"/>
      <c r="Z425" s="202"/>
      <c r="AA425" s="202"/>
      <c r="AB425" s="62"/>
      <c r="AJ425" s="12"/>
      <c r="AK425" s="202"/>
      <c r="AL425" s="202"/>
      <c r="AM425" s="202"/>
      <c r="AN425" s="202"/>
      <c r="AO425" s="202"/>
      <c r="AP425" s="202"/>
      <c r="AQ425" s="202"/>
      <c r="AR425" s="202"/>
      <c r="AS425" s="62"/>
      <c r="BA425" s="12"/>
      <c r="BB425" s="202"/>
      <c r="BC425" s="202"/>
      <c r="BD425" s="202"/>
      <c r="BE425" s="202"/>
      <c r="BF425" s="202"/>
      <c r="BG425" s="202"/>
      <c r="BH425" s="202"/>
      <c r="BI425" s="202"/>
      <c r="BJ425" s="62"/>
      <c r="BR425" s="12"/>
      <c r="BS425" s="202"/>
      <c r="BT425" s="202"/>
      <c r="BU425" s="202"/>
      <c r="BV425" s="202"/>
      <c r="BW425" s="202"/>
      <c r="BX425" s="202"/>
      <c r="BY425" s="202"/>
      <c r="BZ425" s="202"/>
      <c r="CA425" s="62"/>
      <c r="CI425" s="12"/>
      <c r="CJ425" s="202"/>
      <c r="CK425" s="202"/>
      <c r="CL425" s="202"/>
      <c r="CM425" s="202"/>
      <c r="CN425" s="202"/>
      <c r="CO425" s="202"/>
      <c r="CP425" s="202"/>
      <c r="CQ425" s="202"/>
      <c r="CR425" s="62"/>
      <c r="CZ425" s="12"/>
      <c r="DA425" s="202"/>
      <c r="DB425" s="202"/>
      <c r="DC425" s="202"/>
      <c r="DD425" s="202"/>
      <c r="DE425" s="202"/>
      <c r="DF425" s="202"/>
      <c r="DG425" s="202"/>
      <c r="DH425" s="202"/>
      <c r="DI425" s="62"/>
      <c r="DQ425" s="12"/>
      <c r="DR425" s="202"/>
      <c r="DS425" s="202"/>
      <c r="DT425" s="202"/>
      <c r="DU425" s="202"/>
      <c r="DV425" s="202"/>
      <c r="DW425" s="202"/>
      <c r="DX425" s="202"/>
      <c r="DY425" s="202"/>
      <c r="DZ425" s="62"/>
    </row>
    <row r="426" spans="2:130" x14ac:dyDescent="0.3">
      <c r="B426" s="114" t="s">
        <v>191</v>
      </c>
      <c r="C426" s="96" t="s">
        <v>181</v>
      </c>
      <c r="D426" s="32">
        <v>0.8</v>
      </c>
      <c r="E426" s="16"/>
      <c r="F426" s="16"/>
      <c r="G426" s="16"/>
      <c r="H426" s="16"/>
      <c r="I426" s="16"/>
      <c r="J426" s="16"/>
      <c r="K426" s="16"/>
      <c r="S426" s="114" t="s">
        <v>191</v>
      </c>
      <c r="T426" s="197" t="s">
        <v>181</v>
      </c>
      <c r="U426" s="32">
        <v>0.8</v>
      </c>
      <c r="V426" s="202"/>
      <c r="W426" s="202"/>
      <c r="X426" s="202"/>
      <c r="Y426" s="202"/>
      <c r="Z426" s="202"/>
      <c r="AA426" s="202"/>
      <c r="AB426" s="202"/>
      <c r="AJ426" s="114" t="s">
        <v>191</v>
      </c>
      <c r="AK426" s="197" t="s">
        <v>181</v>
      </c>
      <c r="AL426" s="32">
        <v>0.8</v>
      </c>
      <c r="AM426" s="202"/>
      <c r="AN426" s="202"/>
      <c r="AO426" s="202"/>
      <c r="AP426" s="202"/>
      <c r="AQ426" s="202"/>
      <c r="AR426" s="202"/>
      <c r="AS426" s="202"/>
      <c r="BA426" s="114" t="s">
        <v>191</v>
      </c>
      <c r="BB426" s="197" t="s">
        <v>181</v>
      </c>
      <c r="BC426" s="32">
        <v>0.8</v>
      </c>
      <c r="BD426" s="202"/>
      <c r="BE426" s="202"/>
      <c r="BF426" s="202"/>
      <c r="BG426" s="202"/>
      <c r="BH426" s="202"/>
      <c r="BI426" s="202"/>
      <c r="BJ426" s="202"/>
      <c r="BR426" s="114" t="s">
        <v>191</v>
      </c>
      <c r="BS426" s="197" t="s">
        <v>181</v>
      </c>
      <c r="BT426" s="32">
        <v>0.8</v>
      </c>
      <c r="BU426" s="202"/>
      <c r="BV426" s="202"/>
      <c r="BW426" s="202"/>
      <c r="BX426" s="202"/>
      <c r="BY426" s="202"/>
      <c r="BZ426" s="202"/>
      <c r="CA426" s="202"/>
      <c r="CI426" s="114" t="s">
        <v>191</v>
      </c>
      <c r="CJ426" s="197" t="s">
        <v>181</v>
      </c>
      <c r="CK426" s="32">
        <v>0.8</v>
      </c>
      <c r="CL426" s="202"/>
      <c r="CM426" s="202"/>
      <c r="CN426" s="202"/>
      <c r="CO426" s="202"/>
      <c r="CP426" s="202"/>
      <c r="CQ426" s="202"/>
      <c r="CR426" s="202"/>
      <c r="CZ426" s="114" t="s">
        <v>191</v>
      </c>
      <c r="DA426" s="197" t="s">
        <v>181</v>
      </c>
      <c r="DB426" s="32">
        <v>0.8</v>
      </c>
      <c r="DC426" s="202"/>
      <c r="DD426" s="202"/>
      <c r="DE426" s="202"/>
      <c r="DF426" s="202"/>
      <c r="DG426" s="202"/>
      <c r="DH426" s="202"/>
      <c r="DI426" s="202"/>
      <c r="DQ426" s="114" t="s">
        <v>191</v>
      </c>
      <c r="DR426" s="197" t="s">
        <v>181</v>
      </c>
      <c r="DS426" s="32">
        <v>0.8</v>
      </c>
      <c r="DT426" s="202"/>
      <c r="DU426" s="202"/>
      <c r="DV426" s="202"/>
      <c r="DW426" s="202"/>
      <c r="DX426" s="202"/>
      <c r="DY426" s="202"/>
      <c r="DZ426" s="202"/>
    </row>
    <row r="427" spans="2:130" x14ac:dyDescent="0.3">
      <c r="B427" s="12"/>
      <c r="C427" s="16"/>
      <c r="D427" s="16"/>
      <c r="E427" s="16"/>
      <c r="F427" s="16"/>
      <c r="G427" s="16"/>
      <c r="H427" s="16"/>
      <c r="I427" s="16"/>
      <c r="J427" s="16"/>
      <c r="K427" s="16"/>
      <c r="S427" s="12"/>
      <c r="T427" s="202"/>
      <c r="U427" s="202"/>
      <c r="V427" s="202"/>
      <c r="W427" s="202"/>
      <c r="X427" s="202"/>
      <c r="Y427" s="202"/>
      <c r="Z427" s="202"/>
      <c r="AA427" s="202"/>
      <c r="AB427" s="202"/>
      <c r="AJ427" s="12"/>
      <c r="AK427" s="202"/>
      <c r="AL427" s="202"/>
      <c r="AM427" s="202"/>
      <c r="AN427" s="202"/>
      <c r="AO427" s="202"/>
      <c r="AP427" s="202"/>
      <c r="AQ427" s="202"/>
      <c r="AR427" s="202"/>
      <c r="AS427" s="202"/>
      <c r="BA427" s="12"/>
      <c r="BB427" s="202"/>
      <c r="BC427" s="202"/>
      <c r="BD427" s="202"/>
      <c r="BE427" s="202"/>
      <c r="BF427" s="202"/>
      <c r="BG427" s="202"/>
      <c r="BH427" s="202"/>
      <c r="BI427" s="202"/>
      <c r="BJ427" s="202"/>
      <c r="BR427" s="12"/>
      <c r="BS427" s="202"/>
      <c r="BT427" s="202"/>
      <c r="BU427" s="202"/>
      <c r="BV427" s="202"/>
      <c r="BW427" s="202"/>
      <c r="BX427" s="202"/>
      <c r="BY427" s="202"/>
      <c r="BZ427" s="202"/>
      <c r="CA427" s="202"/>
      <c r="CI427" s="12"/>
      <c r="CJ427" s="202"/>
      <c r="CK427" s="202"/>
      <c r="CL427" s="202"/>
      <c r="CM427" s="202"/>
      <c r="CN427" s="202"/>
      <c r="CO427" s="202"/>
      <c r="CP427" s="202"/>
      <c r="CQ427" s="202"/>
      <c r="CR427" s="202"/>
      <c r="CZ427" s="12"/>
      <c r="DA427" s="202"/>
      <c r="DB427" s="202"/>
      <c r="DC427" s="202"/>
      <c r="DD427" s="202"/>
      <c r="DE427" s="202"/>
      <c r="DF427" s="202"/>
      <c r="DG427" s="202"/>
      <c r="DH427" s="202"/>
      <c r="DI427" s="202"/>
      <c r="DQ427" s="12"/>
      <c r="DR427" s="202"/>
      <c r="DS427" s="202"/>
      <c r="DT427" s="202"/>
      <c r="DU427" s="202"/>
      <c r="DV427" s="202"/>
      <c r="DW427" s="202"/>
      <c r="DX427" s="202"/>
      <c r="DY427" s="202"/>
      <c r="DZ427" s="202"/>
    </row>
    <row r="428" spans="2:130" x14ac:dyDescent="0.3">
      <c r="B428" s="114" t="s">
        <v>192</v>
      </c>
      <c r="C428" s="73" t="s">
        <v>193</v>
      </c>
      <c r="D428" s="111">
        <f>C378/C377</f>
        <v>2</v>
      </c>
      <c r="E428" s="72" t="s">
        <v>194</v>
      </c>
      <c r="F428" s="115" t="s">
        <v>195</v>
      </c>
      <c r="G428" s="30">
        <v>2</v>
      </c>
      <c r="H428" s="115" t="s">
        <v>196</v>
      </c>
      <c r="I428" s="73" t="s">
        <v>197</v>
      </c>
      <c r="J428" s="16"/>
      <c r="K428" s="16"/>
      <c r="S428" s="114" t="s">
        <v>192</v>
      </c>
      <c r="T428" s="206" t="s">
        <v>193</v>
      </c>
      <c r="U428" s="111">
        <f>T378/T377</f>
        <v>2</v>
      </c>
      <c r="V428" s="204" t="s">
        <v>194</v>
      </c>
      <c r="W428" s="115" t="s">
        <v>195</v>
      </c>
      <c r="X428" s="205">
        <v>2</v>
      </c>
      <c r="Y428" s="115" t="s">
        <v>196</v>
      </c>
      <c r="Z428" s="206" t="s">
        <v>197</v>
      </c>
      <c r="AA428" s="202"/>
      <c r="AB428" s="202"/>
      <c r="AJ428" s="114" t="s">
        <v>192</v>
      </c>
      <c r="AK428" s="206" t="s">
        <v>193</v>
      </c>
      <c r="AL428" s="111">
        <f>AK378/AK377</f>
        <v>2</v>
      </c>
      <c r="AM428" s="204" t="s">
        <v>194</v>
      </c>
      <c r="AN428" s="115" t="s">
        <v>195</v>
      </c>
      <c r="AO428" s="205">
        <v>2</v>
      </c>
      <c r="AP428" s="115" t="s">
        <v>196</v>
      </c>
      <c r="AQ428" s="206" t="s">
        <v>197</v>
      </c>
      <c r="AR428" s="202"/>
      <c r="AS428" s="202"/>
      <c r="BA428" s="114" t="s">
        <v>192</v>
      </c>
      <c r="BB428" s="206" t="s">
        <v>193</v>
      </c>
      <c r="BC428" s="111">
        <f>BB378/BB377</f>
        <v>2</v>
      </c>
      <c r="BD428" s="204" t="s">
        <v>194</v>
      </c>
      <c r="BE428" s="115" t="s">
        <v>195</v>
      </c>
      <c r="BF428" s="205">
        <v>2</v>
      </c>
      <c r="BG428" s="115" t="s">
        <v>196</v>
      </c>
      <c r="BH428" s="206" t="s">
        <v>197</v>
      </c>
      <c r="BI428" s="202"/>
      <c r="BJ428" s="202"/>
      <c r="BR428" s="114" t="s">
        <v>192</v>
      </c>
      <c r="BS428" s="206" t="s">
        <v>193</v>
      </c>
      <c r="BT428" s="111">
        <f>BS378/BS377</f>
        <v>0.5</v>
      </c>
      <c r="BU428" s="204" t="s">
        <v>194</v>
      </c>
      <c r="BV428" s="115" t="s">
        <v>195</v>
      </c>
      <c r="BW428" s="205">
        <v>2</v>
      </c>
      <c r="BX428" s="115" t="s">
        <v>196</v>
      </c>
      <c r="BY428" s="206" t="s">
        <v>197</v>
      </c>
      <c r="BZ428" s="202"/>
      <c r="CA428" s="202"/>
      <c r="CI428" s="114" t="s">
        <v>192</v>
      </c>
      <c r="CJ428" s="206" t="s">
        <v>193</v>
      </c>
      <c r="CK428" s="111">
        <f>CJ378/CJ377</f>
        <v>0.5</v>
      </c>
      <c r="CL428" s="204" t="s">
        <v>194</v>
      </c>
      <c r="CM428" s="115" t="s">
        <v>195</v>
      </c>
      <c r="CN428" s="205">
        <v>2</v>
      </c>
      <c r="CO428" s="115" t="s">
        <v>196</v>
      </c>
      <c r="CP428" s="206" t="s">
        <v>197</v>
      </c>
      <c r="CQ428" s="202"/>
      <c r="CR428" s="202"/>
      <c r="CZ428" s="114" t="s">
        <v>192</v>
      </c>
      <c r="DA428" s="206" t="s">
        <v>193</v>
      </c>
      <c r="DB428" s="111">
        <f>DA378/DA377</f>
        <v>0.5</v>
      </c>
      <c r="DC428" s="204" t="s">
        <v>194</v>
      </c>
      <c r="DD428" s="115" t="s">
        <v>195</v>
      </c>
      <c r="DE428" s="205">
        <v>2</v>
      </c>
      <c r="DF428" s="115" t="s">
        <v>196</v>
      </c>
      <c r="DG428" s="206" t="s">
        <v>197</v>
      </c>
      <c r="DH428" s="202"/>
      <c r="DI428" s="202"/>
      <c r="DQ428" s="114" t="s">
        <v>192</v>
      </c>
      <c r="DR428" s="206" t="s">
        <v>193</v>
      </c>
      <c r="DS428" s="111">
        <f>DR378/DR377</f>
        <v>0.5</v>
      </c>
      <c r="DT428" s="204" t="s">
        <v>194</v>
      </c>
      <c r="DU428" s="115" t="s">
        <v>195</v>
      </c>
      <c r="DV428" s="205">
        <v>2</v>
      </c>
      <c r="DW428" s="115" t="s">
        <v>196</v>
      </c>
      <c r="DX428" s="206" t="s">
        <v>197</v>
      </c>
      <c r="DY428" s="202"/>
      <c r="DZ428" s="202"/>
    </row>
    <row r="429" spans="2:130" x14ac:dyDescent="0.3">
      <c r="B429" s="116"/>
      <c r="C429" s="71"/>
      <c r="D429" s="117"/>
      <c r="E429" s="79">
        <v>-0.5</v>
      </c>
      <c r="F429" s="48" t="s">
        <v>198</v>
      </c>
      <c r="G429" s="48">
        <v>-0.3</v>
      </c>
      <c r="H429" s="48" t="s">
        <v>198</v>
      </c>
      <c r="I429" s="80">
        <v>-0.2</v>
      </c>
      <c r="J429" s="16"/>
      <c r="K429" s="16"/>
      <c r="S429" s="116"/>
      <c r="T429" s="71"/>
      <c r="U429" s="117"/>
      <c r="V429" s="79">
        <v>-0.5</v>
      </c>
      <c r="W429" s="48" t="s">
        <v>198</v>
      </c>
      <c r="X429" s="48">
        <v>-0.3</v>
      </c>
      <c r="Y429" s="48" t="s">
        <v>198</v>
      </c>
      <c r="Z429" s="80">
        <v>-0.2</v>
      </c>
      <c r="AA429" s="202"/>
      <c r="AB429" s="202"/>
      <c r="AJ429" s="116"/>
      <c r="AK429" s="71"/>
      <c r="AL429" s="117"/>
      <c r="AM429" s="79">
        <v>-0.5</v>
      </c>
      <c r="AN429" s="48" t="s">
        <v>198</v>
      </c>
      <c r="AO429" s="48">
        <v>-0.3</v>
      </c>
      <c r="AP429" s="48" t="s">
        <v>198</v>
      </c>
      <c r="AQ429" s="80">
        <v>-0.2</v>
      </c>
      <c r="AR429" s="202"/>
      <c r="AS429" s="202"/>
      <c r="BA429" s="116"/>
      <c r="BB429" s="71"/>
      <c r="BC429" s="117"/>
      <c r="BD429" s="79">
        <v>-0.5</v>
      </c>
      <c r="BE429" s="48" t="s">
        <v>198</v>
      </c>
      <c r="BF429" s="48">
        <v>-0.3</v>
      </c>
      <c r="BG429" s="48" t="s">
        <v>198</v>
      </c>
      <c r="BH429" s="80">
        <v>-0.2</v>
      </c>
      <c r="BI429" s="202"/>
      <c r="BJ429" s="202"/>
      <c r="BR429" s="116"/>
      <c r="BS429" s="71"/>
      <c r="BT429" s="117"/>
      <c r="BU429" s="79">
        <v>-0.5</v>
      </c>
      <c r="BV429" s="48" t="s">
        <v>198</v>
      </c>
      <c r="BW429" s="48">
        <v>-0.3</v>
      </c>
      <c r="BX429" s="48" t="s">
        <v>198</v>
      </c>
      <c r="BY429" s="80">
        <v>-0.2</v>
      </c>
      <c r="BZ429" s="202"/>
      <c r="CA429" s="202"/>
      <c r="CI429" s="116"/>
      <c r="CJ429" s="71"/>
      <c r="CK429" s="117"/>
      <c r="CL429" s="79">
        <v>-0.5</v>
      </c>
      <c r="CM429" s="48" t="s">
        <v>198</v>
      </c>
      <c r="CN429" s="48">
        <v>-0.3</v>
      </c>
      <c r="CO429" s="48" t="s">
        <v>198</v>
      </c>
      <c r="CP429" s="80">
        <v>-0.2</v>
      </c>
      <c r="CQ429" s="202"/>
      <c r="CR429" s="202"/>
      <c r="CZ429" s="116"/>
      <c r="DA429" s="71"/>
      <c r="DB429" s="117"/>
      <c r="DC429" s="79">
        <v>-0.5</v>
      </c>
      <c r="DD429" s="48" t="s">
        <v>198</v>
      </c>
      <c r="DE429" s="48">
        <v>-0.3</v>
      </c>
      <c r="DF429" s="48" t="s">
        <v>198</v>
      </c>
      <c r="DG429" s="80">
        <v>-0.2</v>
      </c>
      <c r="DH429" s="202"/>
      <c r="DI429" s="202"/>
      <c r="DQ429" s="116"/>
      <c r="DR429" s="71"/>
      <c r="DS429" s="117"/>
      <c r="DT429" s="79">
        <v>-0.5</v>
      </c>
      <c r="DU429" s="48" t="s">
        <v>198</v>
      </c>
      <c r="DV429" s="48">
        <v>-0.3</v>
      </c>
      <c r="DW429" s="48" t="s">
        <v>198</v>
      </c>
      <c r="DX429" s="80">
        <v>-0.2</v>
      </c>
      <c r="DY429" s="202"/>
      <c r="DZ429" s="202"/>
    </row>
    <row r="430" spans="2:130" x14ac:dyDescent="0.3">
      <c r="B430" s="116"/>
      <c r="C430" s="118" t="s">
        <v>181</v>
      </c>
      <c r="D430" s="113">
        <f>SUM(E430:I430)</f>
        <v>-0.3</v>
      </c>
      <c r="E430" s="86" t="str">
        <f>IF(D428&lt;=1,E429,"")</f>
        <v/>
      </c>
      <c r="F430" s="87" t="str">
        <f>IF(D428&lt;=1,"",IF(D428&gt;=2,"",E429+(D428-1)*(G429-E429)/(2-1)))</f>
        <v/>
      </c>
      <c r="G430" s="87">
        <f>IF(D428=2,G429,"")</f>
        <v>-0.3</v>
      </c>
      <c r="H430" s="87" t="str">
        <f>IF(D428&lt;=2,"",IF(D428&gt;=4,"",G429+(D428-2)*(I429-G429)/(4-2)))</f>
        <v/>
      </c>
      <c r="I430" s="94" t="str">
        <f>IF(D428&gt;=4,I429,"")</f>
        <v/>
      </c>
      <c r="J430" s="16"/>
      <c r="K430" s="16"/>
      <c r="S430" s="116"/>
      <c r="T430" s="118" t="s">
        <v>181</v>
      </c>
      <c r="U430" s="113">
        <f>SUM(V430:Z430)</f>
        <v>-0.3</v>
      </c>
      <c r="V430" s="86" t="str">
        <f>IF(U428&lt;=1,V429,"")</f>
        <v/>
      </c>
      <c r="W430" s="87" t="str">
        <f>IF(U428&lt;=1,"",IF(U428&gt;=2,"",V429+(U428-1)*(X429-V429)/(2-1)))</f>
        <v/>
      </c>
      <c r="X430" s="87">
        <f>IF(U428=2,X429,"")</f>
        <v>-0.3</v>
      </c>
      <c r="Y430" s="87" t="str">
        <f>IF(U428&lt;=2,"",IF(U428&gt;=4,"",X429+(U428-2)*(Z429-X429)/(4-2)))</f>
        <v/>
      </c>
      <c r="Z430" s="94" t="str">
        <f>IF(U428&gt;=4,Z429,"")</f>
        <v/>
      </c>
      <c r="AA430" s="202"/>
      <c r="AB430" s="202"/>
      <c r="AJ430" s="116"/>
      <c r="AK430" s="118" t="s">
        <v>181</v>
      </c>
      <c r="AL430" s="113">
        <f>SUM(AM430:AQ430)</f>
        <v>-0.3</v>
      </c>
      <c r="AM430" s="86" t="str">
        <f>IF(AL428&lt;=1,AM429,"")</f>
        <v/>
      </c>
      <c r="AN430" s="87" t="str">
        <f>IF(AL428&lt;=1,"",IF(AL428&gt;=2,"",AM429+(AL428-1)*(AO429-AM429)/(2-1)))</f>
        <v/>
      </c>
      <c r="AO430" s="87">
        <f>IF(AL428=2,AO429,"")</f>
        <v>-0.3</v>
      </c>
      <c r="AP430" s="87" t="str">
        <f>IF(AL428&lt;=2,"",IF(AL428&gt;=4,"",AO429+(AL428-2)*(AQ429-AO429)/(4-2)))</f>
        <v/>
      </c>
      <c r="AQ430" s="94" t="str">
        <f>IF(AL428&gt;=4,AQ429,"")</f>
        <v/>
      </c>
      <c r="AR430" s="202"/>
      <c r="AS430" s="202"/>
      <c r="BA430" s="116"/>
      <c r="BB430" s="118" t="s">
        <v>181</v>
      </c>
      <c r="BC430" s="113">
        <f>SUM(BD430:BH430)</f>
        <v>-0.3</v>
      </c>
      <c r="BD430" s="86" t="str">
        <f>IF(BC428&lt;=1,BD429,"")</f>
        <v/>
      </c>
      <c r="BE430" s="87" t="str">
        <f>IF(BC428&lt;=1,"",IF(BC428&gt;=2,"",BD429+(BC428-1)*(BF429-BD429)/(2-1)))</f>
        <v/>
      </c>
      <c r="BF430" s="87">
        <f>IF(BC428=2,BF429,"")</f>
        <v>-0.3</v>
      </c>
      <c r="BG430" s="87" t="str">
        <f>IF(BC428&lt;=2,"",IF(BC428&gt;=4,"",BF429+(BC428-2)*(BH429-BF429)/(4-2)))</f>
        <v/>
      </c>
      <c r="BH430" s="94" t="str">
        <f>IF(BC428&gt;=4,BH429,"")</f>
        <v/>
      </c>
      <c r="BI430" s="202"/>
      <c r="BJ430" s="202"/>
      <c r="BR430" s="116"/>
      <c r="BS430" s="118" t="s">
        <v>181</v>
      </c>
      <c r="BT430" s="113">
        <f>SUM(BU430:BY430)</f>
        <v>-0.5</v>
      </c>
      <c r="BU430" s="86">
        <f>IF(BT428&lt;=1,BU429,"")</f>
        <v>-0.5</v>
      </c>
      <c r="BV430" s="87" t="str">
        <f>IF(BT428&lt;=1,"",IF(BT428&gt;=2,"",BU429+(BT428-1)*(BW429-BU429)/(2-1)))</f>
        <v/>
      </c>
      <c r="BW430" s="87" t="str">
        <f>IF(BT428=2,BW429,"")</f>
        <v/>
      </c>
      <c r="BX430" s="87" t="str">
        <f>IF(BT428&lt;=2,"",IF(BT428&gt;=4,"",BW429+(BT428-2)*(BY429-BW429)/(4-2)))</f>
        <v/>
      </c>
      <c r="BY430" s="94" t="str">
        <f>IF(BT428&gt;=4,BY429,"")</f>
        <v/>
      </c>
      <c r="BZ430" s="202"/>
      <c r="CA430" s="202"/>
      <c r="CI430" s="116"/>
      <c r="CJ430" s="118" t="s">
        <v>181</v>
      </c>
      <c r="CK430" s="113">
        <f>SUM(CL430:CP430)</f>
        <v>-0.5</v>
      </c>
      <c r="CL430" s="86">
        <f>IF(CK428&lt;=1,CL429,"")</f>
        <v>-0.5</v>
      </c>
      <c r="CM430" s="87" t="str">
        <f>IF(CK428&lt;=1,"",IF(CK428&gt;=2,"",CL429+(CK428-1)*(CN429-CL429)/(2-1)))</f>
        <v/>
      </c>
      <c r="CN430" s="87" t="str">
        <f>IF(CK428=2,CN429,"")</f>
        <v/>
      </c>
      <c r="CO430" s="87" t="str">
        <f>IF(CK428&lt;=2,"",IF(CK428&gt;=4,"",CN429+(CK428-2)*(CP429-CN429)/(4-2)))</f>
        <v/>
      </c>
      <c r="CP430" s="94" t="str">
        <f>IF(CK428&gt;=4,CP429,"")</f>
        <v/>
      </c>
      <c r="CQ430" s="202"/>
      <c r="CR430" s="202"/>
      <c r="CZ430" s="116"/>
      <c r="DA430" s="118" t="s">
        <v>181</v>
      </c>
      <c r="DB430" s="113">
        <f>SUM(DC430:DG430)</f>
        <v>-0.5</v>
      </c>
      <c r="DC430" s="86">
        <f>IF(DB428&lt;=1,DC429,"")</f>
        <v>-0.5</v>
      </c>
      <c r="DD430" s="87" t="str">
        <f>IF(DB428&lt;=1,"",IF(DB428&gt;=2,"",DC429+(DB428-1)*(DE429-DC429)/(2-1)))</f>
        <v/>
      </c>
      <c r="DE430" s="87" t="str">
        <f>IF(DB428=2,DE429,"")</f>
        <v/>
      </c>
      <c r="DF430" s="87" t="str">
        <f>IF(DB428&lt;=2,"",IF(DB428&gt;=4,"",DE429+(DB428-2)*(DG429-DE429)/(4-2)))</f>
        <v/>
      </c>
      <c r="DG430" s="94" t="str">
        <f>IF(DB428&gt;=4,DG429,"")</f>
        <v/>
      </c>
      <c r="DH430" s="202"/>
      <c r="DI430" s="202"/>
      <c r="DQ430" s="116"/>
      <c r="DR430" s="118" t="s">
        <v>181</v>
      </c>
      <c r="DS430" s="113">
        <f>SUM(DT430:DX430)</f>
        <v>-0.5</v>
      </c>
      <c r="DT430" s="86">
        <f>IF(DS428&lt;=1,DT429,"")</f>
        <v>-0.5</v>
      </c>
      <c r="DU430" s="87" t="str">
        <f>IF(DS428&lt;=1,"",IF(DS428&gt;=2,"",DT429+(DS428-1)*(DV429-DT429)/(2-1)))</f>
        <v/>
      </c>
      <c r="DV430" s="87" t="str">
        <f>IF(DS428=2,DV429,"")</f>
        <v/>
      </c>
      <c r="DW430" s="87" t="str">
        <f>IF(DS428&lt;=2,"",IF(DS428&gt;=4,"",DV429+(DS428-2)*(DX429-DV429)/(4-2)))</f>
        <v/>
      </c>
      <c r="DX430" s="94" t="str">
        <f>IF(DS428&gt;=4,DX429,"")</f>
        <v/>
      </c>
      <c r="DY430" s="202"/>
      <c r="DZ430" s="202"/>
    </row>
    <row r="431" spans="2:130" x14ac:dyDescent="0.3">
      <c r="B431" s="12"/>
      <c r="C431" s="16"/>
      <c r="D431" s="16"/>
      <c r="E431" s="16"/>
      <c r="F431" s="16"/>
      <c r="G431" s="16"/>
      <c r="H431" s="16"/>
      <c r="I431" s="16"/>
      <c r="J431" s="16"/>
      <c r="K431" s="16"/>
      <c r="S431" s="12"/>
      <c r="T431" s="202"/>
      <c r="U431" s="202"/>
      <c r="V431" s="202"/>
      <c r="W431" s="202"/>
      <c r="X431" s="202"/>
      <c r="Y431" s="202"/>
      <c r="Z431" s="202"/>
      <c r="AA431" s="202"/>
      <c r="AB431" s="202"/>
      <c r="AJ431" s="12"/>
      <c r="AK431" s="202"/>
      <c r="AL431" s="202"/>
      <c r="AM431" s="202"/>
      <c r="AN431" s="202"/>
      <c r="AO431" s="202"/>
      <c r="AP431" s="202"/>
      <c r="AQ431" s="202"/>
      <c r="AR431" s="202"/>
      <c r="AS431" s="202"/>
      <c r="BA431" s="12"/>
      <c r="BB431" s="202"/>
      <c r="BC431" s="202"/>
      <c r="BD431" s="202"/>
      <c r="BE431" s="202"/>
      <c r="BF431" s="202"/>
      <c r="BG431" s="202"/>
      <c r="BH431" s="202"/>
      <c r="BI431" s="202"/>
      <c r="BJ431" s="202"/>
      <c r="BR431" s="12"/>
      <c r="BS431" s="202"/>
      <c r="BT431" s="202"/>
      <c r="BU431" s="202"/>
      <c r="BV431" s="202"/>
      <c r="BW431" s="202"/>
      <c r="BX431" s="202"/>
      <c r="BY431" s="202"/>
      <c r="BZ431" s="202"/>
      <c r="CA431" s="202"/>
      <c r="CI431" s="12"/>
      <c r="CJ431" s="202"/>
      <c r="CK431" s="202"/>
      <c r="CL431" s="202"/>
      <c r="CM431" s="202"/>
      <c r="CN431" s="202"/>
      <c r="CO431" s="202"/>
      <c r="CP431" s="202"/>
      <c r="CQ431" s="202"/>
      <c r="CR431" s="202"/>
      <c r="CZ431" s="12"/>
      <c r="DA431" s="202"/>
      <c r="DB431" s="202"/>
      <c r="DC431" s="202"/>
      <c r="DD431" s="202"/>
      <c r="DE431" s="202"/>
      <c r="DF431" s="202"/>
      <c r="DG431" s="202"/>
      <c r="DH431" s="202"/>
      <c r="DI431" s="202"/>
      <c r="DQ431" s="12"/>
      <c r="DR431" s="202"/>
      <c r="DS431" s="202"/>
      <c r="DT431" s="202"/>
      <c r="DU431" s="202"/>
      <c r="DV431" s="202"/>
      <c r="DW431" s="202"/>
      <c r="DX431" s="202"/>
      <c r="DY431" s="202"/>
      <c r="DZ431" s="202"/>
    </row>
    <row r="432" spans="2:130" x14ac:dyDescent="0.3">
      <c r="B432" s="114" t="s">
        <v>199</v>
      </c>
      <c r="C432" s="96" t="s">
        <v>181</v>
      </c>
      <c r="D432" s="32">
        <v>-0.7</v>
      </c>
      <c r="E432" s="16"/>
      <c r="F432" s="16"/>
      <c r="G432" s="16"/>
      <c r="H432" s="16"/>
      <c r="I432" s="16"/>
      <c r="J432" s="16"/>
      <c r="K432" s="16"/>
      <c r="S432" s="114" t="s">
        <v>199</v>
      </c>
      <c r="T432" s="197" t="s">
        <v>181</v>
      </c>
      <c r="U432" s="32">
        <v>-0.7</v>
      </c>
      <c r="V432" s="202"/>
      <c r="W432" s="202"/>
      <c r="X432" s="202"/>
      <c r="Y432" s="202"/>
      <c r="Z432" s="202"/>
      <c r="AA432" s="202"/>
      <c r="AB432" s="202"/>
      <c r="AJ432" s="114" t="s">
        <v>199</v>
      </c>
      <c r="AK432" s="197" t="s">
        <v>181</v>
      </c>
      <c r="AL432" s="32">
        <v>-0.7</v>
      </c>
      <c r="AM432" s="202"/>
      <c r="AN432" s="202"/>
      <c r="AO432" s="202"/>
      <c r="AP432" s="202"/>
      <c r="AQ432" s="202"/>
      <c r="AR432" s="202"/>
      <c r="AS432" s="202"/>
      <c r="BA432" s="114" t="s">
        <v>199</v>
      </c>
      <c r="BB432" s="197" t="s">
        <v>181</v>
      </c>
      <c r="BC432" s="32">
        <v>-0.7</v>
      </c>
      <c r="BD432" s="202"/>
      <c r="BE432" s="202"/>
      <c r="BF432" s="202"/>
      <c r="BG432" s="202"/>
      <c r="BH432" s="202"/>
      <c r="BI432" s="202"/>
      <c r="BJ432" s="202"/>
      <c r="BR432" s="114" t="s">
        <v>199</v>
      </c>
      <c r="BS432" s="197" t="s">
        <v>181</v>
      </c>
      <c r="BT432" s="32">
        <v>-0.7</v>
      </c>
      <c r="BU432" s="202"/>
      <c r="BV432" s="202"/>
      <c r="BW432" s="202"/>
      <c r="BX432" s="202"/>
      <c r="BY432" s="202"/>
      <c r="BZ432" s="202"/>
      <c r="CA432" s="202"/>
      <c r="CI432" s="114" t="s">
        <v>199</v>
      </c>
      <c r="CJ432" s="197" t="s">
        <v>181</v>
      </c>
      <c r="CK432" s="32">
        <v>-0.7</v>
      </c>
      <c r="CL432" s="202"/>
      <c r="CM432" s="202"/>
      <c r="CN432" s="202"/>
      <c r="CO432" s="202"/>
      <c r="CP432" s="202"/>
      <c r="CQ432" s="202"/>
      <c r="CR432" s="202"/>
      <c r="CZ432" s="114" t="s">
        <v>199</v>
      </c>
      <c r="DA432" s="197" t="s">
        <v>181</v>
      </c>
      <c r="DB432" s="32">
        <v>-0.7</v>
      </c>
      <c r="DC432" s="202"/>
      <c r="DD432" s="202"/>
      <c r="DE432" s="202"/>
      <c r="DF432" s="202"/>
      <c r="DG432" s="202"/>
      <c r="DH432" s="202"/>
      <c r="DI432" s="202"/>
      <c r="DQ432" s="114" t="s">
        <v>199</v>
      </c>
      <c r="DR432" s="197" t="s">
        <v>181</v>
      </c>
      <c r="DS432" s="32">
        <v>-0.7</v>
      </c>
      <c r="DT432" s="202"/>
      <c r="DU432" s="202"/>
      <c r="DV432" s="202"/>
      <c r="DW432" s="202"/>
      <c r="DX432" s="202"/>
      <c r="DY432" s="202"/>
      <c r="DZ432" s="202"/>
    </row>
    <row r="433" spans="1:130" x14ac:dyDescent="0.3">
      <c r="B433" s="12"/>
      <c r="C433" s="16"/>
      <c r="D433" s="16"/>
      <c r="E433" s="16"/>
      <c r="F433" s="16"/>
      <c r="G433" s="16"/>
      <c r="H433" s="16"/>
      <c r="I433" s="16"/>
      <c r="J433" s="16"/>
      <c r="K433" s="16"/>
      <c r="S433" s="12"/>
      <c r="T433" s="202"/>
      <c r="U433" s="202"/>
      <c r="V433" s="202"/>
      <c r="W433" s="202"/>
      <c r="X433" s="202"/>
      <c r="Y433" s="202"/>
      <c r="Z433" s="202"/>
      <c r="AA433" s="202"/>
      <c r="AB433" s="202"/>
      <c r="AJ433" s="12"/>
      <c r="AK433" s="202"/>
      <c r="AL433" s="202"/>
      <c r="AM433" s="202"/>
      <c r="AN433" s="202"/>
      <c r="AO433" s="202"/>
      <c r="AP433" s="202"/>
      <c r="AQ433" s="202"/>
      <c r="AR433" s="202"/>
      <c r="AS433" s="202"/>
      <c r="BA433" s="12"/>
      <c r="BB433" s="202"/>
      <c r="BC433" s="202"/>
      <c r="BD433" s="202"/>
      <c r="BE433" s="202"/>
      <c r="BF433" s="202"/>
      <c r="BG433" s="202"/>
      <c r="BH433" s="202"/>
      <c r="BI433" s="202"/>
      <c r="BJ433" s="202"/>
      <c r="BR433" s="12"/>
      <c r="BS433" s="202"/>
      <c r="BT433" s="202"/>
      <c r="BU433" s="202"/>
      <c r="BV433" s="202"/>
      <c r="BW433" s="202"/>
      <c r="BX433" s="202"/>
      <c r="BY433" s="202"/>
      <c r="BZ433" s="202"/>
      <c r="CA433" s="202"/>
      <c r="CI433" s="12"/>
      <c r="CJ433" s="202"/>
      <c r="CK433" s="202"/>
      <c r="CL433" s="202"/>
      <c r="CM433" s="202"/>
      <c r="CN433" s="202"/>
      <c r="CO433" s="202"/>
      <c r="CP433" s="202"/>
      <c r="CQ433" s="202"/>
      <c r="CR433" s="202"/>
      <c r="CZ433" s="12"/>
      <c r="DA433" s="202"/>
      <c r="DB433" s="202"/>
      <c r="DC433" s="202"/>
      <c r="DD433" s="202"/>
      <c r="DE433" s="202"/>
      <c r="DF433" s="202"/>
      <c r="DG433" s="202"/>
      <c r="DH433" s="202"/>
      <c r="DI433" s="202"/>
      <c r="DQ433" s="12"/>
      <c r="DR433" s="202"/>
      <c r="DS433" s="202"/>
      <c r="DT433" s="202"/>
      <c r="DU433" s="202"/>
      <c r="DV433" s="202"/>
      <c r="DW433" s="202"/>
      <c r="DX433" s="202"/>
      <c r="DY433" s="202"/>
      <c r="DZ433" s="202"/>
    </row>
    <row r="434" spans="1:130" s="66" customFormat="1" x14ac:dyDescent="0.3">
      <c r="A434" s="67" t="s">
        <v>202</v>
      </c>
      <c r="R434" s="67" t="s">
        <v>202</v>
      </c>
      <c r="AI434" s="67" t="s">
        <v>202</v>
      </c>
      <c r="AZ434" s="67" t="s">
        <v>202</v>
      </c>
      <c r="BQ434" s="67" t="s">
        <v>202</v>
      </c>
      <c r="CH434" s="67" t="s">
        <v>202</v>
      </c>
      <c r="CY434" s="67" t="s">
        <v>202</v>
      </c>
      <c r="DP434" s="67" t="s">
        <v>202</v>
      </c>
    </row>
    <row r="435" spans="1:130" x14ac:dyDescent="0.3">
      <c r="A435" s="1" t="s">
        <v>203</v>
      </c>
      <c r="B435" s="1"/>
      <c r="R435" s="1" t="s">
        <v>203</v>
      </c>
      <c r="S435" s="1"/>
      <c r="AI435" s="1" t="s">
        <v>203</v>
      </c>
      <c r="AJ435" s="1"/>
      <c r="AZ435" s="1" t="s">
        <v>203</v>
      </c>
      <c r="BA435" s="1"/>
      <c r="BQ435" s="1" t="s">
        <v>203</v>
      </c>
      <c r="BR435" s="1"/>
      <c r="CH435" s="1" t="s">
        <v>203</v>
      </c>
      <c r="CI435" s="1"/>
      <c r="CY435" s="1" t="s">
        <v>203</v>
      </c>
      <c r="CZ435" s="1"/>
      <c r="DP435" s="1" t="s">
        <v>203</v>
      </c>
      <c r="DQ435" s="1"/>
    </row>
    <row r="436" spans="1:130" x14ac:dyDescent="0.3">
      <c r="A436" s="1"/>
      <c r="B436" s="120" t="s">
        <v>89</v>
      </c>
      <c r="R436" s="1"/>
      <c r="S436" s="120" t="s">
        <v>89</v>
      </c>
      <c r="AI436" s="1"/>
      <c r="AJ436" s="120" t="s">
        <v>89</v>
      </c>
      <c r="AZ436" s="1"/>
      <c r="BA436" s="120" t="s">
        <v>89</v>
      </c>
      <c r="BQ436" s="1"/>
      <c r="BR436" s="120" t="s">
        <v>89</v>
      </c>
      <c r="CH436" s="1"/>
      <c r="CI436" s="120" t="s">
        <v>89</v>
      </c>
      <c r="CY436" s="1"/>
      <c r="CZ436" s="120" t="s">
        <v>89</v>
      </c>
      <c r="DP436" s="1"/>
      <c r="DQ436" s="120" t="s">
        <v>89</v>
      </c>
    </row>
    <row r="437" spans="1:130" x14ac:dyDescent="0.3">
      <c r="A437" s="1"/>
      <c r="B437" s="1" t="s">
        <v>232</v>
      </c>
      <c r="F437" s="121"/>
      <c r="R437" s="1"/>
      <c r="S437" s="1" t="s">
        <v>232</v>
      </c>
      <c r="W437" s="121"/>
      <c r="AI437" s="1"/>
      <c r="AJ437" s="1" t="s">
        <v>232</v>
      </c>
      <c r="AN437" s="121"/>
      <c r="AZ437" s="1"/>
      <c r="BA437" s="1" t="s">
        <v>232</v>
      </c>
      <c r="BE437" s="121"/>
      <c r="BQ437" s="1"/>
      <c r="BR437" s="1" t="s">
        <v>232</v>
      </c>
      <c r="BV437" s="121"/>
      <c r="CH437" s="1"/>
      <c r="CI437" s="1" t="s">
        <v>232</v>
      </c>
      <c r="CM437" s="121"/>
      <c r="CY437" s="1"/>
      <c r="CZ437" s="1" t="s">
        <v>232</v>
      </c>
      <c r="DD437" s="121"/>
      <c r="DP437" s="1"/>
      <c r="DQ437" s="1" t="s">
        <v>232</v>
      </c>
      <c r="DU437" s="121"/>
    </row>
    <row r="438" spans="1:130" x14ac:dyDescent="0.3">
      <c r="A438" s="1"/>
      <c r="B438" s="1" t="s">
        <v>233</v>
      </c>
      <c r="F438" s="122"/>
      <c r="R438" s="1"/>
      <c r="S438" s="1" t="s">
        <v>233</v>
      </c>
      <c r="W438" s="122"/>
      <c r="AI438" s="1"/>
      <c r="AJ438" s="1" t="s">
        <v>233</v>
      </c>
      <c r="AN438" s="122"/>
      <c r="AZ438" s="1"/>
      <c r="BA438" s="1" t="s">
        <v>233</v>
      </c>
      <c r="BE438" s="122"/>
      <c r="BQ438" s="1"/>
      <c r="BR438" s="1" t="s">
        <v>233</v>
      </c>
      <c r="BV438" s="122"/>
      <c r="CH438" s="1"/>
      <c r="CI438" s="1" t="s">
        <v>233</v>
      </c>
      <c r="CM438" s="122"/>
      <c r="CY438" s="1"/>
      <c r="CZ438" s="1" t="s">
        <v>233</v>
      </c>
      <c r="DD438" s="122"/>
      <c r="DP438" s="1"/>
      <c r="DQ438" s="1" t="s">
        <v>233</v>
      </c>
      <c r="DU438" s="122"/>
    </row>
    <row r="439" spans="1:130" x14ac:dyDescent="0.3">
      <c r="B439" s="47" t="s">
        <v>234</v>
      </c>
      <c r="C439" s="38"/>
      <c r="D439" s="16"/>
      <c r="E439" s="16"/>
      <c r="F439" s="122"/>
      <c r="H439" s="16"/>
      <c r="I439" s="16"/>
      <c r="S439" s="47" t="s">
        <v>234</v>
      </c>
      <c r="T439" s="38"/>
      <c r="U439" s="202"/>
      <c r="V439" s="202"/>
      <c r="W439" s="122"/>
      <c r="Y439" s="202"/>
      <c r="Z439" s="202"/>
      <c r="AJ439" s="47" t="s">
        <v>234</v>
      </c>
      <c r="AK439" s="38"/>
      <c r="AL439" s="202"/>
      <c r="AM439" s="202"/>
      <c r="AN439" s="122"/>
      <c r="AP439" s="202"/>
      <c r="AQ439" s="202"/>
      <c r="BA439" s="47" t="s">
        <v>234</v>
      </c>
      <c r="BB439" s="38"/>
      <c r="BC439" s="202"/>
      <c r="BD439" s="202"/>
      <c r="BE439" s="122"/>
      <c r="BG439" s="202"/>
      <c r="BH439" s="202"/>
      <c r="BR439" s="47" t="s">
        <v>234</v>
      </c>
      <c r="BS439" s="38"/>
      <c r="BT439" s="202"/>
      <c r="BU439" s="202"/>
      <c r="BV439" s="122"/>
      <c r="BX439" s="202"/>
      <c r="BY439" s="202"/>
      <c r="CI439" s="47" t="s">
        <v>234</v>
      </c>
      <c r="CJ439" s="38"/>
      <c r="CK439" s="202"/>
      <c r="CL439" s="202"/>
      <c r="CM439" s="122"/>
      <c r="CO439" s="202"/>
      <c r="CP439" s="202"/>
      <c r="CZ439" s="47" t="s">
        <v>234</v>
      </c>
      <c r="DA439" s="38"/>
      <c r="DB439" s="202"/>
      <c r="DC439" s="202"/>
      <c r="DD439" s="122"/>
      <c r="DF439" s="202"/>
      <c r="DG439" s="202"/>
      <c r="DQ439" s="47" t="s">
        <v>234</v>
      </c>
      <c r="DR439" s="38"/>
      <c r="DS439" s="202"/>
      <c r="DT439" s="202"/>
      <c r="DU439" s="122"/>
      <c r="DW439" s="202"/>
      <c r="DX439" s="202"/>
    </row>
    <row r="440" spans="1:130" x14ac:dyDescent="0.3">
      <c r="B440" s="38"/>
      <c r="C440" s="16"/>
      <c r="D440" s="16"/>
      <c r="E440" s="16"/>
      <c r="F440" s="122"/>
      <c r="H440" s="16"/>
      <c r="I440" s="16"/>
      <c r="S440" s="38"/>
      <c r="T440" s="202"/>
      <c r="U440" s="202"/>
      <c r="V440" s="202"/>
      <c r="W440" s="122"/>
      <c r="Y440" s="202"/>
      <c r="Z440" s="202"/>
      <c r="AJ440" s="38"/>
      <c r="AK440" s="202"/>
      <c r="AL440" s="202"/>
      <c r="AM440" s="202"/>
      <c r="AN440" s="122"/>
      <c r="AP440" s="202"/>
      <c r="AQ440" s="202"/>
      <c r="BA440" s="38"/>
      <c r="BB440" s="202"/>
      <c r="BC440" s="202"/>
      <c r="BD440" s="202"/>
      <c r="BE440" s="122"/>
      <c r="BG440" s="202"/>
      <c r="BH440" s="202"/>
      <c r="BR440" s="38"/>
      <c r="BS440" s="202"/>
      <c r="BT440" s="202"/>
      <c r="BU440" s="202"/>
      <c r="BV440" s="122"/>
      <c r="BX440" s="202"/>
      <c r="BY440" s="202"/>
      <c r="CI440" s="38"/>
      <c r="CJ440" s="202"/>
      <c r="CK440" s="202"/>
      <c r="CL440" s="202"/>
      <c r="CM440" s="122"/>
      <c r="CO440" s="202"/>
      <c r="CP440" s="202"/>
      <c r="CZ440" s="38"/>
      <c r="DA440" s="202"/>
      <c r="DB440" s="202"/>
      <c r="DC440" s="202"/>
      <c r="DD440" s="122"/>
      <c r="DF440" s="202"/>
      <c r="DG440" s="202"/>
      <c r="DQ440" s="38"/>
      <c r="DR440" s="202"/>
      <c r="DS440" s="202"/>
      <c r="DT440" s="202"/>
      <c r="DU440" s="122"/>
      <c r="DW440" s="202"/>
      <c r="DX440" s="202"/>
    </row>
    <row r="441" spans="1:130" x14ac:dyDescent="0.3">
      <c r="B441" s="12" t="s">
        <v>211</v>
      </c>
      <c r="C441" s="11" t="str">
        <f>IF(C169="X","+X","+Y")</f>
        <v>+X</v>
      </c>
      <c r="D441" s="16"/>
      <c r="E441" s="16"/>
      <c r="F441" s="122"/>
      <c r="H441" s="16"/>
      <c r="I441" s="16"/>
      <c r="S441" s="12" t="s">
        <v>211</v>
      </c>
      <c r="T441" s="11" t="str">
        <f>IF(T169="X","+X","+Y")</f>
        <v>+X</v>
      </c>
      <c r="U441" s="202"/>
      <c r="V441" s="202"/>
      <c r="W441" s="122"/>
      <c r="Y441" s="202"/>
      <c r="Z441" s="202"/>
      <c r="AJ441" s="12" t="s">
        <v>211</v>
      </c>
      <c r="AK441" s="11" t="str">
        <f>IF(AK169="X","+X","+Y")</f>
        <v>+X</v>
      </c>
      <c r="AL441" s="202"/>
      <c r="AM441" s="202"/>
      <c r="AN441" s="122"/>
      <c r="AP441" s="202"/>
      <c r="AQ441" s="202"/>
      <c r="BA441" s="12" t="s">
        <v>211</v>
      </c>
      <c r="BB441" s="11" t="str">
        <f>IF(BB169="X","+X","+Y")</f>
        <v>+X</v>
      </c>
      <c r="BC441" s="202"/>
      <c r="BD441" s="202"/>
      <c r="BE441" s="122"/>
      <c r="BG441" s="202"/>
      <c r="BH441" s="202"/>
      <c r="BR441" s="12" t="s">
        <v>211</v>
      </c>
      <c r="BS441" s="11" t="str">
        <f>IF(BS169="X","+X","+Y")</f>
        <v>+Y</v>
      </c>
      <c r="BT441" s="202"/>
      <c r="BU441" s="202"/>
      <c r="BV441" s="122"/>
      <c r="BX441" s="202"/>
      <c r="BY441" s="202"/>
      <c r="CI441" s="12" t="s">
        <v>211</v>
      </c>
      <c r="CJ441" s="11" t="str">
        <f>IF(CJ169="X","+X","+Y")</f>
        <v>+Y</v>
      </c>
      <c r="CK441" s="202"/>
      <c r="CL441" s="202"/>
      <c r="CM441" s="122"/>
      <c r="CO441" s="202"/>
      <c r="CP441" s="202"/>
      <c r="CZ441" s="12" t="s">
        <v>211</v>
      </c>
      <c r="DA441" s="11" t="str">
        <f>IF(DA169="X","+X","+Y")</f>
        <v>+Y</v>
      </c>
      <c r="DB441" s="202"/>
      <c r="DC441" s="202"/>
      <c r="DD441" s="122"/>
      <c r="DF441" s="202"/>
      <c r="DG441" s="202"/>
      <c r="DQ441" s="12" t="s">
        <v>211</v>
      </c>
      <c r="DR441" s="11" t="str">
        <f>IF(DR169="X","+X","+Y")</f>
        <v>+Y</v>
      </c>
      <c r="DS441" s="202"/>
      <c r="DT441" s="202"/>
      <c r="DU441" s="122"/>
      <c r="DW441" s="202"/>
      <c r="DX441" s="202"/>
    </row>
    <row r="442" spans="1:130" x14ac:dyDescent="0.3">
      <c r="B442" s="12" t="s">
        <v>192</v>
      </c>
      <c r="C442" s="11" t="str">
        <f>IF(C169="X","-X","-Y")</f>
        <v>-X</v>
      </c>
      <c r="D442" s="16"/>
      <c r="E442" s="16"/>
      <c r="F442" s="122"/>
      <c r="H442" s="16"/>
      <c r="I442" s="16"/>
      <c r="S442" s="12" t="s">
        <v>192</v>
      </c>
      <c r="T442" s="11" t="str">
        <f>IF(T169="X","-X","-Y")</f>
        <v>-X</v>
      </c>
      <c r="U442" s="202"/>
      <c r="V442" s="202"/>
      <c r="W442" s="122"/>
      <c r="Y442" s="202"/>
      <c r="Z442" s="202"/>
      <c r="AJ442" s="12" t="s">
        <v>192</v>
      </c>
      <c r="AK442" s="11" t="str">
        <f>IF(AK169="X","-X","-Y")</f>
        <v>-X</v>
      </c>
      <c r="AL442" s="202"/>
      <c r="AM442" s="202"/>
      <c r="AN442" s="122"/>
      <c r="AP442" s="202"/>
      <c r="AQ442" s="202"/>
      <c r="BA442" s="12" t="s">
        <v>192</v>
      </c>
      <c r="BB442" s="11" t="str">
        <f>IF(BB169="X","-X","-Y")</f>
        <v>-X</v>
      </c>
      <c r="BC442" s="202"/>
      <c r="BD442" s="202"/>
      <c r="BE442" s="122"/>
      <c r="BG442" s="202"/>
      <c r="BH442" s="202"/>
      <c r="BR442" s="12" t="s">
        <v>192</v>
      </c>
      <c r="BS442" s="11" t="str">
        <f>IF(BS169="X","-X","-Y")</f>
        <v>-Y</v>
      </c>
      <c r="BT442" s="202"/>
      <c r="BU442" s="202"/>
      <c r="BV442" s="122"/>
      <c r="BX442" s="202"/>
      <c r="BY442" s="202"/>
      <c r="CI442" s="12" t="s">
        <v>192</v>
      </c>
      <c r="CJ442" s="11" t="str">
        <f>IF(CJ169="X","-X","-Y")</f>
        <v>-Y</v>
      </c>
      <c r="CK442" s="202"/>
      <c r="CL442" s="202"/>
      <c r="CM442" s="122"/>
      <c r="CO442" s="202"/>
      <c r="CP442" s="202"/>
      <c r="CZ442" s="12" t="s">
        <v>192</v>
      </c>
      <c r="DA442" s="11" t="str">
        <f>IF(DA169="X","-X","-Y")</f>
        <v>-Y</v>
      </c>
      <c r="DB442" s="202"/>
      <c r="DC442" s="202"/>
      <c r="DD442" s="122"/>
      <c r="DF442" s="202"/>
      <c r="DG442" s="202"/>
      <c r="DQ442" s="12" t="s">
        <v>192</v>
      </c>
      <c r="DR442" s="11" t="str">
        <f>IF(DR169="X","-X","-Y")</f>
        <v>-Y</v>
      </c>
      <c r="DS442" s="202"/>
      <c r="DT442" s="202"/>
      <c r="DU442" s="122"/>
      <c r="DW442" s="202"/>
      <c r="DX442" s="202"/>
    </row>
    <row r="443" spans="1:130" x14ac:dyDescent="0.3">
      <c r="B443" s="12" t="s">
        <v>214</v>
      </c>
      <c r="C443" s="11" t="str">
        <f>IF(C169="X","+Y","+X")</f>
        <v>+Y</v>
      </c>
      <c r="D443" s="16"/>
      <c r="E443" s="16"/>
      <c r="F443" s="122"/>
      <c r="H443" s="16"/>
      <c r="I443" s="16"/>
      <c r="S443" s="12" t="s">
        <v>214</v>
      </c>
      <c r="T443" s="11" t="str">
        <f>IF(T169="X","+Y","+X")</f>
        <v>+Y</v>
      </c>
      <c r="U443" s="202"/>
      <c r="V443" s="202"/>
      <c r="W443" s="122"/>
      <c r="Y443" s="202"/>
      <c r="Z443" s="202"/>
      <c r="AJ443" s="12" t="s">
        <v>214</v>
      </c>
      <c r="AK443" s="11" t="str">
        <f>IF(AK169="X","+Y","+X")</f>
        <v>+Y</v>
      </c>
      <c r="AL443" s="202"/>
      <c r="AM443" s="202"/>
      <c r="AN443" s="122"/>
      <c r="AP443" s="202"/>
      <c r="AQ443" s="202"/>
      <c r="BA443" s="12" t="s">
        <v>214</v>
      </c>
      <c r="BB443" s="11" t="str">
        <f>IF(BB169="X","+Y","+X")</f>
        <v>+Y</v>
      </c>
      <c r="BC443" s="202"/>
      <c r="BD443" s="202"/>
      <c r="BE443" s="122"/>
      <c r="BG443" s="202"/>
      <c r="BH443" s="202"/>
      <c r="BR443" s="12" t="s">
        <v>214</v>
      </c>
      <c r="BS443" s="11" t="str">
        <f>IF(BS169="X","+Y","+X")</f>
        <v>+X</v>
      </c>
      <c r="BT443" s="202"/>
      <c r="BU443" s="202"/>
      <c r="BV443" s="122"/>
      <c r="BX443" s="202"/>
      <c r="BY443" s="202"/>
      <c r="CI443" s="12" t="s">
        <v>214</v>
      </c>
      <c r="CJ443" s="11" t="str">
        <f>IF(CJ169="X","+Y","+X")</f>
        <v>+X</v>
      </c>
      <c r="CK443" s="202"/>
      <c r="CL443" s="202"/>
      <c r="CM443" s="122"/>
      <c r="CO443" s="202"/>
      <c r="CP443" s="202"/>
      <c r="CZ443" s="12" t="s">
        <v>214</v>
      </c>
      <c r="DA443" s="11" t="str">
        <f>IF(DA169="X","+Y","+X")</f>
        <v>+X</v>
      </c>
      <c r="DB443" s="202"/>
      <c r="DC443" s="202"/>
      <c r="DD443" s="122"/>
      <c r="DF443" s="202"/>
      <c r="DG443" s="202"/>
      <c r="DQ443" s="12" t="s">
        <v>214</v>
      </c>
      <c r="DR443" s="11" t="str">
        <f>IF(DR169="X","+Y","+X")</f>
        <v>+X</v>
      </c>
      <c r="DS443" s="202"/>
      <c r="DT443" s="202"/>
      <c r="DU443" s="122"/>
      <c r="DW443" s="202"/>
      <c r="DX443" s="202"/>
    </row>
    <row r="444" spans="1:130" x14ac:dyDescent="0.3">
      <c r="B444" s="12" t="s">
        <v>216</v>
      </c>
      <c r="C444" s="11" t="str">
        <f>IF(C169="X","-Y","-X")</f>
        <v>-Y</v>
      </c>
      <c r="D444" s="16"/>
      <c r="E444" s="16"/>
      <c r="F444" s="122"/>
      <c r="H444" s="16"/>
      <c r="I444" s="16"/>
      <c r="S444" s="12" t="s">
        <v>216</v>
      </c>
      <c r="T444" s="11" t="str">
        <f>IF(T169="X","-Y","-X")</f>
        <v>-Y</v>
      </c>
      <c r="U444" s="202"/>
      <c r="V444" s="202"/>
      <c r="W444" s="122"/>
      <c r="Y444" s="202"/>
      <c r="Z444" s="202"/>
      <c r="AJ444" s="12" t="s">
        <v>216</v>
      </c>
      <c r="AK444" s="11" t="str">
        <f>IF(AK169="X","-Y","-X")</f>
        <v>-Y</v>
      </c>
      <c r="AL444" s="202"/>
      <c r="AM444" s="202"/>
      <c r="AN444" s="122"/>
      <c r="AP444" s="202"/>
      <c r="AQ444" s="202"/>
      <c r="BA444" s="12" t="s">
        <v>216</v>
      </c>
      <c r="BB444" s="11" t="str">
        <f>IF(BB169="X","-Y","-X")</f>
        <v>-Y</v>
      </c>
      <c r="BC444" s="202"/>
      <c r="BD444" s="202"/>
      <c r="BE444" s="122"/>
      <c r="BG444" s="202"/>
      <c r="BH444" s="202"/>
      <c r="BR444" s="12" t="s">
        <v>216</v>
      </c>
      <c r="BS444" s="11" t="str">
        <f>IF(BS169="X","-Y","-X")</f>
        <v>-X</v>
      </c>
      <c r="BT444" s="202"/>
      <c r="BU444" s="202"/>
      <c r="BV444" s="122"/>
      <c r="BX444" s="202"/>
      <c r="BY444" s="202"/>
      <c r="CI444" s="12" t="s">
        <v>216</v>
      </c>
      <c r="CJ444" s="11" t="str">
        <f>IF(CJ169="X","-Y","-X")</f>
        <v>-X</v>
      </c>
      <c r="CK444" s="202"/>
      <c r="CL444" s="202"/>
      <c r="CM444" s="122"/>
      <c r="CO444" s="202"/>
      <c r="CP444" s="202"/>
      <c r="CZ444" s="12" t="s">
        <v>216</v>
      </c>
      <c r="DA444" s="11" t="str">
        <f>IF(DA169="X","-Y","-X")</f>
        <v>-X</v>
      </c>
      <c r="DB444" s="202"/>
      <c r="DC444" s="202"/>
      <c r="DD444" s="122"/>
      <c r="DF444" s="202"/>
      <c r="DG444" s="202"/>
      <c r="DQ444" s="12" t="s">
        <v>216</v>
      </c>
      <c r="DR444" s="11" t="str">
        <f>IF(DR169="X","-Y","-X")</f>
        <v>-X</v>
      </c>
      <c r="DS444" s="202"/>
      <c r="DT444" s="202"/>
      <c r="DU444" s="122"/>
      <c r="DW444" s="202"/>
      <c r="DX444" s="202"/>
    </row>
    <row r="445" spans="1:130" x14ac:dyDescent="0.3">
      <c r="B445" s="12" t="s">
        <v>218</v>
      </c>
      <c r="C445" s="11" t="str">
        <f>IF(C169="X","+X","+Y")</f>
        <v>+X</v>
      </c>
      <c r="D445" s="16"/>
      <c r="E445" s="16"/>
      <c r="F445" s="122"/>
      <c r="G445" s="16"/>
      <c r="H445" s="16"/>
      <c r="I445" s="16"/>
      <c r="S445" s="12" t="s">
        <v>218</v>
      </c>
      <c r="T445" s="11" t="str">
        <f>IF(T169="X","+X","+Y")</f>
        <v>+X</v>
      </c>
      <c r="U445" s="202"/>
      <c r="V445" s="202"/>
      <c r="W445" s="122"/>
      <c r="X445" s="202"/>
      <c r="Y445" s="202"/>
      <c r="Z445" s="202"/>
      <c r="AJ445" s="12" t="s">
        <v>218</v>
      </c>
      <c r="AK445" s="11" t="str">
        <f>IF(AK169="X","+X","+Y")</f>
        <v>+X</v>
      </c>
      <c r="AL445" s="202"/>
      <c r="AM445" s="202"/>
      <c r="AN445" s="122"/>
      <c r="AO445" s="202"/>
      <c r="AP445" s="202"/>
      <c r="AQ445" s="202"/>
      <c r="BA445" s="12" t="s">
        <v>218</v>
      </c>
      <c r="BB445" s="11" t="str">
        <f>IF(BB169="X","+X","+Y")</f>
        <v>+X</v>
      </c>
      <c r="BC445" s="202"/>
      <c r="BD445" s="202"/>
      <c r="BE445" s="122"/>
      <c r="BF445" s="202"/>
      <c r="BG445" s="202"/>
      <c r="BH445" s="202"/>
      <c r="BR445" s="12" t="s">
        <v>218</v>
      </c>
      <c r="BS445" s="11" t="str">
        <f>IF(BS169="X","+X","+Y")</f>
        <v>+Y</v>
      </c>
      <c r="BT445" s="202"/>
      <c r="BU445" s="202"/>
      <c r="BV445" s="122"/>
      <c r="BW445" s="202"/>
      <c r="BX445" s="202"/>
      <c r="BY445" s="202"/>
      <c r="CI445" s="12" t="s">
        <v>218</v>
      </c>
      <c r="CJ445" s="11" t="str">
        <f>IF(CJ169="X","+X","+Y")</f>
        <v>+Y</v>
      </c>
      <c r="CK445" s="202"/>
      <c r="CL445" s="202"/>
      <c r="CM445" s="122"/>
      <c r="CN445" s="202"/>
      <c r="CO445" s="202"/>
      <c r="CP445" s="202"/>
      <c r="CZ445" s="12" t="s">
        <v>218</v>
      </c>
      <c r="DA445" s="11" t="str">
        <f>IF(DA169="X","+X","+Y")</f>
        <v>+Y</v>
      </c>
      <c r="DB445" s="202"/>
      <c r="DC445" s="202"/>
      <c r="DD445" s="122"/>
      <c r="DE445" s="202"/>
      <c r="DF445" s="202"/>
      <c r="DG445" s="202"/>
      <c r="DQ445" s="12" t="s">
        <v>218</v>
      </c>
      <c r="DR445" s="11" t="str">
        <f>IF(DR169="X","+X","+Y")</f>
        <v>+Y</v>
      </c>
      <c r="DS445" s="202"/>
      <c r="DT445" s="202"/>
      <c r="DU445" s="122"/>
      <c r="DV445" s="202"/>
      <c r="DW445" s="202"/>
      <c r="DX445" s="202"/>
    </row>
    <row r="446" spans="1:130" x14ac:dyDescent="0.3">
      <c r="B446" s="12" t="s">
        <v>182</v>
      </c>
      <c r="C446" s="11" t="str">
        <f>IF(C169="X","-X","-Y")</f>
        <v>-X</v>
      </c>
      <c r="D446" s="16"/>
      <c r="E446" s="16"/>
      <c r="F446" s="16"/>
      <c r="G446" s="16"/>
      <c r="H446" s="16"/>
      <c r="I446" s="16"/>
      <c r="S446" s="12" t="s">
        <v>182</v>
      </c>
      <c r="T446" s="11" t="str">
        <f>IF(T169="X","-X","-Y")</f>
        <v>-X</v>
      </c>
      <c r="U446" s="202"/>
      <c r="V446" s="202"/>
      <c r="W446" s="202"/>
      <c r="X446" s="202"/>
      <c r="Y446" s="202"/>
      <c r="Z446" s="202"/>
      <c r="AJ446" s="12" t="s">
        <v>182</v>
      </c>
      <c r="AK446" s="11" t="str">
        <f>IF(AK169="X","-X","-Y")</f>
        <v>-X</v>
      </c>
      <c r="AL446" s="202"/>
      <c r="AM446" s="202"/>
      <c r="AN446" s="202"/>
      <c r="AO446" s="202"/>
      <c r="AP446" s="202"/>
      <c r="AQ446" s="202"/>
      <c r="BA446" s="12" t="s">
        <v>182</v>
      </c>
      <c r="BB446" s="11" t="str">
        <f>IF(BB169="X","-X","-Y")</f>
        <v>-X</v>
      </c>
      <c r="BC446" s="202"/>
      <c r="BD446" s="202"/>
      <c r="BE446" s="202"/>
      <c r="BF446" s="202"/>
      <c r="BG446" s="202"/>
      <c r="BH446" s="202"/>
      <c r="BR446" s="12" t="s">
        <v>182</v>
      </c>
      <c r="BS446" s="11" t="str">
        <f>IF(BS169="X","-X","-Y")</f>
        <v>-Y</v>
      </c>
      <c r="BT446" s="202"/>
      <c r="BU446" s="202"/>
      <c r="BV446" s="202"/>
      <c r="BW446" s="202"/>
      <c r="BX446" s="202"/>
      <c r="BY446" s="202"/>
      <c r="CI446" s="12" t="s">
        <v>182</v>
      </c>
      <c r="CJ446" s="11" t="str">
        <f>IF(CJ169="X","-X","-Y")</f>
        <v>-Y</v>
      </c>
      <c r="CK446" s="202"/>
      <c r="CL446" s="202"/>
      <c r="CM446" s="202"/>
      <c r="CN446" s="202"/>
      <c r="CO446" s="202"/>
      <c r="CP446" s="202"/>
      <c r="CZ446" s="12" t="s">
        <v>182</v>
      </c>
      <c r="DA446" s="11" t="str">
        <f>IF(DA169="X","-X","-Y")</f>
        <v>-Y</v>
      </c>
      <c r="DB446" s="202"/>
      <c r="DC446" s="202"/>
      <c r="DD446" s="202"/>
      <c r="DE446" s="202"/>
      <c r="DF446" s="202"/>
      <c r="DG446" s="202"/>
      <c r="DQ446" s="12" t="s">
        <v>182</v>
      </c>
      <c r="DR446" s="11" t="str">
        <f>IF(DR169="X","-X","-Y")</f>
        <v>-Y</v>
      </c>
      <c r="DS446" s="202"/>
      <c r="DT446" s="202"/>
      <c r="DU446" s="202"/>
      <c r="DV446" s="202"/>
      <c r="DW446" s="202"/>
      <c r="DX446" s="202"/>
    </row>
    <row r="447" spans="1:130" x14ac:dyDescent="0.3">
      <c r="B447" s="12" t="s">
        <v>220</v>
      </c>
      <c r="C447" s="11" t="str">
        <f>IF(C169="X","+Y","+X")</f>
        <v>+Y</v>
      </c>
      <c r="D447" s="16"/>
      <c r="E447" s="16"/>
      <c r="F447" s="16"/>
      <c r="G447" s="16"/>
      <c r="H447" s="16"/>
      <c r="I447" s="16"/>
      <c r="S447" s="12" t="s">
        <v>220</v>
      </c>
      <c r="T447" s="11" t="str">
        <f>IF(T169="X","+Y","+X")</f>
        <v>+Y</v>
      </c>
      <c r="U447" s="202"/>
      <c r="V447" s="202"/>
      <c r="W447" s="202"/>
      <c r="X447" s="202"/>
      <c r="Y447" s="202"/>
      <c r="Z447" s="202"/>
      <c r="AJ447" s="12" t="s">
        <v>220</v>
      </c>
      <c r="AK447" s="11" t="str">
        <f>IF(AK169="X","+Y","+X")</f>
        <v>+Y</v>
      </c>
      <c r="AL447" s="202"/>
      <c r="AM447" s="202"/>
      <c r="AN447" s="202"/>
      <c r="AO447" s="202"/>
      <c r="AP447" s="202"/>
      <c r="AQ447" s="202"/>
      <c r="BA447" s="12" t="s">
        <v>220</v>
      </c>
      <c r="BB447" s="11" t="str">
        <f>IF(BB169="X","+Y","+X")</f>
        <v>+Y</v>
      </c>
      <c r="BC447" s="202"/>
      <c r="BD447" s="202"/>
      <c r="BE447" s="202"/>
      <c r="BF447" s="202"/>
      <c r="BG447" s="202"/>
      <c r="BH447" s="202"/>
      <c r="BR447" s="12" t="s">
        <v>220</v>
      </c>
      <c r="BS447" s="11" t="str">
        <f>IF(BS169="X","+Y","+X")</f>
        <v>+X</v>
      </c>
      <c r="BT447" s="202"/>
      <c r="BU447" s="202"/>
      <c r="BV447" s="202"/>
      <c r="BW447" s="202"/>
      <c r="BX447" s="202"/>
      <c r="BY447" s="202"/>
      <c r="CI447" s="12" t="s">
        <v>220</v>
      </c>
      <c r="CJ447" s="11" t="str">
        <f>IF(CJ169="X","+Y","+X")</f>
        <v>+X</v>
      </c>
      <c r="CK447" s="202"/>
      <c r="CL447" s="202"/>
      <c r="CM447" s="202"/>
      <c r="CN447" s="202"/>
      <c r="CO447" s="202"/>
      <c r="CP447" s="202"/>
      <c r="CZ447" s="12" t="s">
        <v>220</v>
      </c>
      <c r="DA447" s="11" t="str">
        <f>IF(DA169="X","+Y","+X")</f>
        <v>+X</v>
      </c>
      <c r="DB447" s="202"/>
      <c r="DC447" s="202"/>
      <c r="DD447" s="202"/>
      <c r="DE447" s="202"/>
      <c r="DF447" s="202"/>
      <c r="DG447" s="202"/>
      <c r="DQ447" s="12" t="s">
        <v>220</v>
      </c>
      <c r="DR447" s="11" t="str">
        <f>IF(DR169="X","+Y","+X")</f>
        <v>+X</v>
      </c>
      <c r="DS447" s="202"/>
      <c r="DT447" s="202"/>
      <c r="DU447" s="202"/>
      <c r="DV447" s="202"/>
      <c r="DW447" s="202"/>
      <c r="DX447" s="202"/>
    </row>
    <row r="448" spans="1:130" x14ac:dyDescent="0.3">
      <c r="B448" s="12" t="s">
        <v>221</v>
      </c>
      <c r="C448" s="11" t="str">
        <f>IF(C169="X","-Y","-X")</f>
        <v>-Y</v>
      </c>
      <c r="D448" s="16"/>
      <c r="E448" s="16"/>
      <c r="F448" s="16"/>
      <c r="G448" s="16"/>
      <c r="H448" s="16"/>
      <c r="I448" s="16"/>
      <c r="S448" s="12" t="s">
        <v>221</v>
      </c>
      <c r="T448" s="11" t="str">
        <f>IF(T169="X","-Y","-X")</f>
        <v>-Y</v>
      </c>
      <c r="U448" s="202"/>
      <c r="V448" s="202"/>
      <c r="W448" s="202"/>
      <c r="X448" s="202"/>
      <c r="Y448" s="202"/>
      <c r="Z448" s="202"/>
      <c r="AJ448" s="12" t="s">
        <v>221</v>
      </c>
      <c r="AK448" s="11" t="str">
        <f>IF(AK169="X","-Y","-X")</f>
        <v>-Y</v>
      </c>
      <c r="AL448" s="202"/>
      <c r="AM448" s="202"/>
      <c r="AN448" s="202"/>
      <c r="AO448" s="202"/>
      <c r="AP448" s="202"/>
      <c r="AQ448" s="202"/>
      <c r="BA448" s="12" t="s">
        <v>221</v>
      </c>
      <c r="BB448" s="11" t="str">
        <f>IF(BB169="X","-Y","-X")</f>
        <v>-Y</v>
      </c>
      <c r="BC448" s="202"/>
      <c r="BD448" s="202"/>
      <c r="BE448" s="202"/>
      <c r="BF448" s="202"/>
      <c r="BG448" s="202"/>
      <c r="BH448" s="202"/>
      <c r="BR448" s="12" t="s">
        <v>221</v>
      </c>
      <c r="BS448" s="11" t="str">
        <f>IF(BS169="X","-Y","-X")</f>
        <v>-X</v>
      </c>
      <c r="BT448" s="202"/>
      <c r="BU448" s="202"/>
      <c r="BV448" s="202"/>
      <c r="BW448" s="202"/>
      <c r="BX448" s="202"/>
      <c r="BY448" s="202"/>
      <c r="CI448" s="12" t="s">
        <v>221</v>
      </c>
      <c r="CJ448" s="11" t="str">
        <f>IF(CJ169="X","-Y","-X")</f>
        <v>-X</v>
      </c>
      <c r="CK448" s="202"/>
      <c r="CL448" s="202"/>
      <c r="CM448" s="202"/>
      <c r="CN448" s="202"/>
      <c r="CO448" s="202"/>
      <c r="CP448" s="202"/>
      <c r="CZ448" s="12" t="s">
        <v>221</v>
      </c>
      <c r="DA448" s="11" t="str">
        <f>IF(DA169="X","-Y","-X")</f>
        <v>-X</v>
      </c>
      <c r="DB448" s="202"/>
      <c r="DC448" s="202"/>
      <c r="DD448" s="202"/>
      <c r="DE448" s="202"/>
      <c r="DF448" s="202"/>
      <c r="DG448" s="202"/>
      <c r="DQ448" s="12" t="s">
        <v>221</v>
      </c>
      <c r="DR448" s="11" t="str">
        <f>IF(DR169="X","-Y","-X")</f>
        <v>-X</v>
      </c>
      <c r="DS448" s="202"/>
      <c r="DT448" s="202"/>
      <c r="DU448" s="202"/>
      <c r="DV448" s="202"/>
      <c r="DW448" s="202"/>
      <c r="DX448" s="202"/>
    </row>
    <row r="449" spans="1:136" x14ac:dyDescent="0.3">
      <c r="B449" s="12" t="s">
        <v>222</v>
      </c>
      <c r="C449" s="11" t="str">
        <f>B436</f>
        <v>Open</v>
      </c>
      <c r="D449" s="16"/>
      <c r="E449" s="16"/>
      <c r="F449" s="16"/>
      <c r="G449" s="16"/>
      <c r="H449" s="16"/>
      <c r="I449" s="16"/>
      <c r="S449" s="12" t="s">
        <v>222</v>
      </c>
      <c r="T449" s="11" t="str">
        <f>S436</f>
        <v>Open</v>
      </c>
      <c r="U449" s="202"/>
      <c r="V449" s="202"/>
      <c r="W449" s="202"/>
      <c r="X449" s="202"/>
      <c r="Y449" s="202"/>
      <c r="Z449" s="202"/>
      <c r="AJ449" s="12" t="s">
        <v>222</v>
      </c>
      <c r="AK449" s="11" t="str">
        <f>AJ436</f>
        <v>Open</v>
      </c>
      <c r="AL449" s="202"/>
      <c r="AM449" s="202"/>
      <c r="AN449" s="202"/>
      <c r="AO449" s="202"/>
      <c r="AP449" s="202"/>
      <c r="AQ449" s="202"/>
      <c r="BA449" s="12" t="s">
        <v>222</v>
      </c>
      <c r="BB449" s="11" t="str">
        <f>BA436</f>
        <v>Open</v>
      </c>
      <c r="BC449" s="202"/>
      <c r="BD449" s="202"/>
      <c r="BE449" s="202"/>
      <c r="BF449" s="202"/>
      <c r="BG449" s="202"/>
      <c r="BH449" s="202"/>
      <c r="BR449" s="12" t="s">
        <v>222</v>
      </c>
      <c r="BS449" s="11" t="str">
        <f>BR436</f>
        <v>Open</v>
      </c>
      <c r="BT449" s="202"/>
      <c r="BU449" s="202"/>
      <c r="BV449" s="202"/>
      <c r="BW449" s="202"/>
      <c r="BX449" s="202"/>
      <c r="BY449" s="202"/>
      <c r="CI449" s="12" t="s">
        <v>222</v>
      </c>
      <c r="CJ449" s="11" t="str">
        <f>CI436</f>
        <v>Open</v>
      </c>
      <c r="CK449" s="202"/>
      <c r="CL449" s="202"/>
      <c r="CM449" s="202"/>
      <c r="CN449" s="202"/>
      <c r="CO449" s="202"/>
      <c r="CP449" s="202"/>
      <c r="CZ449" s="12" t="s">
        <v>222</v>
      </c>
      <c r="DA449" s="11" t="str">
        <f>CZ436</f>
        <v>Open</v>
      </c>
      <c r="DB449" s="202"/>
      <c r="DC449" s="202"/>
      <c r="DD449" s="202"/>
      <c r="DE449" s="202"/>
      <c r="DF449" s="202"/>
      <c r="DG449" s="202"/>
      <c r="DQ449" s="12" t="s">
        <v>222</v>
      </c>
      <c r="DR449" s="11" t="str">
        <f>DQ436</f>
        <v>Open</v>
      </c>
      <c r="DS449" s="202"/>
      <c r="DT449" s="202"/>
      <c r="DU449" s="202"/>
      <c r="DV449" s="202"/>
      <c r="DW449" s="202"/>
      <c r="DX449" s="202"/>
    </row>
    <row r="450" spans="1:136" x14ac:dyDescent="0.3">
      <c r="B450" s="38"/>
      <c r="C450" s="16"/>
      <c r="D450" s="16"/>
      <c r="E450" s="16"/>
      <c r="F450" s="16"/>
      <c r="G450" s="16"/>
      <c r="H450" s="16"/>
      <c r="I450" s="16"/>
      <c r="S450" s="38"/>
      <c r="T450" s="202"/>
      <c r="U450" s="202"/>
      <c r="V450" s="202"/>
      <c r="W450" s="202"/>
      <c r="X450" s="202"/>
      <c r="Y450" s="202"/>
      <c r="Z450" s="202"/>
      <c r="AJ450" s="38"/>
      <c r="AK450" s="202"/>
      <c r="AL450" s="202"/>
      <c r="AM450" s="202"/>
      <c r="AN450" s="202"/>
      <c r="AO450" s="202"/>
      <c r="AP450" s="202"/>
      <c r="AQ450" s="202"/>
      <c r="BA450" s="38"/>
      <c r="BB450" s="202"/>
      <c r="BC450" s="202"/>
      <c r="BD450" s="202"/>
      <c r="BE450" s="202"/>
      <c r="BF450" s="202"/>
      <c r="BG450" s="202"/>
      <c r="BH450" s="202"/>
      <c r="BR450" s="38"/>
      <c r="BS450" s="202"/>
      <c r="BT450" s="202"/>
      <c r="BU450" s="202"/>
      <c r="BV450" s="202"/>
      <c r="BW450" s="202"/>
      <c r="BX450" s="202"/>
      <c r="BY450" s="202"/>
      <c r="CI450" s="38"/>
      <c r="CJ450" s="202"/>
      <c r="CK450" s="202"/>
      <c r="CL450" s="202"/>
      <c r="CM450" s="202"/>
      <c r="CN450" s="202"/>
      <c r="CO450" s="202"/>
      <c r="CP450" s="202"/>
      <c r="CZ450" s="38"/>
      <c r="DA450" s="202"/>
      <c r="DB450" s="202"/>
      <c r="DC450" s="202"/>
      <c r="DD450" s="202"/>
      <c r="DE450" s="202"/>
      <c r="DF450" s="202"/>
      <c r="DG450" s="202"/>
      <c r="DQ450" s="38"/>
      <c r="DR450" s="202"/>
      <c r="DS450" s="202"/>
      <c r="DT450" s="202"/>
      <c r="DU450" s="202"/>
      <c r="DV450" s="202"/>
      <c r="DW450" s="202"/>
      <c r="DX450" s="202"/>
    </row>
    <row r="451" spans="1:136" ht="14.4" customHeight="1" x14ac:dyDescent="0.3">
      <c r="B451" s="38"/>
      <c r="C451" s="16"/>
      <c r="D451" s="16"/>
      <c r="E451" s="16"/>
      <c r="F451" s="16"/>
      <c r="G451" s="16"/>
      <c r="H451" s="16"/>
      <c r="I451" s="16"/>
      <c r="J451" s="530" t="s">
        <v>157</v>
      </c>
      <c r="K451" s="531"/>
      <c r="L451" s="531"/>
      <c r="M451" s="532"/>
      <c r="N451" s="530" t="s">
        <v>157</v>
      </c>
      <c r="O451" s="531"/>
      <c r="P451" s="531"/>
      <c r="Q451" s="532"/>
      <c r="S451" s="38"/>
      <c r="T451" s="202"/>
      <c r="U451" s="202"/>
      <c r="V451" s="202"/>
      <c r="W451" s="202"/>
      <c r="X451" s="202"/>
      <c r="Y451" s="202"/>
      <c r="Z451" s="202"/>
      <c r="AA451" s="530" t="s">
        <v>157</v>
      </c>
      <c r="AB451" s="531"/>
      <c r="AC451" s="531"/>
      <c r="AD451" s="532"/>
      <c r="AE451" s="530" t="s">
        <v>157</v>
      </c>
      <c r="AF451" s="531"/>
      <c r="AG451" s="531"/>
      <c r="AH451" s="532"/>
      <c r="AJ451" s="38"/>
      <c r="AK451" s="202"/>
      <c r="AL451" s="202"/>
      <c r="AM451" s="202"/>
      <c r="AN451" s="202"/>
      <c r="AO451" s="202"/>
      <c r="AP451" s="202"/>
      <c r="AQ451" s="202"/>
      <c r="AR451" s="530" t="s">
        <v>157</v>
      </c>
      <c r="AS451" s="531"/>
      <c r="AT451" s="531"/>
      <c r="AU451" s="532"/>
      <c r="AV451" s="530" t="s">
        <v>157</v>
      </c>
      <c r="AW451" s="531"/>
      <c r="AX451" s="531"/>
      <c r="AY451" s="532"/>
      <c r="BA451" s="38"/>
      <c r="BB451" s="202"/>
      <c r="BC451" s="202"/>
      <c r="BD451" s="202"/>
      <c r="BE451" s="202"/>
      <c r="BF451" s="202"/>
      <c r="BG451" s="202"/>
      <c r="BH451" s="202"/>
      <c r="BI451" s="530" t="s">
        <v>157</v>
      </c>
      <c r="BJ451" s="531"/>
      <c r="BK451" s="531"/>
      <c r="BL451" s="532"/>
      <c r="BM451" s="530" t="s">
        <v>157</v>
      </c>
      <c r="BN451" s="531"/>
      <c r="BO451" s="531"/>
      <c r="BP451" s="532"/>
      <c r="BR451" s="38"/>
      <c r="BS451" s="202"/>
      <c r="BT451" s="202"/>
      <c r="BU451" s="202"/>
      <c r="BV451" s="202"/>
      <c r="BW451" s="202"/>
      <c r="BX451" s="202"/>
      <c r="BY451" s="202"/>
      <c r="BZ451" s="530" t="s">
        <v>157</v>
      </c>
      <c r="CA451" s="531"/>
      <c r="CB451" s="531"/>
      <c r="CC451" s="532"/>
      <c r="CD451" s="530" t="s">
        <v>157</v>
      </c>
      <c r="CE451" s="531"/>
      <c r="CF451" s="531"/>
      <c r="CG451" s="532"/>
      <c r="CI451" s="38"/>
      <c r="CJ451" s="202"/>
      <c r="CK451" s="202"/>
      <c r="CL451" s="202"/>
      <c r="CM451" s="202"/>
      <c r="CN451" s="202"/>
      <c r="CO451" s="202"/>
      <c r="CP451" s="202"/>
      <c r="CQ451" s="530" t="s">
        <v>157</v>
      </c>
      <c r="CR451" s="531"/>
      <c r="CS451" s="531"/>
      <c r="CT451" s="532"/>
      <c r="CU451" s="530" t="s">
        <v>157</v>
      </c>
      <c r="CV451" s="531"/>
      <c r="CW451" s="531"/>
      <c r="CX451" s="532"/>
      <c r="CZ451" s="38"/>
      <c r="DA451" s="202"/>
      <c r="DB451" s="202"/>
      <c r="DC451" s="202"/>
      <c r="DD451" s="202"/>
      <c r="DE451" s="202"/>
      <c r="DF451" s="202"/>
      <c r="DG451" s="202"/>
      <c r="DH451" s="530" t="s">
        <v>157</v>
      </c>
      <c r="DI451" s="531"/>
      <c r="DJ451" s="531"/>
      <c r="DK451" s="532"/>
      <c r="DL451" s="530" t="s">
        <v>157</v>
      </c>
      <c r="DM451" s="531"/>
      <c r="DN451" s="531"/>
      <c r="DO451" s="532"/>
      <c r="DQ451" s="38"/>
      <c r="DR451" s="202"/>
      <c r="DS451" s="202"/>
      <c r="DT451" s="202"/>
      <c r="DU451" s="202"/>
      <c r="DV451" s="202"/>
      <c r="DW451" s="202"/>
      <c r="DX451" s="202"/>
      <c r="DY451" s="530" t="s">
        <v>157</v>
      </c>
      <c r="DZ451" s="531"/>
      <c r="EA451" s="531"/>
      <c r="EB451" s="532"/>
      <c r="EC451" s="530" t="s">
        <v>157</v>
      </c>
      <c r="ED451" s="531"/>
      <c r="EE451" s="531"/>
      <c r="EF451" s="532"/>
    </row>
    <row r="452" spans="1:136" x14ac:dyDescent="0.3">
      <c r="B452" s="12"/>
      <c r="C452" s="16"/>
      <c r="D452" s="16"/>
      <c r="E452" s="16"/>
      <c r="F452" s="16"/>
      <c r="G452" s="16"/>
      <c r="H452" s="16"/>
      <c r="I452" s="16"/>
      <c r="J452" s="51" t="s">
        <v>159</v>
      </c>
      <c r="K452" s="95" t="s">
        <v>160</v>
      </c>
      <c r="L452" s="95" t="s">
        <v>161</v>
      </c>
      <c r="M452" s="96" t="s">
        <v>162</v>
      </c>
      <c r="N452" s="72" t="s">
        <v>159</v>
      </c>
      <c r="O452" s="30" t="s">
        <v>160</v>
      </c>
      <c r="P452" s="30" t="s">
        <v>161</v>
      </c>
      <c r="Q452" s="73" t="s">
        <v>162</v>
      </c>
      <c r="S452" s="12"/>
      <c r="T452" s="202"/>
      <c r="U452" s="202"/>
      <c r="V452" s="202"/>
      <c r="W452" s="202"/>
      <c r="X452" s="202"/>
      <c r="Y452" s="202"/>
      <c r="Z452" s="202"/>
      <c r="AA452" s="195" t="s">
        <v>159</v>
      </c>
      <c r="AB452" s="196" t="s">
        <v>160</v>
      </c>
      <c r="AC452" s="196" t="s">
        <v>161</v>
      </c>
      <c r="AD452" s="197" t="s">
        <v>162</v>
      </c>
      <c r="AE452" s="204" t="s">
        <v>159</v>
      </c>
      <c r="AF452" s="205" t="s">
        <v>160</v>
      </c>
      <c r="AG452" s="205" t="s">
        <v>161</v>
      </c>
      <c r="AH452" s="206" t="s">
        <v>162</v>
      </c>
      <c r="AJ452" s="12"/>
      <c r="AK452" s="202"/>
      <c r="AL452" s="202"/>
      <c r="AM452" s="202"/>
      <c r="AN452" s="202"/>
      <c r="AO452" s="202"/>
      <c r="AP452" s="202"/>
      <c r="AQ452" s="202"/>
      <c r="AR452" s="195" t="s">
        <v>159</v>
      </c>
      <c r="AS452" s="196" t="s">
        <v>160</v>
      </c>
      <c r="AT452" s="196" t="s">
        <v>161</v>
      </c>
      <c r="AU452" s="197" t="s">
        <v>162</v>
      </c>
      <c r="AV452" s="204" t="s">
        <v>159</v>
      </c>
      <c r="AW452" s="205" t="s">
        <v>160</v>
      </c>
      <c r="AX452" s="205" t="s">
        <v>161</v>
      </c>
      <c r="AY452" s="206" t="s">
        <v>162</v>
      </c>
      <c r="BA452" s="12"/>
      <c r="BB452" s="202"/>
      <c r="BC452" s="202"/>
      <c r="BD452" s="202"/>
      <c r="BE452" s="202"/>
      <c r="BF452" s="202"/>
      <c r="BG452" s="202"/>
      <c r="BH452" s="202"/>
      <c r="BI452" s="195" t="s">
        <v>159</v>
      </c>
      <c r="BJ452" s="196" t="s">
        <v>160</v>
      </c>
      <c r="BK452" s="196" t="s">
        <v>161</v>
      </c>
      <c r="BL452" s="197" t="s">
        <v>162</v>
      </c>
      <c r="BM452" s="204" t="s">
        <v>159</v>
      </c>
      <c r="BN452" s="205" t="s">
        <v>160</v>
      </c>
      <c r="BO452" s="205" t="s">
        <v>161</v>
      </c>
      <c r="BP452" s="206" t="s">
        <v>162</v>
      </c>
      <c r="BR452" s="12"/>
      <c r="BS452" s="202"/>
      <c r="BT452" s="202"/>
      <c r="BU452" s="202"/>
      <c r="BV452" s="202"/>
      <c r="BW452" s="202"/>
      <c r="BX452" s="202"/>
      <c r="BY452" s="202"/>
      <c r="BZ452" s="195" t="s">
        <v>159</v>
      </c>
      <c r="CA452" s="196" t="s">
        <v>160</v>
      </c>
      <c r="CB452" s="196" t="s">
        <v>161</v>
      </c>
      <c r="CC452" s="197" t="s">
        <v>162</v>
      </c>
      <c r="CD452" s="204" t="s">
        <v>159</v>
      </c>
      <c r="CE452" s="205" t="s">
        <v>160</v>
      </c>
      <c r="CF452" s="205" t="s">
        <v>161</v>
      </c>
      <c r="CG452" s="206" t="s">
        <v>162</v>
      </c>
      <c r="CI452" s="12"/>
      <c r="CJ452" s="202"/>
      <c r="CK452" s="202"/>
      <c r="CL452" s="202"/>
      <c r="CM452" s="202"/>
      <c r="CN452" s="202"/>
      <c r="CO452" s="202"/>
      <c r="CP452" s="202"/>
      <c r="CQ452" s="195" t="s">
        <v>159</v>
      </c>
      <c r="CR452" s="196" t="s">
        <v>160</v>
      </c>
      <c r="CS452" s="196" t="s">
        <v>161</v>
      </c>
      <c r="CT452" s="197" t="s">
        <v>162</v>
      </c>
      <c r="CU452" s="204" t="s">
        <v>159</v>
      </c>
      <c r="CV452" s="205" t="s">
        <v>160</v>
      </c>
      <c r="CW452" s="205" t="s">
        <v>161</v>
      </c>
      <c r="CX452" s="206" t="s">
        <v>162</v>
      </c>
      <c r="CZ452" s="12"/>
      <c r="DA452" s="202"/>
      <c r="DB452" s="202"/>
      <c r="DC452" s="202"/>
      <c r="DD452" s="202"/>
      <c r="DE452" s="202"/>
      <c r="DF452" s="202"/>
      <c r="DG452" s="202"/>
      <c r="DH452" s="195" t="s">
        <v>159</v>
      </c>
      <c r="DI452" s="196" t="s">
        <v>160</v>
      </c>
      <c r="DJ452" s="196" t="s">
        <v>161</v>
      </c>
      <c r="DK452" s="197" t="s">
        <v>162</v>
      </c>
      <c r="DL452" s="204" t="s">
        <v>159</v>
      </c>
      <c r="DM452" s="205" t="s">
        <v>160</v>
      </c>
      <c r="DN452" s="205" t="s">
        <v>161</v>
      </c>
      <c r="DO452" s="206" t="s">
        <v>162</v>
      </c>
      <c r="DQ452" s="12"/>
      <c r="DR452" s="202"/>
      <c r="DS452" s="202"/>
      <c r="DT452" s="202"/>
      <c r="DU452" s="202"/>
      <c r="DV452" s="202"/>
      <c r="DW452" s="202"/>
      <c r="DX452" s="202"/>
      <c r="DY452" s="195" t="s">
        <v>159</v>
      </c>
      <c r="DZ452" s="196" t="s">
        <v>160</v>
      </c>
      <c r="EA452" s="196" t="s">
        <v>161</v>
      </c>
      <c r="EB452" s="197" t="s">
        <v>162</v>
      </c>
      <c r="EC452" s="204" t="s">
        <v>159</v>
      </c>
      <c r="ED452" s="205" t="s">
        <v>160</v>
      </c>
      <c r="EE452" s="205" t="s">
        <v>161</v>
      </c>
      <c r="EF452" s="206" t="s">
        <v>162</v>
      </c>
    </row>
    <row r="453" spans="1:136" x14ac:dyDescent="0.3">
      <c r="B453" s="12"/>
      <c r="C453" s="16"/>
      <c r="D453" s="51" t="s">
        <v>223</v>
      </c>
      <c r="E453" s="95" t="s">
        <v>224</v>
      </c>
      <c r="F453" s="95" t="s">
        <v>225</v>
      </c>
      <c r="G453" s="96" t="s">
        <v>226</v>
      </c>
      <c r="H453" s="51" t="s">
        <v>227</v>
      </c>
      <c r="I453" s="96" t="s">
        <v>228</v>
      </c>
      <c r="J453" s="530" t="s">
        <v>229</v>
      </c>
      <c r="K453" s="531"/>
      <c r="L453" s="531"/>
      <c r="M453" s="532"/>
      <c r="N453" s="530" t="s">
        <v>230</v>
      </c>
      <c r="O453" s="531"/>
      <c r="P453" s="531"/>
      <c r="Q453" s="532"/>
      <c r="S453" s="12"/>
      <c r="T453" s="202"/>
      <c r="U453" s="195" t="s">
        <v>223</v>
      </c>
      <c r="V453" s="196" t="s">
        <v>224</v>
      </c>
      <c r="W453" s="196" t="s">
        <v>225</v>
      </c>
      <c r="X453" s="197" t="s">
        <v>226</v>
      </c>
      <c r="Y453" s="195" t="s">
        <v>227</v>
      </c>
      <c r="Z453" s="197" t="s">
        <v>228</v>
      </c>
      <c r="AA453" s="530" t="s">
        <v>229</v>
      </c>
      <c r="AB453" s="531"/>
      <c r="AC453" s="531"/>
      <c r="AD453" s="532"/>
      <c r="AE453" s="531" t="s">
        <v>230</v>
      </c>
      <c r="AF453" s="531"/>
      <c r="AG453" s="531"/>
      <c r="AH453" s="532"/>
      <c r="AJ453" s="12"/>
      <c r="AK453" s="202"/>
      <c r="AL453" s="195" t="s">
        <v>223</v>
      </c>
      <c r="AM453" s="196" t="s">
        <v>224</v>
      </c>
      <c r="AN453" s="196" t="s">
        <v>225</v>
      </c>
      <c r="AO453" s="197" t="s">
        <v>226</v>
      </c>
      <c r="AP453" s="195" t="s">
        <v>227</v>
      </c>
      <c r="AQ453" s="197" t="s">
        <v>228</v>
      </c>
      <c r="AR453" s="530" t="s">
        <v>229</v>
      </c>
      <c r="AS453" s="531"/>
      <c r="AT453" s="531"/>
      <c r="AU453" s="532"/>
      <c r="AV453" s="531" t="s">
        <v>230</v>
      </c>
      <c r="AW453" s="531"/>
      <c r="AX453" s="531"/>
      <c r="AY453" s="532"/>
      <c r="BA453" s="12"/>
      <c r="BB453" s="202"/>
      <c r="BC453" s="195" t="s">
        <v>223</v>
      </c>
      <c r="BD453" s="196" t="s">
        <v>224</v>
      </c>
      <c r="BE453" s="196" t="s">
        <v>225</v>
      </c>
      <c r="BF453" s="197" t="s">
        <v>226</v>
      </c>
      <c r="BG453" s="195" t="s">
        <v>227</v>
      </c>
      <c r="BH453" s="197" t="s">
        <v>228</v>
      </c>
      <c r="BI453" s="530" t="s">
        <v>229</v>
      </c>
      <c r="BJ453" s="531"/>
      <c r="BK453" s="531"/>
      <c r="BL453" s="532"/>
      <c r="BM453" s="531" t="s">
        <v>230</v>
      </c>
      <c r="BN453" s="531"/>
      <c r="BO453" s="531"/>
      <c r="BP453" s="532"/>
      <c r="BR453" s="12"/>
      <c r="BS453" s="202"/>
      <c r="BT453" s="195" t="s">
        <v>223</v>
      </c>
      <c r="BU453" s="196" t="s">
        <v>224</v>
      </c>
      <c r="BV453" s="196" t="s">
        <v>225</v>
      </c>
      <c r="BW453" s="197" t="s">
        <v>226</v>
      </c>
      <c r="BX453" s="195" t="s">
        <v>227</v>
      </c>
      <c r="BY453" s="197" t="s">
        <v>228</v>
      </c>
      <c r="BZ453" s="530" t="s">
        <v>229</v>
      </c>
      <c r="CA453" s="531"/>
      <c r="CB453" s="531"/>
      <c r="CC453" s="532"/>
      <c r="CD453" s="531" t="s">
        <v>230</v>
      </c>
      <c r="CE453" s="531"/>
      <c r="CF453" s="531"/>
      <c r="CG453" s="532"/>
      <c r="CI453" s="12"/>
      <c r="CJ453" s="202"/>
      <c r="CK453" s="195" t="s">
        <v>223</v>
      </c>
      <c r="CL453" s="196" t="s">
        <v>224</v>
      </c>
      <c r="CM453" s="196" t="s">
        <v>225</v>
      </c>
      <c r="CN453" s="197" t="s">
        <v>226</v>
      </c>
      <c r="CO453" s="195" t="s">
        <v>227</v>
      </c>
      <c r="CP453" s="197" t="s">
        <v>228</v>
      </c>
      <c r="CQ453" s="530" t="s">
        <v>229</v>
      </c>
      <c r="CR453" s="531"/>
      <c r="CS453" s="531"/>
      <c r="CT453" s="532"/>
      <c r="CU453" s="531" t="s">
        <v>230</v>
      </c>
      <c r="CV453" s="531"/>
      <c r="CW453" s="531"/>
      <c r="CX453" s="532"/>
      <c r="CZ453" s="12"/>
      <c r="DA453" s="202"/>
      <c r="DB453" s="195" t="s">
        <v>223</v>
      </c>
      <c r="DC453" s="196" t="s">
        <v>224</v>
      </c>
      <c r="DD453" s="196" t="s">
        <v>225</v>
      </c>
      <c r="DE453" s="197" t="s">
        <v>226</v>
      </c>
      <c r="DF453" s="195" t="s">
        <v>227</v>
      </c>
      <c r="DG453" s="197" t="s">
        <v>228</v>
      </c>
      <c r="DH453" s="530" t="s">
        <v>229</v>
      </c>
      <c r="DI453" s="531"/>
      <c r="DJ453" s="531"/>
      <c r="DK453" s="532"/>
      <c r="DL453" s="531" t="s">
        <v>230</v>
      </c>
      <c r="DM453" s="531"/>
      <c r="DN453" s="531"/>
      <c r="DO453" s="532"/>
      <c r="DQ453" s="12"/>
      <c r="DR453" s="202"/>
      <c r="DS453" s="195" t="s">
        <v>223</v>
      </c>
      <c r="DT453" s="196" t="s">
        <v>224</v>
      </c>
      <c r="DU453" s="196" t="s">
        <v>225</v>
      </c>
      <c r="DV453" s="197" t="s">
        <v>226</v>
      </c>
      <c r="DW453" s="195" t="s">
        <v>227</v>
      </c>
      <c r="DX453" s="197" t="s">
        <v>228</v>
      </c>
      <c r="DY453" s="530" t="s">
        <v>229</v>
      </c>
      <c r="DZ453" s="531"/>
      <c r="EA453" s="531"/>
      <c r="EB453" s="532"/>
      <c r="EC453" s="531" t="s">
        <v>230</v>
      </c>
      <c r="ED453" s="531"/>
      <c r="EE453" s="531"/>
      <c r="EF453" s="532"/>
    </row>
    <row r="454" spans="1:136" x14ac:dyDescent="0.3">
      <c r="B454" s="12"/>
      <c r="C454" s="16"/>
      <c r="D454" s="124" t="str">
        <f>C441</f>
        <v>+X</v>
      </c>
      <c r="E454" s="125" t="str">
        <f>C442</f>
        <v>-X</v>
      </c>
      <c r="F454" s="125" t="str">
        <f>C443</f>
        <v>+Y</v>
      </c>
      <c r="G454" s="126" t="str">
        <f>C444</f>
        <v>-Y</v>
      </c>
      <c r="H454" s="124" t="str">
        <f>C445</f>
        <v>+X</v>
      </c>
      <c r="I454" s="126" t="str">
        <f>C446</f>
        <v>-X</v>
      </c>
      <c r="J454" s="538" t="str">
        <f>C447</f>
        <v>+Y</v>
      </c>
      <c r="K454" s="539"/>
      <c r="L454" s="539"/>
      <c r="M454" s="540"/>
      <c r="N454" s="538" t="str">
        <f>C448</f>
        <v>-Y</v>
      </c>
      <c r="O454" s="539"/>
      <c r="P454" s="539"/>
      <c r="Q454" s="540"/>
      <c r="S454" s="12"/>
      <c r="T454" s="202"/>
      <c r="U454" s="124" t="str">
        <f>T441</f>
        <v>+X</v>
      </c>
      <c r="V454" s="125" t="str">
        <f>T442</f>
        <v>-X</v>
      </c>
      <c r="W454" s="125" t="str">
        <f>T443</f>
        <v>+Y</v>
      </c>
      <c r="X454" s="126" t="str">
        <f>T444</f>
        <v>-Y</v>
      </c>
      <c r="Y454" s="124" t="str">
        <f>T445</f>
        <v>+X</v>
      </c>
      <c r="Z454" s="126" t="str">
        <f>T446</f>
        <v>-X</v>
      </c>
      <c r="AA454" s="538" t="str">
        <f>T447</f>
        <v>+Y</v>
      </c>
      <c r="AB454" s="539"/>
      <c r="AC454" s="539"/>
      <c r="AD454" s="540"/>
      <c r="AE454" s="538" t="str">
        <f>T448</f>
        <v>-Y</v>
      </c>
      <c r="AF454" s="539"/>
      <c r="AG454" s="539"/>
      <c r="AH454" s="540"/>
      <c r="AJ454" s="12"/>
      <c r="AK454" s="202"/>
      <c r="AL454" s="124" t="str">
        <f>AK441</f>
        <v>+X</v>
      </c>
      <c r="AM454" s="125" t="str">
        <f>AK442</f>
        <v>-X</v>
      </c>
      <c r="AN454" s="125" t="str">
        <f>AK443</f>
        <v>+Y</v>
      </c>
      <c r="AO454" s="126" t="str">
        <f>AK444</f>
        <v>-Y</v>
      </c>
      <c r="AP454" s="124" t="str">
        <f>AK445</f>
        <v>+X</v>
      </c>
      <c r="AQ454" s="126" t="str">
        <f>AK446</f>
        <v>-X</v>
      </c>
      <c r="AR454" s="538" t="str">
        <f>AK447</f>
        <v>+Y</v>
      </c>
      <c r="AS454" s="539"/>
      <c r="AT454" s="539"/>
      <c r="AU454" s="540"/>
      <c r="AV454" s="538" t="str">
        <f>AK448</f>
        <v>-Y</v>
      </c>
      <c r="AW454" s="539"/>
      <c r="AX454" s="539"/>
      <c r="AY454" s="540"/>
      <c r="BA454" s="12"/>
      <c r="BB454" s="202"/>
      <c r="BC454" s="124" t="str">
        <f>BB441</f>
        <v>+X</v>
      </c>
      <c r="BD454" s="125" t="str">
        <f>BB442</f>
        <v>-X</v>
      </c>
      <c r="BE454" s="125" t="str">
        <f>BB443</f>
        <v>+Y</v>
      </c>
      <c r="BF454" s="126" t="str">
        <f>BB444</f>
        <v>-Y</v>
      </c>
      <c r="BG454" s="124" t="str">
        <f>BB445</f>
        <v>+X</v>
      </c>
      <c r="BH454" s="126" t="str">
        <f>BB446</f>
        <v>-X</v>
      </c>
      <c r="BI454" s="538" t="str">
        <f>BB447</f>
        <v>+Y</v>
      </c>
      <c r="BJ454" s="539"/>
      <c r="BK454" s="539"/>
      <c r="BL454" s="540"/>
      <c r="BM454" s="538" t="str">
        <f>BB448</f>
        <v>-Y</v>
      </c>
      <c r="BN454" s="539"/>
      <c r="BO454" s="539"/>
      <c r="BP454" s="540"/>
      <c r="BR454" s="12"/>
      <c r="BS454" s="202"/>
      <c r="BT454" s="124" t="str">
        <f>BS441</f>
        <v>+Y</v>
      </c>
      <c r="BU454" s="125" t="str">
        <f>BS442</f>
        <v>-Y</v>
      </c>
      <c r="BV454" s="125" t="str">
        <f>BS443</f>
        <v>+X</v>
      </c>
      <c r="BW454" s="126" t="str">
        <f>BS444</f>
        <v>-X</v>
      </c>
      <c r="BX454" s="124" t="str">
        <f>BS445</f>
        <v>+Y</v>
      </c>
      <c r="BY454" s="126" t="str">
        <f>BS446</f>
        <v>-Y</v>
      </c>
      <c r="BZ454" s="538" t="str">
        <f>BS447</f>
        <v>+X</v>
      </c>
      <c r="CA454" s="539"/>
      <c r="CB454" s="539"/>
      <c r="CC454" s="540"/>
      <c r="CD454" s="538" t="str">
        <f>BS448</f>
        <v>-X</v>
      </c>
      <c r="CE454" s="539"/>
      <c r="CF454" s="539"/>
      <c r="CG454" s="540"/>
      <c r="CI454" s="12"/>
      <c r="CJ454" s="202"/>
      <c r="CK454" s="124" t="str">
        <f>CJ441</f>
        <v>+Y</v>
      </c>
      <c r="CL454" s="125" t="str">
        <f>CJ442</f>
        <v>-Y</v>
      </c>
      <c r="CM454" s="125" t="str">
        <f>CJ443</f>
        <v>+X</v>
      </c>
      <c r="CN454" s="126" t="str">
        <f>CJ444</f>
        <v>-X</v>
      </c>
      <c r="CO454" s="124" t="str">
        <f>CJ445</f>
        <v>+Y</v>
      </c>
      <c r="CP454" s="126" t="str">
        <f>CJ446</f>
        <v>-Y</v>
      </c>
      <c r="CQ454" s="538" t="str">
        <f>CJ447</f>
        <v>+X</v>
      </c>
      <c r="CR454" s="539"/>
      <c r="CS454" s="539"/>
      <c r="CT454" s="540"/>
      <c r="CU454" s="538" t="str">
        <f>CJ448</f>
        <v>-X</v>
      </c>
      <c r="CV454" s="539"/>
      <c r="CW454" s="539"/>
      <c r="CX454" s="540"/>
      <c r="CZ454" s="12"/>
      <c r="DA454" s="202"/>
      <c r="DB454" s="124" t="str">
        <f>DA441</f>
        <v>+Y</v>
      </c>
      <c r="DC454" s="125" t="str">
        <f>DA442</f>
        <v>-Y</v>
      </c>
      <c r="DD454" s="125" t="str">
        <f>DA443</f>
        <v>+X</v>
      </c>
      <c r="DE454" s="126" t="str">
        <f>DA444</f>
        <v>-X</v>
      </c>
      <c r="DF454" s="124" t="str">
        <f>DA445</f>
        <v>+Y</v>
      </c>
      <c r="DG454" s="126" t="str">
        <f>DA446</f>
        <v>-Y</v>
      </c>
      <c r="DH454" s="538" t="str">
        <f>DA447</f>
        <v>+X</v>
      </c>
      <c r="DI454" s="539"/>
      <c r="DJ454" s="539"/>
      <c r="DK454" s="540"/>
      <c r="DL454" s="538" t="str">
        <f>DA448</f>
        <v>-X</v>
      </c>
      <c r="DM454" s="539"/>
      <c r="DN454" s="539"/>
      <c r="DO454" s="540"/>
      <c r="DQ454" s="12"/>
      <c r="DR454" s="202"/>
      <c r="DS454" s="124" t="str">
        <f>DR441</f>
        <v>+Y</v>
      </c>
      <c r="DT454" s="125" t="str">
        <f>DR442</f>
        <v>-Y</v>
      </c>
      <c r="DU454" s="125" t="str">
        <f>DR443</f>
        <v>+X</v>
      </c>
      <c r="DV454" s="126" t="str">
        <f>DR444</f>
        <v>-X</v>
      </c>
      <c r="DW454" s="124" t="str">
        <f>DR445</f>
        <v>+Y</v>
      </c>
      <c r="DX454" s="126" t="str">
        <f>DR446</f>
        <v>-Y</v>
      </c>
      <c r="DY454" s="538" t="str">
        <f>DR447</f>
        <v>+X</v>
      </c>
      <c r="DZ454" s="539"/>
      <c r="EA454" s="539"/>
      <c r="EB454" s="540"/>
      <c r="EC454" s="538" t="str">
        <f>DR448</f>
        <v>-X</v>
      </c>
      <c r="ED454" s="539"/>
      <c r="EE454" s="539"/>
      <c r="EF454" s="540"/>
    </row>
    <row r="455" spans="1:136" x14ac:dyDescent="0.3">
      <c r="B455" s="116"/>
      <c r="C455" s="54" t="s">
        <v>231</v>
      </c>
      <c r="D455" s="127">
        <v>0</v>
      </c>
      <c r="E455" s="128">
        <v>0</v>
      </c>
      <c r="F455" s="128">
        <v>0</v>
      </c>
      <c r="G455" s="129">
        <v>0</v>
      </c>
      <c r="H455" s="127">
        <f>D319*D251*N356</f>
        <v>0.98638299397384821</v>
      </c>
      <c r="I455" s="129">
        <f>D319*D251*O356</f>
        <v>-0.25710172337181708</v>
      </c>
      <c r="J455" s="128">
        <f>D319*D251*G364</f>
        <v>-0.71736945016279874</v>
      </c>
      <c r="K455" s="128">
        <f>D319*D251*H364</f>
        <v>-0.71736945016279874</v>
      </c>
      <c r="L455" s="128">
        <f>D319*D251*I364</f>
        <v>-0.53802708762209894</v>
      </c>
      <c r="M455" s="128">
        <f>D319*D251*J364</f>
        <v>-0.26901354381104947</v>
      </c>
      <c r="N455" s="127">
        <f>J455</f>
        <v>-0.71736945016279874</v>
      </c>
      <c r="O455" s="128">
        <f>K455</f>
        <v>-0.71736945016279874</v>
      </c>
      <c r="P455" s="128">
        <f>L455</f>
        <v>-0.53802708762209894</v>
      </c>
      <c r="Q455" s="129">
        <f>M455</f>
        <v>-0.26901354381104947</v>
      </c>
      <c r="S455" s="116"/>
      <c r="T455" s="203" t="s">
        <v>231</v>
      </c>
      <c r="U455" s="127">
        <v>0</v>
      </c>
      <c r="V455" s="128">
        <v>0</v>
      </c>
      <c r="W455" s="128">
        <v>0</v>
      </c>
      <c r="X455" s="129">
        <v>0</v>
      </c>
      <c r="Y455" s="127">
        <f>U319*U251*AE356</f>
        <v>4.9037980586516941E-2</v>
      </c>
      <c r="Z455" s="129">
        <f>U319*U251*AF356</f>
        <v>-0.92543319294809889</v>
      </c>
      <c r="AA455" s="128">
        <f>U319*U251*X364</f>
        <v>0.71736945016279874</v>
      </c>
      <c r="AB455" s="128">
        <f>U319*U251*Y364</f>
        <v>0.71736945016279874</v>
      </c>
      <c r="AC455" s="128">
        <f>U319*U251*Z364</f>
        <v>0.44835590635174916</v>
      </c>
      <c r="AD455" s="128">
        <f>U319*U251*AA364</f>
        <v>0.26901354381104947</v>
      </c>
      <c r="AE455" s="127">
        <f t="shared" ref="AE455" si="78">AA455</f>
        <v>0.71736945016279874</v>
      </c>
      <c r="AF455" s="128">
        <f t="shared" ref="AF455" si="79">AB455</f>
        <v>0.71736945016279874</v>
      </c>
      <c r="AG455" s="128">
        <f t="shared" ref="AG455" si="80">AC455</f>
        <v>0.44835590635174916</v>
      </c>
      <c r="AH455" s="129">
        <f t="shared" ref="AH455" si="81">AD455</f>
        <v>0.26901354381104947</v>
      </c>
      <c r="AJ455" s="116"/>
      <c r="AK455" s="203" t="s">
        <v>231</v>
      </c>
      <c r="AL455" s="127">
        <v>0</v>
      </c>
      <c r="AM455" s="128">
        <v>0</v>
      </c>
      <c r="AN455" s="128">
        <v>0</v>
      </c>
      <c r="AO455" s="129">
        <v>0</v>
      </c>
      <c r="AP455" s="127">
        <f>AL319*AL251*AV356</f>
        <v>-1.0760541752441979</v>
      </c>
      <c r="AQ455" s="129">
        <f>AL319*AL251*AW356</f>
        <v>-0.93734501338733112</v>
      </c>
      <c r="AR455" s="128">
        <f>AL319*AL251*AO364</f>
        <v>-1.0760541752441979</v>
      </c>
      <c r="AS455" s="128">
        <f>AL319*AL251*AP364</f>
        <v>-1.0760541752441979</v>
      </c>
      <c r="AT455" s="128">
        <f>AL319*AL251*AQ364</f>
        <v>-0.80704063143314853</v>
      </c>
      <c r="AU455" s="128">
        <f>AL319*AL251*AR364</f>
        <v>-0.53802708762209894</v>
      </c>
      <c r="AV455" s="127">
        <f t="shared" ref="AV455" si="82">AR455</f>
        <v>-1.0760541752441979</v>
      </c>
      <c r="AW455" s="128">
        <f t="shared" ref="AW455" si="83">AS455</f>
        <v>-1.0760541752441979</v>
      </c>
      <c r="AX455" s="128">
        <f t="shared" ref="AX455" si="84">AT455</f>
        <v>-0.80704063143314853</v>
      </c>
      <c r="AY455" s="129">
        <f t="shared" ref="AY455" si="85">AU455</f>
        <v>-0.53802708762209894</v>
      </c>
      <c r="BA455" s="116"/>
      <c r="BB455" s="203" t="s">
        <v>231</v>
      </c>
      <c r="BC455" s="127">
        <v>0</v>
      </c>
      <c r="BD455" s="128">
        <v>0</v>
      </c>
      <c r="BE455" s="128">
        <v>0</v>
      </c>
      <c r="BF455" s="129">
        <v>0</v>
      </c>
      <c r="BG455" s="127">
        <f>BC319*BC251*BM356</f>
        <v>-0.57866028830593197</v>
      </c>
      <c r="BH455" s="129">
        <f>BC319*BC251*BN356</f>
        <v>-1.4550555006675139</v>
      </c>
      <c r="BI455" s="128">
        <f>BC319*BC251*BF364</f>
        <v>0.44835590635174916</v>
      </c>
      <c r="BJ455" s="128">
        <f>BC319*BC251*BG364</f>
        <v>0.44835590635174916</v>
      </c>
      <c r="BK455" s="128">
        <f>BC319*BC251*BH364</f>
        <v>0.44835590635174916</v>
      </c>
      <c r="BL455" s="128">
        <f>BC319*BC251*BI364</f>
        <v>0.26901354381104947</v>
      </c>
      <c r="BM455" s="127">
        <f t="shared" ref="BM455" si="86">BI455</f>
        <v>0.44835590635174916</v>
      </c>
      <c r="BN455" s="128">
        <f t="shared" ref="BN455" si="87">BJ455</f>
        <v>0.44835590635174916</v>
      </c>
      <c r="BO455" s="128">
        <f t="shared" ref="BO455" si="88">BK455</f>
        <v>0.44835590635174916</v>
      </c>
      <c r="BP455" s="129">
        <f t="shared" ref="BP455" si="89">BL455</f>
        <v>0.26901354381104947</v>
      </c>
      <c r="BR455" s="116"/>
      <c r="BS455" s="203" t="s">
        <v>231</v>
      </c>
      <c r="BT455" s="127">
        <v>0</v>
      </c>
      <c r="BU455" s="128">
        <v>0</v>
      </c>
      <c r="BV455" s="128">
        <v>0</v>
      </c>
      <c r="BW455" s="129">
        <v>0</v>
      </c>
      <c r="BX455" s="127">
        <f>BT319*BT251*CD356</f>
        <v>1.1657253565145478</v>
      </c>
      <c r="BY455" s="129">
        <f>BT319*BT251*CE356</f>
        <v>0.30358295658988138</v>
      </c>
      <c r="BZ455" s="128">
        <f>BT319*BT251*BW364</f>
        <v>-0.71736945016279874</v>
      </c>
      <c r="CA455" s="128">
        <f>BT319*BT251*BX364</f>
        <v>-0.71736945016279874</v>
      </c>
      <c r="CB455" s="128">
        <f>BT319*BT251*BY364</f>
        <v>-0.53802708762209894</v>
      </c>
      <c r="CC455" s="128">
        <f>BT319*BT251*BZ364</f>
        <v>-0.26901354381104947</v>
      </c>
      <c r="CD455" s="127">
        <f t="shared" ref="CD455" si="90">BZ455</f>
        <v>-0.71736945016279874</v>
      </c>
      <c r="CE455" s="128">
        <f t="shared" ref="CE455" si="91">CA455</f>
        <v>-0.71736945016279874</v>
      </c>
      <c r="CF455" s="128">
        <f t="shared" ref="CF455" si="92">CB455</f>
        <v>-0.53802708762209894</v>
      </c>
      <c r="CG455" s="129">
        <f t="shared" ref="CG455" si="93">CC455</f>
        <v>-0.26901354381104947</v>
      </c>
      <c r="CI455" s="116"/>
      <c r="CJ455" s="203" t="s">
        <v>231</v>
      </c>
      <c r="CK455" s="127">
        <v>0</v>
      </c>
      <c r="CL455" s="128">
        <v>0</v>
      </c>
      <c r="CM455" s="128">
        <v>0</v>
      </c>
      <c r="CN455" s="129">
        <v>0</v>
      </c>
      <c r="CO455" s="127">
        <f>CK319*CK251*CU356</f>
        <v>-0.1011943188632938</v>
      </c>
      <c r="CP455" s="129">
        <f>CK319*CK251*CV356</f>
        <v>-0.77247121865431656</v>
      </c>
      <c r="CQ455" s="128">
        <f>CK319*CK251*CN364</f>
        <v>0.71736945016279874</v>
      </c>
      <c r="CR455" s="128">
        <f>CK319*CK251*CO364</f>
        <v>0.71736945016279874</v>
      </c>
      <c r="CS455" s="128">
        <f>CK319*CK251*CP364</f>
        <v>0.44835590635174916</v>
      </c>
      <c r="CT455" s="128">
        <f>CK319*CK251*CQ364</f>
        <v>0.26901354381104947</v>
      </c>
      <c r="CU455" s="127">
        <f t="shared" ref="CU455" si="94">CQ455</f>
        <v>0.71736945016279874</v>
      </c>
      <c r="CV455" s="128">
        <f t="shared" ref="CV455" si="95">CR455</f>
        <v>0.71736945016279874</v>
      </c>
      <c r="CW455" s="128">
        <f t="shared" ref="CW455" si="96">CS455</f>
        <v>0.44835590635174916</v>
      </c>
      <c r="CX455" s="129">
        <f t="shared" ref="CX455" si="97">CT455</f>
        <v>0.26901354381104947</v>
      </c>
      <c r="CZ455" s="116"/>
      <c r="DA455" s="203" t="s">
        <v>231</v>
      </c>
      <c r="DB455" s="127">
        <v>0</v>
      </c>
      <c r="DC455" s="128">
        <v>0</v>
      </c>
      <c r="DD455" s="128">
        <v>0</v>
      </c>
      <c r="DE455" s="129">
        <v>0</v>
      </c>
      <c r="DF455" s="127">
        <f>DB319*DB251*DL356</f>
        <v>-0.61617513129950474</v>
      </c>
      <c r="DG455" s="129">
        <f>DB319*DB251*DM356</f>
        <v>-0.61617513129950474</v>
      </c>
      <c r="DH455" s="128">
        <f>DB319*DB251*DE364</f>
        <v>-1.0760541752441979</v>
      </c>
      <c r="DI455" s="128">
        <f>DB319*DB251*DF364</f>
        <v>-1.0760541752441979</v>
      </c>
      <c r="DJ455" s="128">
        <f>DB319*DB251*DG364</f>
        <v>-0.80704063143314853</v>
      </c>
      <c r="DK455" s="128">
        <f>DB319*DB251*DH364</f>
        <v>-0.53802708762209894</v>
      </c>
      <c r="DL455" s="127">
        <f t="shared" ref="DL455" si="98">DH455</f>
        <v>-1.0760541752441979</v>
      </c>
      <c r="DM455" s="128">
        <f t="shared" ref="DM455" si="99">DI455</f>
        <v>-1.0760541752441979</v>
      </c>
      <c r="DN455" s="128">
        <f t="shared" ref="DN455" si="100">DJ455</f>
        <v>-0.80704063143314853</v>
      </c>
      <c r="DO455" s="129">
        <f t="shared" ref="DO455" si="101">DK455</f>
        <v>-0.53802708762209894</v>
      </c>
      <c r="DQ455" s="116"/>
      <c r="DR455" s="203" t="s">
        <v>231</v>
      </c>
      <c r="DS455" s="127">
        <v>0</v>
      </c>
      <c r="DT455" s="128">
        <v>0</v>
      </c>
      <c r="DU455" s="128">
        <v>0</v>
      </c>
      <c r="DV455" s="129">
        <v>0</v>
      </c>
      <c r="DW455" s="127">
        <f>DS319*DS251*EC356</f>
        <v>-0.19086550013364365</v>
      </c>
      <c r="DX455" s="129">
        <f>DS319*DS251*ED356</f>
        <v>-0.96333671878796023</v>
      </c>
      <c r="DY455" s="128">
        <f>DS319*DS251*DV364</f>
        <v>0.44835590635174916</v>
      </c>
      <c r="DZ455" s="128">
        <f>DS319*DS251*DW364</f>
        <v>0.44835590635174916</v>
      </c>
      <c r="EA455" s="128">
        <f>DS319*DS251*DX364</f>
        <v>0.44835590635174916</v>
      </c>
      <c r="EB455" s="128">
        <f>DS319*DS251*DY364</f>
        <v>0.26901354381104947</v>
      </c>
      <c r="EC455" s="127">
        <f t="shared" ref="EC455" si="102">DY455</f>
        <v>0.44835590635174916</v>
      </c>
      <c r="ED455" s="128">
        <f t="shared" ref="ED455" si="103">DZ455</f>
        <v>0.44835590635174916</v>
      </c>
      <c r="EE455" s="128">
        <f t="shared" ref="EE455" si="104">EA455</f>
        <v>0.44835590635174916</v>
      </c>
      <c r="EF455" s="129">
        <f t="shared" ref="EF455" si="105">EB455</f>
        <v>0.26901354381104947</v>
      </c>
    </row>
    <row r="457" spans="1:136" s="66" customFormat="1" x14ac:dyDescent="0.3">
      <c r="A457" s="67" t="s">
        <v>235</v>
      </c>
      <c r="R457" s="67" t="s">
        <v>235</v>
      </c>
      <c r="AI457" s="67" t="s">
        <v>235</v>
      </c>
      <c r="AZ457" s="67" t="s">
        <v>235</v>
      </c>
      <c r="BQ457" s="67" t="s">
        <v>235</v>
      </c>
      <c r="CH457" s="67" t="s">
        <v>235</v>
      </c>
      <c r="CY457" s="67" t="s">
        <v>235</v>
      </c>
      <c r="DP457" s="67" t="s">
        <v>235</v>
      </c>
    </row>
    <row r="458" spans="1:136" x14ac:dyDescent="0.3">
      <c r="A458" s="1" t="s">
        <v>203</v>
      </c>
      <c r="B458" s="1"/>
      <c r="R458" s="1" t="s">
        <v>203</v>
      </c>
      <c r="S458" s="1"/>
      <c r="AI458" s="1" t="s">
        <v>203</v>
      </c>
      <c r="AJ458" s="1"/>
      <c r="AZ458" s="1" t="s">
        <v>203</v>
      </c>
      <c r="BA458" s="1"/>
      <c r="BQ458" s="1" t="s">
        <v>203</v>
      </c>
      <c r="BR458" s="1"/>
      <c r="CH458" s="1" t="s">
        <v>203</v>
      </c>
      <c r="CI458" s="1"/>
      <c r="CY458" s="1" t="s">
        <v>203</v>
      </c>
      <c r="CZ458" s="1"/>
      <c r="DP458" s="1" t="s">
        <v>203</v>
      </c>
      <c r="DQ458" s="1"/>
    </row>
    <row r="459" spans="1:136" x14ac:dyDescent="0.3">
      <c r="A459" s="1"/>
      <c r="B459" s="120" t="s">
        <v>92</v>
      </c>
      <c r="R459" s="1"/>
      <c r="S459" s="120" t="s">
        <v>92</v>
      </c>
      <c r="AI459" s="1"/>
      <c r="AJ459" s="120" t="s">
        <v>92</v>
      </c>
      <c r="AZ459" s="1"/>
      <c r="BA459" s="120" t="s">
        <v>92</v>
      </c>
      <c r="BQ459" s="1"/>
      <c r="BR459" s="120" t="s">
        <v>92</v>
      </c>
      <c r="CH459" s="1"/>
      <c r="CI459" s="120" t="s">
        <v>92</v>
      </c>
      <c r="CY459" s="1"/>
      <c r="CZ459" s="120" t="s">
        <v>92</v>
      </c>
      <c r="DP459" s="1"/>
      <c r="DQ459" s="120" t="s">
        <v>92</v>
      </c>
    </row>
    <row r="460" spans="1:136" x14ac:dyDescent="0.3">
      <c r="A460" s="1"/>
      <c r="B460" s="1" t="s">
        <v>204</v>
      </c>
      <c r="F460" s="121" t="s">
        <v>205</v>
      </c>
      <c r="R460" s="1"/>
      <c r="S460" s="1" t="s">
        <v>204</v>
      </c>
      <c r="W460" s="121" t="s">
        <v>205</v>
      </c>
      <c r="AI460" s="1"/>
      <c r="AJ460" s="1" t="s">
        <v>204</v>
      </c>
      <c r="AN460" s="121" t="s">
        <v>205</v>
      </c>
      <c r="AZ460" s="1"/>
      <c r="BA460" s="1" t="s">
        <v>204</v>
      </c>
      <c r="BE460" s="121" t="s">
        <v>205</v>
      </c>
      <c r="BQ460" s="1"/>
      <c r="BR460" s="1" t="s">
        <v>204</v>
      </c>
      <c r="BV460" s="121" t="s">
        <v>205</v>
      </c>
      <c r="CH460" s="1"/>
      <c r="CI460" s="1" t="s">
        <v>204</v>
      </c>
      <c r="CM460" s="121" t="s">
        <v>205</v>
      </c>
      <c r="CY460" s="1"/>
      <c r="CZ460" s="1" t="s">
        <v>204</v>
      </c>
      <c r="DD460" s="121" t="s">
        <v>205</v>
      </c>
      <c r="DP460" s="1"/>
      <c r="DQ460" s="1" t="s">
        <v>204</v>
      </c>
      <c r="DU460" s="121" t="s">
        <v>205</v>
      </c>
    </row>
    <row r="461" spans="1:136" x14ac:dyDescent="0.3">
      <c r="A461" s="1"/>
      <c r="B461" s="1" t="s">
        <v>206</v>
      </c>
      <c r="F461" s="122" t="s">
        <v>207</v>
      </c>
      <c r="R461" s="1"/>
      <c r="S461" s="1" t="s">
        <v>206</v>
      </c>
      <c r="W461" s="122" t="s">
        <v>207</v>
      </c>
      <c r="AI461" s="1"/>
      <c r="AJ461" s="1" t="s">
        <v>206</v>
      </c>
      <c r="AN461" s="122" t="s">
        <v>207</v>
      </c>
      <c r="AZ461" s="1"/>
      <c r="BA461" s="1" t="s">
        <v>206</v>
      </c>
      <c r="BE461" s="122" t="s">
        <v>207</v>
      </c>
      <c r="BQ461" s="1"/>
      <c r="BR461" s="1" t="s">
        <v>206</v>
      </c>
      <c r="BV461" s="122" t="s">
        <v>207</v>
      </c>
      <c r="CH461" s="1"/>
      <c r="CI461" s="1" t="s">
        <v>206</v>
      </c>
      <c r="CM461" s="122" t="s">
        <v>207</v>
      </c>
      <c r="CY461" s="1"/>
      <c r="CZ461" s="1" t="s">
        <v>206</v>
      </c>
      <c r="DD461" s="122" t="s">
        <v>207</v>
      </c>
      <c r="DP461" s="1"/>
      <c r="DQ461" s="1" t="s">
        <v>206</v>
      </c>
      <c r="DU461" s="122" t="s">
        <v>207</v>
      </c>
    </row>
    <row r="462" spans="1:136" x14ac:dyDescent="0.3">
      <c r="B462" s="47" t="s">
        <v>208</v>
      </c>
      <c r="C462" s="38"/>
      <c r="D462" s="16"/>
      <c r="E462" s="16"/>
      <c r="F462" s="122" t="s">
        <v>209</v>
      </c>
      <c r="H462" s="16"/>
      <c r="I462" s="16"/>
      <c r="S462" s="47" t="s">
        <v>208</v>
      </c>
      <c r="T462" s="38"/>
      <c r="U462" s="202"/>
      <c r="V462" s="202"/>
      <c r="W462" s="122" t="s">
        <v>209</v>
      </c>
      <c r="Y462" s="202"/>
      <c r="Z462" s="202"/>
      <c r="AJ462" s="47" t="s">
        <v>208</v>
      </c>
      <c r="AK462" s="38"/>
      <c r="AL462" s="202"/>
      <c r="AM462" s="202"/>
      <c r="AN462" s="122" t="s">
        <v>209</v>
      </c>
      <c r="AP462" s="202"/>
      <c r="AQ462" s="202"/>
      <c r="BA462" s="47" t="s">
        <v>208</v>
      </c>
      <c r="BB462" s="38"/>
      <c r="BC462" s="202"/>
      <c r="BD462" s="202"/>
      <c r="BE462" s="122" t="s">
        <v>209</v>
      </c>
      <c r="BG462" s="202"/>
      <c r="BH462" s="202"/>
      <c r="BR462" s="47" t="s">
        <v>208</v>
      </c>
      <c r="BS462" s="38"/>
      <c r="BT462" s="202"/>
      <c r="BU462" s="202"/>
      <c r="BV462" s="122" t="s">
        <v>209</v>
      </c>
      <c r="BX462" s="202"/>
      <c r="BY462" s="202"/>
      <c r="CI462" s="47" t="s">
        <v>208</v>
      </c>
      <c r="CJ462" s="38"/>
      <c r="CK462" s="202"/>
      <c r="CL462" s="202"/>
      <c r="CM462" s="122" t="s">
        <v>209</v>
      </c>
      <c r="CO462" s="202"/>
      <c r="CP462" s="202"/>
      <c r="CZ462" s="47" t="s">
        <v>208</v>
      </c>
      <c r="DA462" s="38"/>
      <c r="DB462" s="202"/>
      <c r="DC462" s="202"/>
      <c r="DD462" s="122" t="s">
        <v>209</v>
      </c>
      <c r="DF462" s="202"/>
      <c r="DG462" s="202"/>
      <c r="DQ462" s="47" t="s">
        <v>208</v>
      </c>
      <c r="DR462" s="38"/>
      <c r="DS462" s="202"/>
      <c r="DT462" s="202"/>
      <c r="DU462" s="122" t="s">
        <v>209</v>
      </c>
      <c r="DW462" s="202"/>
      <c r="DX462" s="202"/>
    </row>
    <row r="463" spans="1:136" x14ac:dyDescent="0.3">
      <c r="B463" s="38"/>
      <c r="C463" s="16"/>
      <c r="D463" s="16"/>
      <c r="E463" s="16"/>
      <c r="F463" s="122" t="s">
        <v>210</v>
      </c>
      <c r="H463" s="16"/>
      <c r="I463" s="16"/>
      <c r="S463" s="38"/>
      <c r="T463" s="202"/>
      <c r="U463" s="202"/>
      <c r="V463" s="202"/>
      <c r="W463" s="122" t="s">
        <v>210</v>
      </c>
      <c r="Y463" s="202"/>
      <c r="Z463" s="202"/>
      <c r="AJ463" s="38"/>
      <c r="AK463" s="202"/>
      <c r="AL463" s="202"/>
      <c r="AM463" s="202"/>
      <c r="AN463" s="122" t="s">
        <v>210</v>
      </c>
      <c r="AP463" s="202"/>
      <c r="AQ463" s="202"/>
      <c r="BA463" s="38"/>
      <c r="BB463" s="202"/>
      <c r="BC463" s="202"/>
      <c r="BD463" s="202"/>
      <c r="BE463" s="122" t="s">
        <v>210</v>
      </c>
      <c r="BG463" s="202"/>
      <c r="BH463" s="202"/>
      <c r="BR463" s="38"/>
      <c r="BS463" s="202"/>
      <c r="BT463" s="202"/>
      <c r="BU463" s="202"/>
      <c r="BV463" s="122" t="s">
        <v>210</v>
      </c>
      <c r="BX463" s="202"/>
      <c r="BY463" s="202"/>
      <c r="CI463" s="38"/>
      <c r="CJ463" s="202"/>
      <c r="CK463" s="202"/>
      <c r="CL463" s="202"/>
      <c r="CM463" s="122" t="s">
        <v>210</v>
      </c>
      <c r="CO463" s="202"/>
      <c r="CP463" s="202"/>
      <c r="CZ463" s="38"/>
      <c r="DA463" s="202"/>
      <c r="DB463" s="202"/>
      <c r="DC463" s="202"/>
      <c r="DD463" s="122" t="s">
        <v>210</v>
      </c>
      <c r="DF463" s="202"/>
      <c r="DG463" s="202"/>
      <c r="DQ463" s="38"/>
      <c r="DR463" s="202"/>
      <c r="DS463" s="202"/>
      <c r="DT463" s="202"/>
      <c r="DU463" s="122" t="s">
        <v>210</v>
      </c>
      <c r="DW463" s="202"/>
      <c r="DX463" s="202"/>
    </row>
    <row r="464" spans="1:136" x14ac:dyDescent="0.3">
      <c r="B464" s="12" t="s">
        <v>211</v>
      </c>
      <c r="C464" s="11" t="str">
        <f>IF(C169="X","+X","+Y")</f>
        <v>+X</v>
      </c>
      <c r="D464" s="16"/>
      <c r="E464" s="16"/>
      <c r="F464" s="122" t="s">
        <v>212</v>
      </c>
      <c r="H464" s="16"/>
      <c r="I464" s="16"/>
      <c r="S464" s="12" t="s">
        <v>211</v>
      </c>
      <c r="T464" s="11" t="str">
        <f>IF(T169="X","+X","+Y")</f>
        <v>+X</v>
      </c>
      <c r="U464" s="202"/>
      <c r="V464" s="202"/>
      <c r="W464" s="122" t="s">
        <v>212</v>
      </c>
      <c r="Y464" s="202"/>
      <c r="Z464" s="202"/>
      <c r="AJ464" s="12" t="s">
        <v>211</v>
      </c>
      <c r="AK464" s="11" t="str">
        <f>IF(AK169="X","+X","+Y")</f>
        <v>+X</v>
      </c>
      <c r="AL464" s="202"/>
      <c r="AM464" s="202"/>
      <c r="AN464" s="122" t="s">
        <v>212</v>
      </c>
      <c r="AP464" s="202"/>
      <c r="AQ464" s="202"/>
      <c r="BA464" s="12" t="s">
        <v>211</v>
      </c>
      <c r="BB464" s="11" t="str">
        <f>IF(BB169="X","+X","+Y")</f>
        <v>+X</v>
      </c>
      <c r="BC464" s="202"/>
      <c r="BD464" s="202"/>
      <c r="BE464" s="122" t="s">
        <v>212</v>
      </c>
      <c r="BG464" s="202"/>
      <c r="BH464" s="202"/>
      <c r="BR464" s="12" t="s">
        <v>211</v>
      </c>
      <c r="BS464" s="11" t="str">
        <f>IF(BS169="X","+X","+Y")</f>
        <v>+Y</v>
      </c>
      <c r="BT464" s="202"/>
      <c r="BU464" s="202"/>
      <c r="BV464" s="122" t="s">
        <v>212</v>
      </c>
      <c r="BX464" s="202"/>
      <c r="BY464" s="202"/>
      <c r="CI464" s="12" t="s">
        <v>211</v>
      </c>
      <c r="CJ464" s="11" t="str">
        <f>IF(CJ169="X","+X","+Y")</f>
        <v>+Y</v>
      </c>
      <c r="CK464" s="202"/>
      <c r="CL464" s="202"/>
      <c r="CM464" s="122" t="s">
        <v>212</v>
      </c>
      <c r="CO464" s="202"/>
      <c r="CP464" s="202"/>
      <c r="CZ464" s="12" t="s">
        <v>211</v>
      </c>
      <c r="DA464" s="11" t="str">
        <f>IF(DA169="X","+X","+Y")</f>
        <v>+Y</v>
      </c>
      <c r="DB464" s="202"/>
      <c r="DC464" s="202"/>
      <c r="DD464" s="122" t="s">
        <v>212</v>
      </c>
      <c r="DF464" s="202"/>
      <c r="DG464" s="202"/>
      <c r="DQ464" s="12" t="s">
        <v>211</v>
      </c>
      <c r="DR464" s="11" t="str">
        <f>IF(DR169="X","+X","+Y")</f>
        <v>+Y</v>
      </c>
      <c r="DS464" s="202"/>
      <c r="DT464" s="202"/>
      <c r="DU464" s="122" t="s">
        <v>212</v>
      </c>
      <c r="DW464" s="202"/>
      <c r="DX464" s="202"/>
    </row>
    <row r="465" spans="1:136" x14ac:dyDescent="0.3">
      <c r="B465" s="12" t="s">
        <v>192</v>
      </c>
      <c r="C465" s="11" t="str">
        <f>IF(C169="X","-X","-Y")</f>
        <v>-X</v>
      </c>
      <c r="D465" s="16"/>
      <c r="E465" s="16"/>
      <c r="F465" s="122" t="s">
        <v>213</v>
      </c>
      <c r="H465" s="16"/>
      <c r="I465" s="16"/>
      <c r="S465" s="12" t="s">
        <v>192</v>
      </c>
      <c r="T465" s="11" t="str">
        <f>IF(T169="X","-X","-Y")</f>
        <v>-X</v>
      </c>
      <c r="U465" s="202"/>
      <c r="V465" s="202"/>
      <c r="W465" s="122" t="s">
        <v>213</v>
      </c>
      <c r="Y465" s="202"/>
      <c r="Z465" s="202"/>
      <c r="AJ465" s="12" t="s">
        <v>192</v>
      </c>
      <c r="AK465" s="11" t="str">
        <f>IF(AK169="X","-X","-Y")</f>
        <v>-X</v>
      </c>
      <c r="AL465" s="202"/>
      <c r="AM465" s="202"/>
      <c r="AN465" s="122" t="s">
        <v>213</v>
      </c>
      <c r="AP465" s="202"/>
      <c r="AQ465" s="202"/>
      <c r="BA465" s="12" t="s">
        <v>192</v>
      </c>
      <c r="BB465" s="11" t="str">
        <f>IF(BB169="X","-X","-Y")</f>
        <v>-X</v>
      </c>
      <c r="BC465" s="202"/>
      <c r="BD465" s="202"/>
      <c r="BE465" s="122" t="s">
        <v>213</v>
      </c>
      <c r="BG465" s="202"/>
      <c r="BH465" s="202"/>
      <c r="BR465" s="12" t="s">
        <v>192</v>
      </c>
      <c r="BS465" s="11" t="str">
        <f>IF(BS169="X","-X","-Y")</f>
        <v>-Y</v>
      </c>
      <c r="BT465" s="202"/>
      <c r="BU465" s="202"/>
      <c r="BV465" s="122" t="s">
        <v>213</v>
      </c>
      <c r="BX465" s="202"/>
      <c r="BY465" s="202"/>
      <c r="CI465" s="12" t="s">
        <v>192</v>
      </c>
      <c r="CJ465" s="11" t="str">
        <f>IF(CJ169="X","-X","-Y")</f>
        <v>-Y</v>
      </c>
      <c r="CK465" s="202"/>
      <c r="CL465" s="202"/>
      <c r="CM465" s="122" t="s">
        <v>213</v>
      </c>
      <c r="CO465" s="202"/>
      <c r="CP465" s="202"/>
      <c r="CZ465" s="12" t="s">
        <v>192</v>
      </c>
      <c r="DA465" s="11" t="str">
        <f>IF(DA169="X","-X","-Y")</f>
        <v>-Y</v>
      </c>
      <c r="DB465" s="202"/>
      <c r="DC465" s="202"/>
      <c r="DD465" s="122" t="s">
        <v>213</v>
      </c>
      <c r="DF465" s="202"/>
      <c r="DG465" s="202"/>
      <c r="DQ465" s="12" t="s">
        <v>192</v>
      </c>
      <c r="DR465" s="11" t="str">
        <f>IF(DR169="X","-X","-Y")</f>
        <v>-Y</v>
      </c>
      <c r="DS465" s="202"/>
      <c r="DT465" s="202"/>
      <c r="DU465" s="122" t="s">
        <v>213</v>
      </c>
      <c r="DW465" s="202"/>
      <c r="DX465" s="202"/>
    </row>
    <row r="466" spans="1:136" x14ac:dyDescent="0.3">
      <c r="B466" s="12" t="s">
        <v>214</v>
      </c>
      <c r="C466" s="11" t="str">
        <f>IF(C169="X","+Y","+X")</f>
        <v>+Y</v>
      </c>
      <c r="D466" s="16"/>
      <c r="E466" s="16"/>
      <c r="F466" s="122" t="s">
        <v>215</v>
      </c>
      <c r="H466" s="16"/>
      <c r="I466" s="16"/>
      <c r="S466" s="12" t="s">
        <v>214</v>
      </c>
      <c r="T466" s="11" t="str">
        <f>IF(T169="X","+Y","+X")</f>
        <v>+Y</v>
      </c>
      <c r="U466" s="202"/>
      <c r="V466" s="202"/>
      <c r="W466" s="122" t="s">
        <v>215</v>
      </c>
      <c r="Y466" s="202"/>
      <c r="Z466" s="202"/>
      <c r="AJ466" s="12" t="s">
        <v>214</v>
      </c>
      <c r="AK466" s="11" t="str">
        <f>IF(AK169="X","+Y","+X")</f>
        <v>+Y</v>
      </c>
      <c r="AL466" s="202"/>
      <c r="AM466" s="202"/>
      <c r="AN466" s="122" t="s">
        <v>215</v>
      </c>
      <c r="AP466" s="202"/>
      <c r="AQ466" s="202"/>
      <c r="BA466" s="12" t="s">
        <v>214</v>
      </c>
      <c r="BB466" s="11" t="str">
        <f>IF(BB169="X","+Y","+X")</f>
        <v>+Y</v>
      </c>
      <c r="BC466" s="202"/>
      <c r="BD466" s="202"/>
      <c r="BE466" s="122" t="s">
        <v>215</v>
      </c>
      <c r="BG466" s="202"/>
      <c r="BH466" s="202"/>
      <c r="BR466" s="12" t="s">
        <v>214</v>
      </c>
      <c r="BS466" s="11" t="str">
        <f>IF(BS169="X","+Y","+X")</f>
        <v>+X</v>
      </c>
      <c r="BT466" s="202"/>
      <c r="BU466" s="202"/>
      <c r="BV466" s="122" t="s">
        <v>215</v>
      </c>
      <c r="BX466" s="202"/>
      <c r="BY466" s="202"/>
      <c r="CI466" s="12" t="s">
        <v>214</v>
      </c>
      <c r="CJ466" s="11" t="str">
        <f>IF(CJ169="X","+Y","+X")</f>
        <v>+X</v>
      </c>
      <c r="CK466" s="202"/>
      <c r="CL466" s="202"/>
      <c r="CM466" s="122" t="s">
        <v>215</v>
      </c>
      <c r="CO466" s="202"/>
      <c r="CP466" s="202"/>
      <c r="CZ466" s="12" t="s">
        <v>214</v>
      </c>
      <c r="DA466" s="11" t="str">
        <f>IF(DA169="X","+Y","+X")</f>
        <v>+X</v>
      </c>
      <c r="DB466" s="202"/>
      <c r="DC466" s="202"/>
      <c r="DD466" s="122" t="s">
        <v>215</v>
      </c>
      <c r="DF466" s="202"/>
      <c r="DG466" s="202"/>
      <c r="DQ466" s="12" t="s">
        <v>214</v>
      </c>
      <c r="DR466" s="11" t="str">
        <f>IF(DR169="X","+Y","+X")</f>
        <v>+X</v>
      </c>
      <c r="DS466" s="202"/>
      <c r="DT466" s="202"/>
      <c r="DU466" s="122" t="s">
        <v>215</v>
      </c>
      <c r="DW466" s="202"/>
      <c r="DX466" s="202"/>
    </row>
    <row r="467" spans="1:136" x14ac:dyDescent="0.3">
      <c r="B467" s="12" t="s">
        <v>216</v>
      </c>
      <c r="C467" s="11" t="str">
        <f>IF(C169="X","-Y","-X")</f>
        <v>-Y</v>
      </c>
      <c r="D467" s="16"/>
      <c r="E467" s="16"/>
      <c r="F467" s="122" t="s">
        <v>217</v>
      </c>
      <c r="H467" s="16"/>
      <c r="I467" s="16"/>
      <c r="S467" s="12" t="s">
        <v>216</v>
      </c>
      <c r="T467" s="11" t="str">
        <f>IF(T169="X","-Y","-X")</f>
        <v>-Y</v>
      </c>
      <c r="U467" s="202"/>
      <c r="V467" s="202"/>
      <c r="W467" s="122" t="s">
        <v>217</v>
      </c>
      <c r="Y467" s="202"/>
      <c r="Z467" s="202"/>
      <c r="AJ467" s="12" t="s">
        <v>216</v>
      </c>
      <c r="AK467" s="11" t="str">
        <f>IF(AK169="X","-Y","-X")</f>
        <v>-Y</v>
      </c>
      <c r="AL467" s="202"/>
      <c r="AM467" s="202"/>
      <c r="AN467" s="122" t="s">
        <v>217</v>
      </c>
      <c r="AP467" s="202"/>
      <c r="AQ467" s="202"/>
      <c r="BA467" s="12" t="s">
        <v>216</v>
      </c>
      <c r="BB467" s="11" t="str">
        <f>IF(BB169="X","-Y","-X")</f>
        <v>-Y</v>
      </c>
      <c r="BC467" s="202"/>
      <c r="BD467" s="202"/>
      <c r="BE467" s="122" t="s">
        <v>217</v>
      </c>
      <c r="BG467" s="202"/>
      <c r="BH467" s="202"/>
      <c r="BR467" s="12" t="s">
        <v>216</v>
      </c>
      <c r="BS467" s="11" t="str">
        <f>IF(BS169="X","-Y","-X")</f>
        <v>-X</v>
      </c>
      <c r="BT467" s="202"/>
      <c r="BU467" s="202"/>
      <c r="BV467" s="122" t="s">
        <v>217</v>
      </c>
      <c r="BX467" s="202"/>
      <c r="BY467" s="202"/>
      <c r="CI467" s="12" t="s">
        <v>216</v>
      </c>
      <c r="CJ467" s="11" t="str">
        <f>IF(CJ169="X","-Y","-X")</f>
        <v>-X</v>
      </c>
      <c r="CK467" s="202"/>
      <c r="CL467" s="202"/>
      <c r="CM467" s="122" t="s">
        <v>217</v>
      </c>
      <c r="CO467" s="202"/>
      <c r="CP467" s="202"/>
      <c r="CZ467" s="12" t="s">
        <v>216</v>
      </c>
      <c r="DA467" s="11" t="str">
        <f>IF(DA169="X","-Y","-X")</f>
        <v>-X</v>
      </c>
      <c r="DB467" s="202"/>
      <c r="DC467" s="202"/>
      <c r="DD467" s="122" t="s">
        <v>217</v>
      </c>
      <c r="DF467" s="202"/>
      <c r="DG467" s="202"/>
      <c r="DQ467" s="12" t="s">
        <v>216</v>
      </c>
      <c r="DR467" s="11" t="str">
        <f>IF(DR169="X","-Y","-X")</f>
        <v>-X</v>
      </c>
      <c r="DS467" s="202"/>
      <c r="DT467" s="202"/>
      <c r="DU467" s="122" t="s">
        <v>217</v>
      </c>
      <c r="DW467" s="202"/>
      <c r="DX467" s="202"/>
    </row>
    <row r="468" spans="1:136" x14ac:dyDescent="0.3">
      <c r="B468" s="12" t="s">
        <v>218</v>
      </c>
      <c r="C468" s="11" t="str">
        <f>IF(C169="X","+X","+Y")</f>
        <v>+X</v>
      </c>
      <c r="D468" s="16"/>
      <c r="E468" s="16"/>
      <c r="F468" s="122" t="s">
        <v>219</v>
      </c>
      <c r="G468" s="16"/>
      <c r="H468" s="16"/>
      <c r="I468" s="16"/>
      <c r="S468" s="12" t="s">
        <v>218</v>
      </c>
      <c r="T468" s="11" t="str">
        <f>IF(T169="X","+X","+Y")</f>
        <v>+X</v>
      </c>
      <c r="U468" s="202"/>
      <c r="V468" s="202"/>
      <c r="W468" s="122" t="s">
        <v>219</v>
      </c>
      <c r="X468" s="202"/>
      <c r="Y468" s="202"/>
      <c r="Z468" s="202"/>
      <c r="AJ468" s="12" t="s">
        <v>218</v>
      </c>
      <c r="AK468" s="11" t="str">
        <f>IF(AK169="X","+X","+Y")</f>
        <v>+X</v>
      </c>
      <c r="AL468" s="202"/>
      <c r="AM468" s="202"/>
      <c r="AN468" s="122" t="s">
        <v>219</v>
      </c>
      <c r="AO468" s="202"/>
      <c r="AP468" s="202"/>
      <c r="AQ468" s="202"/>
      <c r="BA468" s="12" t="s">
        <v>218</v>
      </c>
      <c r="BB468" s="11" t="str">
        <f>IF(BB169="X","+X","+Y")</f>
        <v>+X</v>
      </c>
      <c r="BC468" s="202"/>
      <c r="BD468" s="202"/>
      <c r="BE468" s="122" t="s">
        <v>219</v>
      </c>
      <c r="BF468" s="202"/>
      <c r="BG468" s="202"/>
      <c r="BH468" s="202"/>
      <c r="BR468" s="12" t="s">
        <v>218</v>
      </c>
      <c r="BS468" s="11" t="str">
        <f>IF(BS169="X","+X","+Y")</f>
        <v>+Y</v>
      </c>
      <c r="BT468" s="202"/>
      <c r="BU468" s="202"/>
      <c r="BV468" s="122" t="s">
        <v>219</v>
      </c>
      <c r="BW468" s="202"/>
      <c r="BX468" s="202"/>
      <c r="BY468" s="202"/>
      <c r="CI468" s="12" t="s">
        <v>218</v>
      </c>
      <c r="CJ468" s="11" t="str">
        <f>IF(CJ169="X","+X","+Y")</f>
        <v>+Y</v>
      </c>
      <c r="CK468" s="202"/>
      <c r="CL468" s="202"/>
      <c r="CM468" s="122" t="s">
        <v>219</v>
      </c>
      <c r="CN468" s="202"/>
      <c r="CO468" s="202"/>
      <c r="CP468" s="202"/>
      <c r="CZ468" s="12" t="s">
        <v>218</v>
      </c>
      <c r="DA468" s="11" t="str">
        <f>IF(DA169="X","+X","+Y")</f>
        <v>+Y</v>
      </c>
      <c r="DB468" s="202"/>
      <c r="DC468" s="202"/>
      <c r="DD468" s="122" t="s">
        <v>219</v>
      </c>
      <c r="DE468" s="202"/>
      <c r="DF468" s="202"/>
      <c r="DG468" s="202"/>
      <c r="DQ468" s="12" t="s">
        <v>218</v>
      </c>
      <c r="DR468" s="11" t="str">
        <f>IF(DR169="X","+X","+Y")</f>
        <v>+Y</v>
      </c>
      <c r="DS468" s="202"/>
      <c r="DT468" s="202"/>
      <c r="DU468" s="122" t="s">
        <v>219</v>
      </c>
      <c r="DV468" s="202"/>
      <c r="DW468" s="202"/>
      <c r="DX468" s="202"/>
    </row>
    <row r="469" spans="1:136" x14ac:dyDescent="0.3">
      <c r="B469" s="12" t="s">
        <v>182</v>
      </c>
      <c r="C469" s="11" t="str">
        <f>IF(C169="X","-X","-Y")</f>
        <v>-X</v>
      </c>
      <c r="D469" s="16"/>
      <c r="E469" s="16"/>
      <c r="F469" s="16"/>
      <c r="G469" s="16"/>
      <c r="H469" s="16"/>
      <c r="I469" s="16"/>
      <c r="S469" s="12" t="s">
        <v>182</v>
      </c>
      <c r="T469" s="11" t="str">
        <f>IF(T169="X","-X","-Y")</f>
        <v>-X</v>
      </c>
      <c r="U469" s="202"/>
      <c r="V469" s="202"/>
      <c r="W469" s="202"/>
      <c r="X469" s="202"/>
      <c r="Y469" s="202"/>
      <c r="Z469" s="202"/>
      <c r="AJ469" s="12" t="s">
        <v>182</v>
      </c>
      <c r="AK469" s="11" t="str">
        <f>IF(AK169="X","-X","-Y")</f>
        <v>-X</v>
      </c>
      <c r="AL469" s="202"/>
      <c r="AM469" s="202"/>
      <c r="AN469" s="202"/>
      <c r="AO469" s="202"/>
      <c r="AP469" s="202"/>
      <c r="AQ469" s="202"/>
      <c r="BA469" s="12" t="s">
        <v>182</v>
      </c>
      <c r="BB469" s="11" t="str">
        <f>IF(BB169="X","-X","-Y")</f>
        <v>-X</v>
      </c>
      <c r="BC469" s="202"/>
      <c r="BD469" s="202"/>
      <c r="BE469" s="202"/>
      <c r="BF469" s="202"/>
      <c r="BG469" s="202"/>
      <c r="BH469" s="202"/>
      <c r="BR469" s="12" t="s">
        <v>182</v>
      </c>
      <c r="BS469" s="11" t="str">
        <f>IF(BS169="X","-X","-Y")</f>
        <v>-Y</v>
      </c>
      <c r="BT469" s="202"/>
      <c r="BU469" s="202"/>
      <c r="BV469" s="202"/>
      <c r="BW469" s="202"/>
      <c r="BX469" s="202"/>
      <c r="BY469" s="202"/>
      <c r="CI469" s="12" t="s">
        <v>182</v>
      </c>
      <c r="CJ469" s="11" t="str">
        <f>IF(CJ169="X","-X","-Y")</f>
        <v>-Y</v>
      </c>
      <c r="CK469" s="202"/>
      <c r="CL469" s="202"/>
      <c r="CM469" s="202"/>
      <c r="CN469" s="202"/>
      <c r="CO469" s="202"/>
      <c r="CP469" s="202"/>
      <c r="CZ469" s="12" t="s">
        <v>182</v>
      </c>
      <c r="DA469" s="11" t="str">
        <f>IF(DA169="X","-X","-Y")</f>
        <v>-Y</v>
      </c>
      <c r="DB469" s="202"/>
      <c r="DC469" s="202"/>
      <c r="DD469" s="202"/>
      <c r="DE469" s="202"/>
      <c r="DF469" s="202"/>
      <c r="DG469" s="202"/>
      <c r="DQ469" s="12" t="s">
        <v>182</v>
      </c>
      <c r="DR469" s="11" t="str">
        <f>IF(DR169="X","-X","-Y")</f>
        <v>-Y</v>
      </c>
      <c r="DS469" s="202"/>
      <c r="DT469" s="202"/>
      <c r="DU469" s="202"/>
      <c r="DV469" s="202"/>
      <c r="DW469" s="202"/>
      <c r="DX469" s="202"/>
    </row>
    <row r="470" spans="1:136" x14ac:dyDescent="0.3">
      <c r="B470" s="12" t="s">
        <v>220</v>
      </c>
      <c r="C470" s="11" t="str">
        <f>IF(C169="X","+Y","+X")</f>
        <v>+Y</v>
      </c>
      <c r="D470" s="16"/>
      <c r="E470" s="16"/>
      <c r="F470" s="16"/>
      <c r="G470" s="16"/>
      <c r="H470" s="16"/>
      <c r="I470" s="16"/>
      <c r="S470" s="12" t="s">
        <v>220</v>
      </c>
      <c r="T470" s="11" t="str">
        <f>IF(T169="X","+Y","+X")</f>
        <v>+Y</v>
      </c>
      <c r="U470" s="202"/>
      <c r="V470" s="202"/>
      <c r="W470" s="202"/>
      <c r="X470" s="202"/>
      <c r="Y470" s="202"/>
      <c r="Z470" s="202"/>
      <c r="AJ470" s="12" t="s">
        <v>220</v>
      </c>
      <c r="AK470" s="11" t="str">
        <f>IF(AK169="X","+Y","+X")</f>
        <v>+Y</v>
      </c>
      <c r="AL470" s="202"/>
      <c r="AM470" s="202"/>
      <c r="AN470" s="202"/>
      <c r="AO470" s="202"/>
      <c r="AP470" s="202"/>
      <c r="AQ470" s="202"/>
      <c r="BA470" s="12" t="s">
        <v>220</v>
      </c>
      <c r="BB470" s="11" t="str">
        <f>IF(BB169="X","+Y","+X")</f>
        <v>+Y</v>
      </c>
      <c r="BC470" s="202"/>
      <c r="BD470" s="202"/>
      <c r="BE470" s="202"/>
      <c r="BF470" s="202"/>
      <c r="BG470" s="202"/>
      <c r="BH470" s="202"/>
      <c r="BR470" s="12" t="s">
        <v>220</v>
      </c>
      <c r="BS470" s="11" t="str">
        <f>IF(BS169="X","+Y","+X")</f>
        <v>+X</v>
      </c>
      <c r="BT470" s="202"/>
      <c r="BU470" s="202"/>
      <c r="BV470" s="202"/>
      <c r="BW470" s="202"/>
      <c r="BX470" s="202"/>
      <c r="BY470" s="202"/>
      <c r="CI470" s="12" t="s">
        <v>220</v>
      </c>
      <c r="CJ470" s="11" t="str">
        <f>IF(CJ169="X","+Y","+X")</f>
        <v>+X</v>
      </c>
      <c r="CK470" s="202"/>
      <c r="CL470" s="202"/>
      <c r="CM470" s="202"/>
      <c r="CN470" s="202"/>
      <c r="CO470" s="202"/>
      <c r="CP470" s="202"/>
      <c r="CZ470" s="12" t="s">
        <v>220</v>
      </c>
      <c r="DA470" s="11" t="str">
        <f>IF(DA169="X","+Y","+X")</f>
        <v>+X</v>
      </c>
      <c r="DB470" s="202"/>
      <c r="DC470" s="202"/>
      <c r="DD470" s="202"/>
      <c r="DE470" s="202"/>
      <c r="DF470" s="202"/>
      <c r="DG470" s="202"/>
      <c r="DQ470" s="12" t="s">
        <v>220</v>
      </c>
      <c r="DR470" s="11" t="str">
        <f>IF(DR169="X","+Y","+X")</f>
        <v>+X</v>
      </c>
      <c r="DS470" s="202"/>
      <c r="DT470" s="202"/>
      <c r="DU470" s="202"/>
      <c r="DV470" s="202"/>
      <c r="DW470" s="202"/>
      <c r="DX470" s="202"/>
    </row>
    <row r="471" spans="1:136" x14ac:dyDescent="0.3">
      <c r="B471" s="12" t="s">
        <v>221</v>
      </c>
      <c r="C471" s="11" t="str">
        <f>IF(C169="X","-Y","-X")</f>
        <v>-Y</v>
      </c>
      <c r="D471" s="16"/>
      <c r="E471" s="16"/>
      <c r="F471" s="16"/>
      <c r="G471" s="16"/>
      <c r="H471" s="16"/>
      <c r="I471" s="16"/>
      <c r="S471" s="12" t="s">
        <v>221</v>
      </c>
      <c r="T471" s="11" t="str">
        <f>IF(T169="X","-Y","-X")</f>
        <v>-Y</v>
      </c>
      <c r="U471" s="202"/>
      <c r="V471" s="202"/>
      <c r="W471" s="202"/>
      <c r="X471" s="202"/>
      <c r="Y471" s="202"/>
      <c r="Z471" s="202"/>
      <c r="AJ471" s="12" t="s">
        <v>221</v>
      </c>
      <c r="AK471" s="11" t="str">
        <f>IF(AK169="X","-Y","-X")</f>
        <v>-Y</v>
      </c>
      <c r="AL471" s="202"/>
      <c r="AM471" s="202"/>
      <c r="AN471" s="202"/>
      <c r="AO471" s="202"/>
      <c r="AP471" s="202"/>
      <c r="AQ471" s="202"/>
      <c r="BA471" s="12" t="s">
        <v>221</v>
      </c>
      <c r="BB471" s="11" t="str">
        <f>IF(BB169="X","-Y","-X")</f>
        <v>-Y</v>
      </c>
      <c r="BC471" s="202"/>
      <c r="BD471" s="202"/>
      <c r="BE471" s="202"/>
      <c r="BF471" s="202"/>
      <c r="BG471" s="202"/>
      <c r="BH471" s="202"/>
      <c r="BR471" s="12" t="s">
        <v>221</v>
      </c>
      <c r="BS471" s="11" t="str">
        <f>IF(BS169="X","-Y","-X")</f>
        <v>-X</v>
      </c>
      <c r="BT471" s="202"/>
      <c r="BU471" s="202"/>
      <c r="BV471" s="202"/>
      <c r="BW471" s="202"/>
      <c r="BX471" s="202"/>
      <c r="BY471" s="202"/>
      <c r="CI471" s="12" t="s">
        <v>221</v>
      </c>
      <c r="CJ471" s="11" t="str">
        <f>IF(CJ169="X","-Y","-X")</f>
        <v>-X</v>
      </c>
      <c r="CK471" s="202"/>
      <c r="CL471" s="202"/>
      <c r="CM471" s="202"/>
      <c r="CN471" s="202"/>
      <c r="CO471" s="202"/>
      <c r="CP471" s="202"/>
      <c r="CZ471" s="12" t="s">
        <v>221</v>
      </c>
      <c r="DA471" s="11" t="str">
        <f>IF(DA169="X","-Y","-X")</f>
        <v>-X</v>
      </c>
      <c r="DB471" s="202"/>
      <c r="DC471" s="202"/>
      <c r="DD471" s="202"/>
      <c r="DE471" s="202"/>
      <c r="DF471" s="202"/>
      <c r="DG471" s="202"/>
      <c r="DQ471" s="12" t="s">
        <v>221</v>
      </c>
      <c r="DR471" s="11" t="str">
        <f>IF(DR169="X","-Y","-X")</f>
        <v>-X</v>
      </c>
      <c r="DS471" s="202"/>
      <c r="DT471" s="202"/>
      <c r="DU471" s="202"/>
      <c r="DV471" s="202"/>
      <c r="DW471" s="202"/>
      <c r="DX471" s="202"/>
    </row>
    <row r="472" spans="1:136" x14ac:dyDescent="0.3">
      <c r="B472" s="12" t="s">
        <v>222</v>
      </c>
      <c r="C472" s="123" t="str">
        <f>B459</f>
        <v>Partially enclosed</v>
      </c>
      <c r="D472" s="11"/>
      <c r="E472" s="16"/>
      <c r="F472" s="16"/>
      <c r="G472" s="16"/>
      <c r="H472" s="16"/>
      <c r="I472" s="16"/>
      <c r="S472" s="12" t="s">
        <v>222</v>
      </c>
      <c r="T472" s="123" t="str">
        <f>S459</f>
        <v>Partially enclosed</v>
      </c>
      <c r="U472" s="11"/>
      <c r="V472" s="202"/>
      <c r="W472" s="202"/>
      <c r="X472" s="202"/>
      <c r="Y472" s="202"/>
      <c r="Z472" s="202"/>
      <c r="AJ472" s="12" t="s">
        <v>222</v>
      </c>
      <c r="AK472" s="123" t="str">
        <f>AJ459</f>
        <v>Partially enclosed</v>
      </c>
      <c r="AL472" s="11"/>
      <c r="AM472" s="202"/>
      <c r="AN472" s="202"/>
      <c r="AO472" s="202"/>
      <c r="AP472" s="202"/>
      <c r="AQ472" s="202"/>
      <c r="BA472" s="12" t="s">
        <v>222</v>
      </c>
      <c r="BB472" s="123" t="str">
        <f>BA459</f>
        <v>Partially enclosed</v>
      </c>
      <c r="BC472" s="11"/>
      <c r="BD472" s="202"/>
      <c r="BE472" s="202"/>
      <c r="BF472" s="202"/>
      <c r="BG472" s="202"/>
      <c r="BH472" s="202"/>
      <c r="BR472" s="12" t="s">
        <v>222</v>
      </c>
      <c r="BS472" s="123" t="str">
        <f>BR459</f>
        <v>Partially enclosed</v>
      </c>
      <c r="BT472" s="11"/>
      <c r="BU472" s="202"/>
      <c r="BV472" s="202"/>
      <c r="BW472" s="202"/>
      <c r="BX472" s="202"/>
      <c r="BY472" s="202"/>
      <c r="CI472" s="12" t="s">
        <v>222</v>
      </c>
      <c r="CJ472" s="123" t="str">
        <f>CI459</f>
        <v>Partially enclosed</v>
      </c>
      <c r="CK472" s="11"/>
      <c r="CL472" s="202"/>
      <c r="CM472" s="202"/>
      <c r="CN472" s="202"/>
      <c r="CO472" s="202"/>
      <c r="CP472" s="202"/>
      <c r="CZ472" s="12" t="s">
        <v>222</v>
      </c>
      <c r="DA472" s="123" t="str">
        <f>CZ459</f>
        <v>Partially enclosed</v>
      </c>
      <c r="DB472" s="11"/>
      <c r="DC472" s="202"/>
      <c r="DD472" s="202"/>
      <c r="DE472" s="202"/>
      <c r="DF472" s="202"/>
      <c r="DG472" s="202"/>
      <c r="DQ472" s="12" t="s">
        <v>222</v>
      </c>
      <c r="DR472" s="123" t="str">
        <f>DQ459</f>
        <v>Partially enclosed</v>
      </c>
      <c r="DS472" s="11"/>
      <c r="DT472" s="202"/>
      <c r="DU472" s="202"/>
      <c r="DV472" s="202"/>
      <c r="DW472" s="202"/>
      <c r="DX472" s="202"/>
    </row>
    <row r="473" spans="1:136" x14ac:dyDescent="0.3">
      <c r="B473" s="38"/>
      <c r="C473" s="16"/>
      <c r="D473" s="16"/>
      <c r="E473" s="16"/>
      <c r="F473" s="16"/>
      <c r="G473" s="16"/>
      <c r="H473" s="16"/>
      <c r="I473" s="16"/>
      <c r="S473" s="38"/>
      <c r="T473" s="202"/>
      <c r="U473" s="202"/>
      <c r="V473" s="202"/>
      <c r="W473" s="202"/>
      <c r="X473" s="202"/>
      <c r="Y473" s="202"/>
      <c r="Z473" s="202"/>
      <c r="AJ473" s="38"/>
      <c r="AK473" s="202"/>
      <c r="AL473" s="202"/>
      <c r="AM473" s="202"/>
      <c r="AN473" s="202"/>
      <c r="AO473" s="202"/>
      <c r="AP473" s="202"/>
      <c r="AQ473" s="202"/>
      <c r="BA473" s="38"/>
      <c r="BB473" s="202"/>
      <c r="BC473" s="202"/>
      <c r="BD473" s="202"/>
      <c r="BE473" s="202"/>
      <c r="BF473" s="202"/>
      <c r="BG473" s="202"/>
      <c r="BH473" s="202"/>
      <c r="BR473" s="38"/>
      <c r="BS473" s="202"/>
      <c r="BT473" s="202"/>
      <c r="BU473" s="202"/>
      <c r="BV473" s="202"/>
      <c r="BW473" s="202"/>
      <c r="BX473" s="202"/>
      <c r="BY473" s="202"/>
      <c r="CI473" s="38"/>
      <c r="CJ473" s="202"/>
      <c r="CK473" s="202"/>
      <c r="CL473" s="202"/>
      <c r="CM473" s="202"/>
      <c r="CN473" s="202"/>
      <c r="CO473" s="202"/>
      <c r="CP473" s="202"/>
      <c r="CZ473" s="38"/>
      <c r="DA473" s="202"/>
      <c r="DB473" s="202"/>
      <c r="DC473" s="202"/>
      <c r="DD473" s="202"/>
      <c r="DE473" s="202"/>
      <c r="DF473" s="202"/>
      <c r="DG473" s="202"/>
      <c r="DQ473" s="38"/>
      <c r="DR473" s="202"/>
      <c r="DS473" s="202"/>
      <c r="DT473" s="202"/>
      <c r="DU473" s="202"/>
      <c r="DV473" s="202"/>
      <c r="DW473" s="202"/>
      <c r="DX473" s="202"/>
    </row>
    <row r="474" spans="1:136" x14ac:dyDescent="0.3">
      <c r="B474" s="38"/>
      <c r="C474" s="16"/>
      <c r="D474" s="16"/>
      <c r="E474" s="16"/>
      <c r="F474" s="16"/>
      <c r="G474" s="16"/>
      <c r="H474" s="16"/>
      <c r="I474" s="16"/>
      <c r="J474" s="530" t="s">
        <v>157</v>
      </c>
      <c r="K474" s="531"/>
      <c r="L474" s="531"/>
      <c r="M474" s="532"/>
      <c r="N474" s="530" t="s">
        <v>157</v>
      </c>
      <c r="O474" s="531"/>
      <c r="P474" s="531"/>
      <c r="Q474" s="532"/>
      <c r="S474" s="38"/>
      <c r="T474" s="202"/>
      <c r="U474" s="202"/>
      <c r="V474" s="202"/>
      <c r="W474" s="202"/>
      <c r="X474" s="202"/>
      <c r="Y474" s="202"/>
      <c r="Z474" s="202"/>
      <c r="AA474" s="530" t="s">
        <v>157</v>
      </c>
      <c r="AB474" s="531"/>
      <c r="AC474" s="531"/>
      <c r="AD474" s="532"/>
      <c r="AE474" s="530" t="s">
        <v>157</v>
      </c>
      <c r="AF474" s="531"/>
      <c r="AG474" s="531"/>
      <c r="AH474" s="532"/>
      <c r="AJ474" s="38"/>
      <c r="AK474" s="202"/>
      <c r="AL474" s="202"/>
      <c r="AM474" s="202"/>
      <c r="AN474" s="202"/>
      <c r="AO474" s="202"/>
      <c r="AP474" s="202"/>
      <c r="AQ474" s="202"/>
      <c r="AR474" s="530" t="s">
        <v>157</v>
      </c>
      <c r="AS474" s="531"/>
      <c r="AT474" s="531"/>
      <c r="AU474" s="532"/>
      <c r="AV474" s="530" t="s">
        <v>157</v>
      </c>
      <c r="AW474" s="531"/>
      <c r="AX474" s="531"/>
      <c r="AY474" s="532"/>
      <c r="BA474" s="38"/>
      <c r="BB474" s="202"/>
      <c r="BC474" s="202"/>
      <c r="BD474" s="202"/>
      <c r="BE474" s="202"/>
      <c r="BF474" s="202"/>
      <c r="BG474" s="202"/>
      <c r="BH474" s="202"/>
      <c r="BI474" s="530" t="s">
        <v>157</v>
      </c>
      <c r="BJ474" s="531"/>
      <c r="BK474" s="531"/>
      <c r="BL474" s="532"/>
      <c r="BM474" s="530" t="s">
        <v>157</v>
      </c>
      <c r="BN474" s="531"/>
      <c r="BO474" s="531"/>
      <c r="BP474" s="532"/>
      <c r="BR474" s="38"/>
      <c r="BS474" s="202"/>
      <c r="BT474" s="202"/>
      <c r="BU474" s="202"/>
      <c r="BV474" s="202"/>
      <c r="BW474" s="202"/>
      <c r="BX474" s="202"/>
      <c r="BY474" s="202"/>
      <c r="BZ474" s="530" t="s">
        <v>157</v>
      </c>
      <c r="CA474" s="531"/>
      <c r="CB474" s="531"/>
      <c r="CC474" s="532"/>
      <c r="CD474" s="530" t="s">
        <v>157</v>
      </c>
      <c r="CE474" s="531"/>
      <c r="CF474" s="531"/>
      <c r="CG474" s="532"/>
      <c r="CI474" s="38"/>
      <c r="CJ474" s="202"/>
      <c r="CK474" s="202"/>
      <c r="CL474" s="202"/>
      <c r="CM474" s="202"/>
      <c r="CN474" s="202"/>
      <c r="CO474" s="202"/>
      <c r="CP474" s="202"/>
      <c r="CQ474" s="530" t="s">
        <v>157</v>
      </c>
      <c r="CR474" s="531"/>
      <c r="CS474" s="531"/>
      <c r="CT474" s="532"/>
      <c r="CU474" s="530" t="s">
        <v>157</v>
      </c>
      <c r="CV474" s="531"/>
      <c r="CW474" s="531"/>
      <c r="CX474" s="532"/>
      <c r="CZ474" s="38"/>
      <c r="DA474" s="202"/>
      <c r="DB474" s="202"/>
      <c r="DC474" s="202"/>
      <c r="DD474" s="202"/>
      <c r="DE474" s="202"/>
      <c r="DF474" s="202"/>
      <c r="DG474" s="202"/>
      <c r="DH474" s="530" t="s">
        <v>157</v>
      </c>
      <c r="DI474" s="531"/>
      <c r="DJ474" s="531"/>
      <c r="DK474" s="532"/>
      <c r="DL474" s="530" t="s">
        <v>157</v>
      </c>
      <c r="DM474" s="531"/>
      <c r="DN474" s="531"/>
      <c r="DO474" s="532"/>
      <c r="DQ474" s="38"/>
      <c r="DR474" s="202"/>
      <c r="DS474" s="202"/>
      <c r="DT474" s="202"/>
      <c r="DU474" s="202"/>
      <c r="DV474" s="202"/>
      <c r="DW474" s="202"/>
      <c r="DX474" s="202"/>
      <c r="DY474" s="530" t="s">
        <v>157</v>
      </c>
      <c r="DZ474" s="531"/>
      <c r="EA474" s="531"/>
      <c r="EB474" s="532"/>
      <c r="EC474" s="530" t="s">
        <v>157</v>
      </c>
      <c r="ED474" s="531"/>
      <c r="EE474" s="531"/>
      <c r="EF474" s="532"/>
    </row>
    <row r="475" spans="1:136" x14ac:dyDescent="0.3">
      <c r="B475" s="12"/>
      <c r="C475" s="16"/>
      <c r="D475" s="16"/>
      <c r="E475" s="16"/>
      <c r="F475" s="16"/>
      <c r="G475" s="16"/>
      <c r="H475" s="16"/>
      <c r="I475" s="16"/>
      <c r="J475" s="51" t="s">
        <v>159</v>
      </c>
      <c r="K475" s="95" t="s">
        <v>160</v>
      </c>
      <c r="L475" s="95" t="s">
        <v>161</v>
      </c>
      <c r="M475" s="96" t="s">
        <v>162</v>
      </c>
      <c r="N475" s="72" t="s">
        <v>159</v>
      </c>
      <c r="O475" s="30" t="s">
        <v>160</v>
      </c>
      <c r="P475" s="30" t="s">
        <v>161</v>
      </c>
      <c r="Q475" s="73" t="s">
        <v>162</v>
      </c>
      <c r="S475" s="12"/>
      <c r="T475" s="202"/>
      <c r="U475" s="202"/>
      <c r="V475" s="202"/>
      <c r="W475" s="202"/>
      <c r="X475" s="202"/>
      <c r="Y475" s="202"/>
      <c r="Z475" s="202"/>
      <c r="AA475" s="195" t="s">
        <v>159</v>
      </c>
      <c r="AB475" s="196" t="s">
        <v>160</v>
      </c>
      <c r="AC475" s="196" t="s">
        <v>161</v>
      </c>
      <c r="AD475" s="197" t="s">
        <v>162</v>
      </c>
      <c r="AE475" s="204" t="s">
        <v>159</v>
      </c>
      <c r="AF475" s="205" t="s">
        <v>160</v>
      </c>
      <c r="AG475" s="205" t="s">
        <v>161</v>
      </c>
      <c r="AH475" s="206" t="s">
        <v>162</v>
      </c>
      <c r="AJ475" s="12"/>
      <c r="AK475" s="202"/>
      <c r="AL475" s="202"/>
      <c r="AM475" s="202"/>
      <c r="AN475" s="202"/>
      <c r="AO475" s="202"/>
      <c r="AP475" s="202"/>
      <c r="AQ475" s="202"/>
      <c r="AR475" s="195" t="s">
        <v>159</v>
      </c>
      <c r="AS475" s="196" t="s">
        <v>160</v>
      </c>
      <c r="AT475" s="196" t="s">
        <v>161</v>
      </c>
      <c r="AU475" s="197" t="s">
        <v>162</v>
      </c>
      <c r="AV475" s="204" t="s">
        <v>159</v>
      </c>
      <c r="AW475" s="205" t="s">
        <v>160</v>
      </c>
      <c r="AX475" s="205" t="s">
        <v>161</v>
      </c>
      <c r="AY475" s="206" t="s">
        <v>162</v>
      </c>
      <c r="BA475" s="12"/>
      <c r="BB475" s="202"/>
      <c r="BC475" s="202"/>
      <c r="BD475" s="202"/>
      <c r="BE475" s="202"/>
      <c r="BF475" s="202"/>
      <c r="BG475" s="202"/>
      <c r="BH475" s="202"/>
      <c r="BI475" s="195" t="s">
        <v>159</v>
      </c>
      <c r="BJ475" s="196" t="s">
        <v>160</v>
      </c>
      <c r="BK475" s="196" t="s">
        <v>161</v>
      </c>
      <c r="BL475" s="197" t="s">
        <v>162</v>
      </c>
      <c r="BM475" s="204" t="s">
        <v>159</v>
      </c>
      <c r="BN475" s="205" t="s">
        <v>160</v>
      </c>
      <c r="BO475" s="205" t="s">
        <v>161</v>
      </c>
      <c r="BP475" s="206" t="s">
        <v>162</v>
      </c>
      <c r="BR475" s="12"/>
      <c r="BS475" s="202"/>
      <c r="BT475" s="202"/>
      <c r="BU475" s="202"/>
      <c r="BV475" s="202"/>
      <c r="BW475" s="202"/>
      <c r="BX475" s="202"/>
      <c r="BY475" s="202"/>
      <c r="BZ475" s="195" t="s">
        <v>159</v>
      </c>
      <c r="CA475" s="196" t="s">
        <v>160</v>
      </c>
      <c r="CB475" s="196" t="s">
        <v>161</v>
      </c>
      <c r="CC475" s="197" t="s">
        <v>162</v>
      </c>
      <c r="CD475" s="204" t="s">
        <v>159</v>
      </c>
      <c r="CE475" s="205" t="s">
        <v>160</v>
      </c>
      <c r="CF475" s="205" t="s">
        <v>161</v>
      </c>
      <c r="CG475" s="206" t="s">
        <v>162</v>
      </c>
      <c r="CI475" s="12"/>
      <c r="CJ475" s="202"/>
      <c r="CK475" s="202"/>
      <c r="CL475" s="202"/>
      <c r="CM475" s="202"/>
      <c r="CN475" s="202"/>
      <c r="CO475" s="202"/>
      <c r="CP475" s="202"/>
      <c r="CQ475" s="195" t="s">
        <v>159</v>
      </c>
      <c r="CR475" s="196" t="s">
        <v>160</v>
      </c>
      <c r="CS475" s="196" t="s">
        <v>161</v>
      </c>
      <c r="CT475" s="197" t="s">
        <v>162</v>
      </c>
      <c r="CU475" s="204" t="s">
        <v>159</v>
      </c>
      <c r="CV475" s="205" t="s">
        <v>160</v>
      </c>
      <c r="CW475" s="205" t="s">
        <v>161</v>
      </c>
      <c r="CX475" s="206" t="s">
        <v>162</v>
      </c>
      <c r="CZ475" s="12"/>
      <c r="DA475" s="202"/>
      <c r="DB475" s="202"/>
      <c r="DC475" s="202"/>
      <c r="DD475" s="202"/>
      <c r="DE475" s="202"/>
      <c r="DF475" s="202"/>
      <c r="DG475" s="202"/>
      <c r="DH475" s="195" t="s">
        <v>159</v>
      </c>
      <c r="DI475" s="196" t="s">
        <v>160</v>
      </c>
      <c r="DJ475" s="196" t="s">
        <v>161</v>
      </c>
      <c r="DK475" s="197" t="s">
        <v>162</v>
      </c>
      <c r="DL475" s="204" t="s">
        <v>159</v>
      </c>
      <c r="DM475" s="205" t="s">
        <v>160</v>
      </c>
      <c r="DN475" s="205" t="s">
        <v>161</v>
      </c>
      <c r="DO475" s="206" t="s">
        <v>162</v>
      </c>
      <c r="DQ475" s="12"/>
      <c r="DR475" s="202"/>
      <c r="DS475" s="202"/>
      <c r="DT475" s="202"/>
      <c r="DU475" s="202"/>
      <c r="DV475" s="202"/>
      <c r="DW475" s="202"/>
      <c r="DX475" s="202"/>
      <c r="DY475" s="195" t="s">
        <v>159</v>
      </c>
      <c r="DZ475" s="196" t="s">
        <v>160</v>
      </c>
      <c r="EA475" s="196" t="s">
        <v>161</v>
      </c>
      <c r="EB475" s="197" t="s">
        <v>162</v>
      </c>
      <c r="EC475" s="204" t="s">
        <v>159</v>
      </c>
      <c r="ED475" s="205" t="s">
        <v>160</v>
      </c>
      <c r="EE475" s="205" t="s">
        <v>161</v>
      </c>
      <c r="EF475" s="206" t="s">
        <v>162</v>
      </c>
    </row>
    <row r="476" spans="1:136" x14ac:dyDescent="0.3">
      <c r="B476" s="12"/>
      <c r="C476" s="16"/>
      <c r="D476" s="51" t="s">
        <v>223</v>
      </c>
      <c r="E476" s="95" t="s">
        <v>224</v>
      </c>
      <c r="F476" s="95" t="s">
        <v>225</v>
      </c>
      <c r="G476" s="96" t="s">
        <v>226</v>
      </c>
      <c r="H476" s="51" t="s">
        <v>227</v>
      </c>
      <c r="I476" s="96" t="s">
        <v>228</v>
      </c>
      <c r="J476" s="530" t="s">
        <v>229</v>
      </c>
      <c r="K476" s="531"/>
      <c r="L476" s="531"/>
      <c r="M476" s="532"/>
      <c r="N476" s="530" t="s">
        <v>230</v>
      </c>
      <c r="O476" s="531"/>
      <c r="P476" s="531"/>
      <c r="Q476" s="532"/>
      <c r="S476" s="12"/>
      <c r="T476" s="202"/>
      <c r="U476" s="195" t="s">
        <v>223</v>
      </c>
      <c r="V476" s="196" t="s">
        <v>224</v>
      </c>
      <c r="W476" s="196" t="s">
        <v>225</v>
      </c>
      <c r="X476" s="197" t="s">
        <v>226</v>
      </c>
      <c r="Y476" s="195" t="s">
        <v>227</v>
      </c>
      <c r="Z476" s="197" t="s">
        <v>228</v>
      </c>
      <c r="AA476" s="530" t="s">
        <v>229</v>
      </c>
      <c r="AB476" s="531"/>
      <c r="AC476" s="531"/>
      <c r="AD476" s="532"/>
      <c r="AE476" s="531" t="s">
        <v>230</v>
      </c>
      <c r="AF476" s="531"/>
      <c r="AG476" s="531"/>
      <c r="AH476" s="532"/>
      <c r="AJ476" s="12"/>
      <c r="AK476" s="202"/>
      <c r="AL476" s="195" t="s">
        <v>223</v>
      </c>
      <c r="AM476" s="196" t="s">
        <v>224</v>
      </c>
      <c r="AN476" s="196" t="s">
        <v>225</v>
      </c>
      <c r="AO476" s="197" t="s">
        <v>226</v>
      </c>
      <c r="AP476" s="195" t="s">
        <v>227</v>
      </c>
      <c r="AQ476" s="197" t="s">
        <v>228</v>
      </c>
      <c r="AR476" s="530" t="s">
        <v>229</v>
      </c>
      <c r="AS476" s="531"/>
      <c r="AT476" s="531"/>
      <c r="AU476" s="532"/>
      <c r="AV476" s="531" t="s">
        <v>230</v>
      </c>
      <c r="AW476" s="531"/>
      <c r="AX476" s="531"/>
      <c r="AY476" s="532"/>
      <c r="BA476" s="12"/>
      <c r="BB476" s="202"/>
      <c r="BC476" s="195" t="s">
        <v>223</v>
      </c>
      <c r="BD476" s="196" t="s">
        <v>224</v>
      </c>
      <c r="BE476" s="196" t="s">
        <v>225</v>
      </c>
      <c r="BF476" s="197" t="s">
        <v>226</v>
      </c>
      <c r="BG476" s="195" t="s">
        <v>227</v>
      </c>
      <c r="BH476" s="197" t="s">
        <v>228</v>
      </c>
      <c r="BI476" s="530" t="s">
        <v>229</v>
      </c>
      <c r="BJ476" s="531"/>
      <c r="BK476" s="531"/>
      <c r="BL476" s="532"/>
      <c r="BM476" s="531" t="s">
        <v>230</v>
      </c>
      <c r="BN476" s="531"/>
      <c r="BO476" s="531"/>
      <c r="BP476" s="532"/>
      <c r="BR476" s="12"/>
      <c r="BS476" s="202"/>
      <c r="BT476" s="195" t="s">
        <v>223</v>
      </c>
      <c r="BU476" s="196" t="s">
        <v>224</v>
      </c>
      <c r="BV476" s="196" t="s">
        <v>225</v>
      </c>
      <c r="BW476" s="197" t="s">
        <v>226</v>
      </c>
      <c r="BX476" s="195" t="s">
        <v>227</v>
      </c>
      <c r="BY476" s="197" t="s">
        <v>228</v>
      </c>
      <c r="BZ476" s="530" t="s">
        <v>229</v>
      </c>
      <c r="CA476" s="531"/>
      <c r="CB476" s="531"/>
      <c r="CC476" s="532"/>
      <c r="CD476" s="531" t="s">
        <v>230</v>
      </c>
      <c r="CE476" s="531"/>
      <c r="CF476" s="531"/>
      <c r="CG476" s="532"/>
      <c r="CI476" s="12"/>
      <c r="CJ476" s="202"/>
      <c r="CK476" s="195" t="s">
        <v>223</v>
      </c>
      <c r="CL476" s="196" t="s">
        <v>224</v>
      </c>
      <c r="CM476" s="196" t="s">
        <v>225</v>
      </c>
      <c r="CN476" s="197" t="s">
        <v>226</v>
      </c>
      <c r="CO476" s="195" t="s">
        <v>227</v>
      </c>
      <c r="CP476" s="197" t="s">
        <v>228</v>
      </c>
      <c r="CQ476" s="530" t="s">
        <v>229</v>
      </c>
      <c r="CR476" s="531"/>
      <c r="CS476" s="531"/>
      <c r="CT476" s="532"/>
      <c r="CU476" s="531" t="s">
        <v>230</v>
      </c>
      <c r="CV476" s="531"/>
      <c r="CW476" s="531"/>
      <c r="CX476" s="532"/>
      <c r="CZ476" s="12"/>
      <c r="DA476" s="202"/>
      <c r="DB476" s="195" t="s">
        <v>223</v>
      </c>
      <c r="DC476" s="196" t="s">
        <v>224</v>
      </c>
      <c r="DD476" s="196" t="s">
        <v>225</v>
      </c>
      <c r="DE476" s="197" t="s">
        <v>226</v>
      </c>
      <c r="DF476" s="195" t="s">
        <v>227</v>
      </c>
      <c r="DG476" s="197" t="s">
        <v>228</v>
      </c>
      <c r="DH476" s="530" t="s">
        <v>229</v>
      </c>
      <c r="DI476" s="531"/>
      <c r="DJ476" s="531"/>
      <c r="DK476" s="532"/>
      <c r="DL476" s="531" t="s">
        <v>230</v>
      </c>
      <c r="DM476" s="531"/>
      <c r="DN476" s="531"/>
      <c r="DO476" s="532"/>
      <c r="DQ476" s="12"/>
      <c r="DR476" s="202"/>
      <c r="DS476" s="195" t="s">
        <v>223</v>
      </c>
      <c r="DT476" s="196" t="s">
        <v>224</v>
      </c>
      <c r="DU476" s="196" t="s">
        <v>225</v>
      </c>
      <c r="DV476" s="197" t="s">
        <v>226</v>
      </c>
      <c r="DW476" s="195" t="s">
        <v>227</v>
      </c>
      <c r="DX476" s="197" t="s">
        <v>228</v>
      </c>
      <c r="DY476" s="530" t="s">
        <v>229</v>
      </c>
      <c r="DZ476" s="531"/>
      <c r="EA476" s="531"/>
      <c r="EB476" s="532"/>
      <c r="EC476" s="531" t="s">
        <v>230</v>
      </c>
      <c r="ED476" s="531"/>
      <c r="EE476" s="531"/>
      <c r="EF476" s="532"/>
    </row>
    <row r="477" spans="1:136" x14ac:dyDescent="0.3">
      <c r="B477" s="12"/>
      <c r="C477" s="16"/>
      <c r="D477" s="124" t="str">
        <f>C464</f>
        <v>+X</v>
      </c>
      <c r="E477" s="125" t="str">
        <f>C465</f>
        <v>-X</v>
      </c>
      <c r="F477" s="125" t="str">
        <f>C466</f>
        <v>+Y</v>
      </c>
      <c r="G477" s="126" t="str">
        <f>C467</f>
        <v>-Y</v>
      </c>
      <c r="H477" s="124" t="str">
        <f>C468</f>
        <v>+X</v>
      </c>
      <c r="I477" s="126" t="str">
        <f>C469</f>
        <v>-X</v>
      </c>
      <c r="J477" s="538" t="str">
        <f>C470</f>
        <v>+Y</v>
      </c>
      <c r="K477" s="539"/>
      <c r="L477" s="539"/>
      <c r="M477" s="540"/>
      <c r="N477" s="538" t="str">
        <f>C471</f>
        <v>-Y</v>
      </c>
      <c r="O477" s="539"/>
      <c r="P477" s="539"/>
      <c r="Q477" s="540"/>
      <c r="S477" s="12"/>
      <c r="T477" s="202"/>
      <c r="U477" s="124" t="str">
        <f>T464</f>
        <v>+X</v>
      </c>
      <c r="V477" s="125" t="str">
        <f>T465</f>
        <v>-X</v>
      </c>
      <c r="W477" s="125" t="str">
        <f>T466</f>
        <v>+Y</v>
      </c>
      <c r="X477" s="126" t="str">
        <f>T467</f>
        <v>-Y</v>
      </c>
      <c r="Y477" s="124" t="str">
        <f>T468</f>
        <v>+X</v>
      </c>
      <c r="Z477" s="126" t="str">
        <f>T469</f>
        <v>-X</v>
      </c>
      <c r="AA477" s="538" t="str">
        <f>T470</f>
        <v>+Y</v>
      </c>
      <c r="AB477" s="539"/>
      <c r="AC477" s="539"/>
      <c r="AD477" s="540"/>
      <c r="AE477" s="538" t="str">
        <f>T471</f>
        <v>-Y</v>
      </c>
      <c r="AF477" s="539"/>
      <c r="AG477" s="539"/>
      <c r="AH477" s="540"/>
      <c r="AJ477" s="12"/>
      <c r="AK477" s="202"/>
      <c r="AL477" s="124" t="str">
        <f>AK464</f>
        <v>+X</v>
      </c>
      <c r="AM477" s="125" t="str">
        <f>AK465</f>
        <v>-X</v>
      </c>
      <c r="AN477" s="125" t="str">
        <f>AK466</f>
        <v>+Y</v>
      </c>
      <c r="AO477" s="126" t="str">
        <f>AK467</f>
        <v>-Y</v>
      </c>
      <c r="AP477" s="124" t="str">
        <f>AK468</f>
        <v>+X</v>
      </c>
      <c r="AQ477" s="126" t="str">
        <f>AK469</f>
        <v>-X</v>
      </c>
      <c r="AR477" s="538" t="str">
        <f>AK470</f>
        <v>+Y</v>
      </c>
      <c r="AS477" s="539"/>
      <c r="AT477" s="539"/>
      <c r="AU477" s="540"/>
      <c r="AV477" s="538" t="str">
        <f>AK471</f>
        <v>-Y</v>
      </c>
      <c r="AW477" s="539"/>
      <c r="AX477" s="539"/>
      <c r="AY477" s="540"/>
      <c r="BA477" s="12"/>
      <c r="BB477" s="202"/>
      <c r="BC477" s="124" t="str">
        <f>BB464</f>
        <v>+X</v>
      </c>
      <c r="BD477" s="125" t="str">
        <f>BB465</f>
        <v>-X</v>
      </c>
      <c r="BE477" s="125" t="str">
        <f>BB466</f>
        <v>+Y</v>
      </c>
      <c r="BF477" s="126" t="str">
        <f>BB467</f>
        <v>-Y</v>
      </c>
      <c r="BG477" s="124" t="str">
        <f>BB468</f>
        <v>+X</v>
      </c>
      <c r="BH477" s="126" t="str">
        <f>BB469</f>
        <v>-X</v>
      </c>
      <c r="BI477" s="538" t="str">
        <f>BB470</f>
        <v>+Y</v>
      </c>
      <c r="BJ477" s="539"/>
      <c r="BK477" s="539"/>
      <c r="BL477" s="540"/>
      <c r="BM477" s="538" t="str">
        <f>BB471</f>
        <v>-Y</v>
      </c>
      <c r="BN477" s="539"/>
      <c r="BO477" s="539"/>
      <c r="BP477" s="540"/>
      <c r="BR477" s="12"/>
      <c r="BS477" s="202"/>
      <c r="BT477" s="124" t="str">
        <f>BS464</f>
        <v>+Y</v>
      </c>
      <c r="BU477" s="125" t="str">
        <f>BS465</f>
        <v>-Y</v>
      </c>
      <c r="BV477" s="125" t="str">
        <f>BS466</f>
        <v>+X</v>
      </c>
      <c r="BW477" s="126" t="str">
        <f>BS467</f>
        <v>-X</v>
      </c>
      <c r="BX477" s="124" t="str">
        <f>BS468</f>
        <v>+Y</v>
      </c>
      <c r="BY477" s="126" t="str">
        <f>BS469</f>
        <v>-Y</v>
      </c>
      <c r="BZ477" s="538" t="str">
        <f>BS470</f>
        <v>+X</v>
      </c>
      <c r="CA477" s="539"/>
      <c r="CB477" s="539"/>
      <c r="CC477" s="540"/>
      <c r="CD477" s="538" t="str">
        <f>BS471</f>
        <v>-X</v>
      </c>
      <c r="CE477" s="539"/>
      <c r="CF477" s="539"/>
      <c r="CG477" s="540"/>
      <c r="CI477" s="12"/>
      <c r="CJ477" s="202"/>
      <c r="CK477" s="124" t="str">
        <f>CJ464</f>
        <v>+Y</v>
      </c>
      <c r="CL477" s="125" t="str">
        <f>CJ465</f>
        <v>-Y</v>
      </c>
      <c r="CM477" s="125" t="str">
        <f>CJ466</f>
        <v>+X</v>
      </c>
      <c r="CN477" s="126" t="str">
        <f>CJ467</f>
        <v>-X</v>
      </c>
      <c r="CO477" s="124" t="str">
        <f>CJ468</f>
        <v>+Y</v>
      </c>
      <c r="CP477" s="126" t="str">
        <f>CJ469</f>
        <v>-Y</v>
      </c>
      <c r="CQ477" s="538" t="str">
        <f>CJ470</f>
        <v>+X</v>
      </c>
      <c r="CR477" s="539"/>
      <c r="CS477" s="539"/>
      <c r="CT477" s="540"/>
      <c r="CU477" s="538" t="str">
        <f>CJ471</f>
        <v>-X</v>
      </c>
      <c r="CV477" s="539"/>
      <c r="CW477" s="539"/>
      <c r="CX477" s="540"/>
      <c r="CZ477" s="12"/>
      <c r="DA477" s="202"/>
      <c r="DB477" s="124" t="str">
        <f>DA464</f>
        <v>+Y</v>
      </c>
      <c r="DC477" s="125" t="str">
        <f>DA465</f>
        <v>-Y</v>
      </c>
      <c r="DD477" s="125" t="str">
        <f>DA466</f>
        <v>+X</v>
      </c>
      <c r="DE477" s="126" t="str">
        <f>DA467</f>
        <v>-X</v>
      </c>
      <c r="DF477" s="124" t="str">
        <f>DA468</f>
        <v>+Y</v>
      </c>
      <c r="DG477" s="126" t="str">
        <f>DA469</f>
        <v>-Y</v>
      </c>
      <c r="DH477" s="538" t="str">
        <f>DA470</f>
        <v>+X</v>
      </c>
      <c r="DI477" s="539"/>
      <c r="DJ477" s="539"/>
      <c r="DK477" s="540"/>
      <c r="DL477" s="538" t="str">
        <f>DA471</f>
        <v>-X</v>
      </c>
      <c r="DM477" s="539"/>
      <c r="DN477" s="539"/>
      <c r="DO477" s="540"/>
      <c r="DQ477" s="12"/>
      <c r="DR477" s="202"/>
      <c r="DS477" s="124" t="str">
        <f>DR464</f>
        <v>+Y</v>
      </c>
      <c r="DT477" s="125" t="str">
        <f>DR465</f>
        <v>-Y</v>
      </c>
      <c r="DU477" s="125" t="str">
        <f>DR466</f>
        <v>+X</v>
      </c>
      <c r="DV477" s="126" t="str">
        <f>DR467</f>
        <v>-X</v>
      </c>
      <c r="DW477" s="124" t="str">
        <f>DR468</f>
        <v>+Y</v>
      </c>
      <c r="DX477" s="126" t="str">
        <f>DR469</f>
        <v>-Y</v>
      </c>
      <c r="DY477" s="538" t="str">
        <f>DR470</f>
        <v>+X</v>
      </c>
      <c r="DZ477" s="539"/>
      <c r="EA477" s="539"/>
      <c r="EB477" s="540"/>
      <c r="EC477" s="538" t="str">
        <f>DR471</f>
        <v>-X</v>
      </c>
      <c r="ED477" s="539"/>
      <c r="EE477" s="539"/>
      <c r="EF477" s="540"/>
    </row>
    <row r="478" spans="1:136" x14ac:dyDescent="0.3">
      <c r="B478" s="116"/>
      <c r="C478" s="54" t="s">
        <v>231</v>
      </c>
      <c r="D478" s="127">
        <f>D317*D251*D426-D319*D272</f>
        <v>0.13714415958994686</v>
      </c>
      <c r="E478" s="128">
        <f>D317*D251*D430-D319*D272</f>
        <v>-0.84923883438390135</v>
      </c>
      <c r="F478" s="128">
        <f>D317*D251*D432-D319*D272</f>
        <v>-1.2079235594653006</v>
      </c>
      <c r="G478" s="129">
        <f>F478</f>
        <v>-1.2079235594653006</v>
      </c>
      <c r="H478" s="127">
        <f>D319*D251*K401-D319*D272</f>
        <v>-0.98251814210163424</v>
      </c>
      <c r="I478" s="129">
        <f>D319*D251*K413-D319*D272</f>
        <v>-1.0590560974374756</v>
      </c>
      <c r="J478" s="128">
        <f>D319*D251*G423-D319*D272</f>
        <v>-1.3872659220060004</v>
      </c>
      <c r="K478" s="128">
        <f>D319*D251*H423-D319*D272</f>
        <v>-1.3872659220060004</v>
      </c>
      <c r="L478" s="128">
        <f>D319*D251*I423-D319*D272</f>
        <v>-1.028581196924601</v>
      </c>
      <c r="M478" s="128">
        <f>D319*D251*J423-D319*D272</f>
        <v>-0.84923883438390135</v>
      </c>
      <c r="N478" s="127">
        <f>J478</f>
        <v>-1.3872659220060004</v>
      </c>
      <c r="O478" s="128">
        <f>K478</f>
        <v>-1.3872659220060004</v>
      </c>
      <c r="P478" s="128">
        <f>L478</f>
        <v>-1.028581196924601</v>
      </c>
      <c r="Q478" s="129">
        <f>M478</f>
        <v>-0.84923883438390135</v>
      </c>
      <c r="S478" s="116"/>
      <c r="T478" s="203" t="s">
        <v>231</v>
      </c>
      <c r="U478" s="127">
        <f>U317*U251*U426-U319*U272</f>
        <v>0.13714415958994686</v>
      </c>
      <c r="V478" s="128">
        <f>U317*U251*U430-U319*U272</f>
        <v>-0.84923883438390135</v>
      </c>
      <c r="W478" s="128">
        <f>U317*U251*U432-U319*U272</f>
        <v>-1.2079235594653006</v>
      </c>
      <c r="X478" s="129">
        <f>W478</f>
        <v>-1.2079235594653006</v>
      </c>
      <c r="Y478" s="127">
        <f>U319*U251*AB401-U319*U272</f>
        <v>-0.53602580018602297</v>
      </c>
      <c r="Z478" s="129">
        <f>U319*U251*AB413-U319*U272</f>
        <v>-1.0590560974374756</v>
      </c>
      <c r="AA478" s="128">
        <f>U319*U251*X423-U319*U272</f>
        <v>-0.74163341685948159</v>
      </c>
      <c r="AB478" s="128">
        <f>U319*U251*Y423-U319*U272</f>
        <v>-0.74163341685948159</v>
      </c>
      <c r="AC478" s="128">
        <f>U319*U251*Z423-U319*U272</f>
        <v>-0.74163341685948159</v>
      </c>
      <c r="AD478" s="128">
        <f>U319*U251*AA423-U319*U272</f>
        <v>-0.74163341685948159</v>
      </c>
      <c r="AE478" s="127">
        <f t="shared" ref="AE478" si="106">AA478</f>
        <v>-0.74163341685948159</v>
      </c>
      <c r="AF478" s="128">
        <f t="shared" ref="AF478" si="107">AB478</f>
        <v>-0.74163341685948159</v>
      </c>
      <c r="AG478" s="128">
        <f t="shared" ref="AG478" si="108">AC478</f>
        <v>-0.74163341685948159</v>
      </c>
      <c r="AH478" s="129">
        <f t="shared" ref="AH478" si="109">AD478</f>
        <v>-0.74163341685948159</v>
      </c>
      <c r="AJ478" s="116"/>
      <c r="AK478" s="203" t="s">
        <v>231</v>
      </c>
      <c r="AL478" s="127">
        <f>AL317*AL251*AL426-AL319*AL272</f>
        <v>1.2975947407356507</v>
      </c>
      <c r="AM478" s="128">
        <f>AL317*AL251*AL430-AL319*AL272</f>
        <v>0.31121174676180241</v>
      </c>
      <c r="AN478" s="128">
        <f>AL317*AL251*AL432-AL319*AL272</f>
        <v>-4.7472978319596848E-2</v>
      </c>
      <c r="AO478" s="129">
        <f>AN478</f>
        <v>-4.7472978319596848E-2</v>
      </c>
      <c r="AP478" s="127">
        <f>AL319*AL251*AS401-AL319*AL272</f>
        <v>0.17793243904406958</v>
      </c>
      <c r="AQ478" s="129">
        <f>AL319*AL251*AS413-AL319*AL272</f>
        <v>0.10139448370822807</v>
      </c>
      <c r="AR478" s="128">
        <f>AL319*AL251*AO423-AL319*AL272</f>
        <v>-0.22681534086029664</v>
      </c>
      <c r="AS478" s="128">
        <f>AL319*AL251*AP423-AL319*AL272</f>
        <v>-0.22681534086029664</v>
      </c>
      <c r="AT478" s="128">
        <f>AL319*AL251*AQ423-AL319*AL272</f>
        <v>0.13186938422110273</v>
      </c>
      <c r="AU478" s="128">
        <f>AL319*AL251*AR423-AL319*AL272</f>
        <v>0.31121174676180241</v>
      </c>
      <c r="AV478" s="127">
        <f t="shared" ref="AV478" si="110">AR478</f>
        <v>-0.22681534086029664</v>
      </c>
      <c r="AW478" s="128">
        <f t="shared" ref="AW478" si="111">AS478</f>
        <v>-0.22681534086029664</v>
      </c>
      <c r="AX478" s="128">
        <f t="shared" ref="AX478" si="112">AT478</f>
        <v>0.13186938422110273</v>
      </c>
      <c r="AY478" s="129">
        <f t="shared" ref="AY478" si="113">AU478</f>
        <v>0.31121174676180241</v>
      </c>
      <c r="BA478" s="116"/>
      <c r="BB478" s="203" t="s">
        <v>231</v>
      </c>
      <c r="BC478" s="127">
        <f>BC317*BC251*BC426-BC319*BC272</f>
        <v>1.2975947407356507</v>
      </c>
      <c r="BD478" s="128">
        <f>BC317*BC251*BC430-BC319*BC272</f>
        <v>0.31121174676180241</v>
      </c>
      <c r="BE478" s="128">
        <f>BC317*BC251*BC432-BC319*BC272</f>
        <v>-4.7472978319596848E-2</v>
      </c>
      <c r="BF478" s="129">
        <f>BE478</f>
        <v>-4.7472978319596848E-2</v>
      </c>
      <c r="BG478" s="127">
        <f>BC319*BC251*BJ401-BC319*BC272</f>
        <v>0.62442478095968079</v>
      </c>
      <c r="BH478" s="129">
        <f>BC319*BC251*BJ413-BC319*BC272</f>
        <v>0.10139448370822807</v>
      </c>
      <c r="BI478" s="128">
        <f>BC319*BC251*BF423-BC319*BC272</f>
        <v>0.41881716428622218</v>
      </c>
      <c r="BJ478" s="128">
        <f>BC319*BC251*BG423-BC319*BC272</f>
        <v>0.41881716428622218</v>
      </c>
      <c r="BK478" s="128">
        <f>BC319*BC251*BH423-BC319*BC272</f>
        <v>0.41881716428622218</v>
      </c>
      <c r="BL478" s="128">
        <f>BC319*BC251*BI423-BC319*BC272</f>
        <v>0.41881716428622218</v>
      </c>
      <c r="BM478" s="127">
        <f t="shared" ref="BM478" si="114">BI478</f>
        <v>0.41881716428622218</v>
      </c>
      <c r="BN478" s="128">
        <f t="shared" ref="BN478" si="115">BJ478</f>
        <v>0.41881716428622218</v>
      </c>
      <c r="BO478" s="128">
        <f t="shared" ref="BO478" si="116">BK478</f>
        <v>0.41881716428622218</v>
      </c>
      <c r="BP478" s="129">
        <f t="shared" ref="BP478" si="117">BL478</f>
        <v>0.41881716428622218</v>
      </c>
      <c r="BR478" s="116"/>
      <c r="BS478" s="203" t="s">
        <v>231</v>
      </c>
      <c r="BT478" s="127">
        <f>BT317*BT251*BT426-BT319*BT272</f>
        <v>0.13714415958994686</v>
      </c>
      <c r="BU478" s="128">
        <f>BT317*BT251*BT430-BT319*BT272</f>
        <v>-1.028581196924601</v>
      </c>
      <c r="BV478" s="128">
        <f>BT317*BT251*BT432-BT319*BT272</f>
        <v>-1.2079235594653006</v>
      </c>
      <c r="BW478" s="129">
        <f>BV478</f>
        <v>-1.2079235594653006</v>
      </c>
      <c r="BX478" s="127">
        <f>BT319*BT251*CA401-BT319*BT272</f>
        <v>-0.76680630060164501</v>
      </c>
      <c r="BY478" s="129">
        <f>BT319*BT251*CA413-BT319*BT272</f>
        <v>-1.1182523781949509</v>
      </c>
      <c r="BZ478" s="128">
        <f>BT319*BT251*BW423-BT319*BT272</f>
        <v>-1.4231343945141404</v>
      </c>
      <c r="CA478" s="128">
        <f>BT319*BT251*BX423-BT319*BT272</f>
        <v>-1.3693316857519304</v>
      </c>
      <c r="CB478" s="128">
        <f>BT319*BT251*BY423-BT319*BT272</f>
        <v>-1.046515433178671</v>
      </c>
      <c r="CC478" s="128">
        <f>BT319*BT251*BZ423-BT319*BT272</f>
        <v>-0.88510730689204131</v>
      </c>
      <c r="CD478" s="127">
        <f t="shared" ref="CD478" si="118">BZ478</f>
        <v>-1.4231343945141404</v>
      </c>
      <c r="CE478" s="128">
        <f t="shared" ref="CE478" si="119">CA478</f>
        <v>-1.3693316857519304</v>
      </c>
      <c r="CF478" s="128">
        <f t="shared" ref="CF478" si="120">CB478</f>
        <v>-1.046515433178671</v>
      </c>
      <c r="CG478" s="129">
        <f t="shared" ref="CG478" si="121">CC478</f>
        <v>-0.88510730689204131</v>
      </c>
      <c r="CI478" s="116"/>
      <c r="CJ478" s="203" t="s">
        <v>231</v>
      </c>
      <c r="CK478" s="127">
        <f>CK317*CK251*CK426-CK319*CK272</f>
        <v>0.13714415958994686</v>
      </c>
      <c r="CL478" s="128">
        <f>CK317*CK251*CK430-CK319*CK272</f>
        <v>-1.028581196924601</v>
      </c>
      <c r="CM478" s="128">
        <f>CK317*CK251*CK432-CK319*CK272</f>
        <v>-1.2079235594653006</v>
      </c>
      <c r="CN478" s="129">
        <f>CM478</f>
        <v>-1.2079235594653006</v>
      </c>
      <c r="CO478" s="127">
        <f>CK319*CK251*CR401-CK319*CK272</f>
        <v>-0.38532669228167782</v>
      </c>
      <c r="CP478" s="129">
        <f>CK319*CK251*CR413-CK319*CK272</f>
        <v>-1.1182523781949509</v>
      </c>
      <c r="CQ478" s="128">
        <f>CK319*CK251*CN423-CK319*CK272</f>
        <v>-0.74163341685948159</v>
      </c>
      <c r="CR478" s="128">
        <f>CK319*CK251*CO423-CK319*CK272</f>
        <v>-0.74163341685948159</v>
      </c>
      <c r="CS478" s="128">
        <f>CK319*CK251*CP423-CK319*CK272</f>
        <v>-0.74163341685948159</v>
      </c>
      <c r="CT478" s="128">
        <f>CK319*CK251*CQ423-CK319*CK272</f>
        <v>-0.74163341685948159</v>
      </c>
      <c r="CU478" s="127">
        <f t="shared" ref="CU478" si="122">CQ478</f>
        <v>-0.74163341685948159</v>
      </c>
      <c r="CV478" s="128">
        <f t="shared" ref="CV478" si="123">CR478</f>
        <v>-0.74163341685948159</v>
      </c>
      <c r="CW478" s="128">
        <f t="shared" ref="CW478" si="124">CS478</f>
        <v>-0.74163341685948159</v>
      </c>
      <c r="CX478" s="129">
        <f t="shared" ref="CX478" si="125">CT478</f>
        <v>-0.74163341685948159</v>
      </c>
      <c r="CZ478" s="116"/>
      <c r="DA478" s="203" t="s">
        <v>231</v>
      </c>
      <c r="DB478" s="127">
        <f>DB317*DB251*DB426-DB319*DB272</f>
        <v>1.2975947407356507</v>
      </c>
      <c r="DC478" s="128">
        <f>DB317*DB251*DB430-DB319*DB272</f>
        <v>0.13186938422110273</v>
      </c>
      <c r="DD478" s="128">
        <f>DB317*DB251*DB432-DB319*DB272</f>
        <v>-4.7472978319596848E-2</v>
      </c>
      <c r="DE478" s="129">
        <f>DD478</f>
        <v>-4.7472978319596848E-2</v>
      </c>
      <c r="DF478" s="127">
        <f>DB319*DB251*DI401-DB319*DB272</f>
        <v>0.39364428054405881</v>
      </c>
      <c r="DG478" s="129">
        <f>DB319*DB251*DI413-DB319*DB272</f>
        <v>4.2198202950752939E-2</v>
      </c>
      <c r="DH478" s="128">
        <f>DB319*DB251*DE423-DB319*DB272</f>
        <v>-0.2626838133684366</v>
      </c>
      <c r="DI478" s="128">
        <f>DB319*DB251*DF423-DB319*DB272</f>
        <v>-0.20888110460622666</v>
      </c>
      <c r="DJ478" s="128">
        <f>DB319*DB251*DG423-DB319*DB272</f>
        <v>0.11393514796703275</v>
      </c>
      <c r="DK478" s="128">
        <f>DB319*DB251*DH423-DB319*DB272</f>
        <v>0.27534327425366245</v>
      </c>
      <c r="DL478" s="127">
        <f t="shared" ref="DL478" si="126">DH478</f>
        <v>-0.2626838133684366</v>
      </c>
      <c r="DM478" s="128">
        <f t="shared" ref="DM478" si="127">DI478</f>
        <v>-0.20888110460622666</v>
      </c>
      <c r="DN478" s="128">
        <f t="shared" ref="DN478" si="128">DJ478</f>
        <v>0.11393514796703275</v>
      </c>
      <c r="DO478" s="129">
        <f t="shared" ref="DO478" si="129">DK478</f>
        <v>0.27534327425366245</v>
      </c>
      <c r="DQ478" s="116"/>
      <c r="DR478" s="203" t="s">
        <v>231</v>
      </c>
      <c r="DS478" s="127">
        <f>DS317*DS251*DS426-DS319*DS272</f>
        <v>1.2975947407356507</v>
      </c>
      <c r="DT478" s="128">
        <f>DS317*DS251*DS430-DS319*DS272</f>
        <v>0.13186938422110273</v>
      </c>
      <c r="DU478" s="128">
        <f>DS317*DS251*DS432-DS319*DS272</f>
        <v>-4.7472978319596848E-2</v>
      </c>
      <c r="DV478" s="129">
        <f>DU478</f>
        <v>-4.7472978319596848E-2</v>
      </c>
      <c r="DW478" s="127">
        <f>DS319*DS251*DZ401-DS319*DS272</f>
        <v>0.77512388886402595</v>
      </c>
      <c r="DX478" s="129">
        <f>DS319*DS251*DZ413-DS319*DS272</f>
        <v>4.2198202950752939E-2</v>
      </c>
      <c r="DY478" s="128">
        <f>DS319*DS251*DV423-DS319*DS272</f>
        <v>0.41881716428622218</v>
      </c>
      <c r="DZ478" s="128">
        <f>DS319*DS251*DW423-DS319*DS272</f>
        <v>0.41881716428622218</v>
      </c>
      <c r="EA478" s="128">
        <f>DS319*DS251*DX423-DS319*DS272</f>
        <v>0.41881716428622218</v>
      </c>
      <c r="EB478" s="128">
        <f>DS319*DS251*DY423-DS319*DS272</f>
        <v>0.41881716428622218</v>
      </c>
      <c r="EC478" s="127">
        <f t="shared" ref="EC478" si="130">DY478</f>
        <v>0.41881716428622218</v>
      </c>
      <c r="ED478" s="128">
        <f t="shared" ref="ED478" si="131">DZ478</f>
        <v>0.41881716428622218</v>
      </c>
      <c r="EE478" s="128">
        <f t="shared" ref="EE478" si="132">EA478</f>
        <v>0.41881716428622218</v>
      </c>
      <c r="EF478" s="129">
        <f t="shared" ref="EF478" si="133">EB478</f>
        <v>0.41881716428622218</v>
      </c>
    </row>
    <row r="480" spans="1:136" s="64" customFormat="1" x14ac:dyDescent="0.3">
      <c r="A480" s="65" t="s">
        <v>290</v>
      </c>
      <c r="R480" s="65" t="s">
        <v>290</v>
      </c>
      <c r="AI480" s="65" t="s">
        <v>290</v>
      </c>
      <c r="AZ480" s="65" t="s">
        <v>290</v>
      </c>
      <c r="BQ480" s="65" t="s">
        <v>290</v>
      </c>
      <c r="CH480" s="65" t="s">
        <v>290</v>
      </c>
      <c r="CY480" s="65" t="s">
        <v>290</v>
      </c>
      <c r="DP480" s="65" t="s">
        <v>290</v>
      </c>
    </row>
    <row r="481" spans="1:136" x14ac:dyDescent="0.3">
      <c r="A481" s="1" t="s">
        <v>236</v>
      </c>
      <c r="B481" s="1"/>
      <c r="R481" s="1" t="s">
        <v>236</v>
      </c>
      <c r="S481" s="1"/>
      <c r="AI481" s="1" t="s">
        <v>236</v>
      </c>
      <c r="AJ481" s="1"/>
      <c r="AZ481" s="1" t="s">
        <v>236</v>
      </c>
      <c r="BA481" s="1"/>
      <c r="BQ481" s="1" t="s">
        <v>236</v>
      </c>
      <c r="BR481" s="1"/>
      <c r="CH481" s="1" t="s">
        <v>236</v>
      </c>
      <c r="CI481" s="1"/>
      <c r="CY481" s="1" t="s">
        <v>236</v>
      </c>
      <c r="CZ481" s="1"/>
      <c r="DP481" s="1" t="s">
        <v>236</v>
      </c>
      <c r="DQ481" s="1"/>
    </row>
    <row r="482" spans="1:136" x14ac:dyDescent="0.3">
      <c r="A482" s="1"/>
      <c r="B482" s="1"/>
      <c r="R482" s="1"/>
      <c r="S482" s="1"/>
      <c r="AI482" s="1"/>
      <c r="AJ482" s="1"/>
      <c r="AZ482" s="1"/>
      <c r="BA482" s="1"/>
      <c r="BQ482" s="1"/>
      <c r="BR482" s="1"/>
      <c r="CH482" s="1"/>
      <c r="CI482" s="1"/>
      <c r="CY482" s="1"/>
      <c r="CZ482" s="1"/>
      <c r="DP482" s="1"/>
      <c r="DQ482" s="1"/>
    </row>
    <row r="483" spans="1:136" x14ac:dyDescent="0.3">
      <c r="B483" s="12" t="s">
        <v>211</v>
      </c>
      <c r="C483" s="11" t="str">
        <f>IF(C169="X","+X","+Y")</f>
        <v>+X</v>
      </c>
      <c r="D483" s="16"/>
      <c r="E483" s="16"/>
      <c r="F483" s="16"/>
      <c r="G483" s="16"/>
      <c r="H483" s="16"/>
      <c r="I483" s="16"/>
      <c r="S483" s="12" t="s">
        <v>211</v>
      </c>
      <c r="T483" s="11" t="str">
        <f>IF(T169="X","+X","+Y")</f>
        <v>+X</v>
      </c>
      <c r="U483" s="202"/>
      <c r="V483" s="202"/>
      <c r="W483" s="202"/>
      <c r="X483" s="202"/>
      <c r="Y483" s="202"/>
      <c r="Z483" s="202"/>
      <c r="AJ483" s="12" t="s">
        <v>211</v>
      </c>
      <c r="AK483" s="11" t="str">
        <f>IF(AK169="X","+X","+Y")</f>
        <v>+X</v>
      </c>
      <c r="AL483" s="202"/>
      <c r="AM483" s="202"/>
      <c r="AN483" s="202"/>
      <c r="AO483" s="202"/>
      <c r="AP483" s="202"/>
      <c r="AQ483" s="202"/>
      <c r="BA483" s="12" t="s">
        <v>211</v>
      </c>
      <c r="BB483" s="11" t="str">
        <f>IF(BB169="X","+X","+Y")</f>
        <v>+X</v>
      </c>
      <c r="BC483" s="202"/>
      <c r="BD483" s="202"/>
      <c r="BE483" s="202"/>
      <c r="BF483" s="202"/>
      <c r="BG483" s="202"/>
      <c r="BH483" s="202"/>
      <c r="BR483" s="12" t="s">
        <v>211</v>
      </c>
      <c r="BS483" s="11" t="str">
        <f>IF(BS169="X","+X","+Y")</f>
        <v>+Y</v>
      </c>
      <c r="BT483" s="202"/>
      <c r="BU483" s="202"/>
      <c r="BV483" s="202"/>
      <c r="BW483" s="202"/>
      <c r="BX483" s="202"/>
      <c r="BY483" s="202"/>
      <c r="CI483" s="12" t="s">
        <v>211</v>
      </c>
      <c r="CJ483" s="11" t="str">
        <f>IF(CJ169="X","+X","+Y")</f>
        <v>+Y</v>
      </c>
      <c r="CK483" s="202"/>
      <c r="CL483" s="202"/>
      <c r="CM483" s="202"/>
      <c r="CN483" s="202"/>
      <c r="CO483" s="202"/>
      <c r="CP483" s="202"/>
      <c r="CZ483" s="12" t="s">
        <v>211</v>
      </c>
      <c r="DA483" s="11" t="str">
        <f>IF(DA169="X","+X","+Y")</f>
        <v>+Y</v>
      </c>
      <c r="DB483" s="202"/>
      <c r="DC483" s="202"/>
      <c r="DD483" s="202"/>
      <c r="DE483" s="202"/>
      <c r="DF483" s="202"/>
      <c r="DG483" s="202"/>
      <c r="DQ483" s="12" t="s">
        <v>211</v>
      </c>
      <c r="DR483" s="11" t="str">
        <f>IF(DR169="X","+X","+Y")</f>
        <v>+Y</v>
      </c>
      <c r="DS483" s="202"/>
      <c r="DT483" s="202"/>
      <c r="DU483" s="202"/>
      <c r="DV483" s="202"/>
      <c r="DW483" s="202"/>
      <c r="DX483" s="202"/>
    </row>
    <row r="484" spans="1:136" x14ac:dyDescent="0.3">
      <c r="B484" s="12" t="s">
        <v>192</v>
      </c>
      <c r="C484" s="11" t="str">
        <f>IF(C169="X","-X","-Y")</f>
        <v>-X</v>
      </c>
      <c r="D484" s="16"/>
      <c r="E484" s="16"/>
      <c r="F484" s="16"/>
      <c r="G484" s="16"/>
      <c r="H484" s="16"/>
      <c r="I484" s="16"/>
      <c r="S484" s="12" t="s">
        <v>192</v>
      </c>
      <c r="T484" s="11" t="str">
        <f>IF(T169="X","-X","-Y")</f>
        <v>-X</v>
      </c>
      <c r="U484" s="202"/>
      <c r="V484" s="202"/>
      <c r="W484" s="202"/>
      <c r="X484" s="202"/>
      <c r="Y484" s="202"/>
      <c r="Z484" s="202"/>
      <c r="AJ484" s="12" t="s">
        <v>192</v>
      </c>
      <c r="AK484" s="11" t="str">
        <f>IF(AK169="X","-X","-Y")</f>
        <v>-X</v>
      </c>
      <c r="AL484" s="202"/>
      <c r="AM484" s="202"/>
      <c r="AN484" s="202"/>
      <c r="AO484" s="202"/>
      <c r="AP484" s="202"/>
      <c r="AQ484" s="202"/>
      <c r="BA484" s="12" t="s">
        <v>192</v>
      </c>
      <c r="BB484" s="11" t="str">
        <f>IF(BB169="X","-X","-Y")</f>
        <v>-X</v>
      </c>
      <c r="BC484" s="202"/>
      <c r="BD484" s="202"/>
      <c r="BE484" s="202"/>
      <c r="BF484" s="202"/>
      <c r="BG484" s="202"/>
      <c r="BH484" s="202"/>
      <c r="BR484" s="12" t="s">
        <v>192</v>
      </c>
      <c r="BS484" s="11" t="str">
        <f>IF(BS169="X","-X","-Y")</f>
        <v>-Y</v>
      </c>
      <c r="BT484" s="202"/>
      <c r="BU484" s="202"/>
      <c r="BV484" s="202"/>
      <c r="BW484" s="202"/>
      <c r="BX484" s="202"/>
      <c r="BY484" s="202"/>
      <c r="CI484" s="12" t="s">
        <v>192</v>
      </c>
      <c r="CJ484" s="11" t="str">
        <f>IF(CJ169="X","-X","-Y")</f>
        <v>-Y</v>
      </c>
      <c r="CK484" s="202"/>
      <c r="CL484" s="202"/>
      <c r="CM484" s="202"/>
      <c r="CN484" s="202"/>
      <c r="CO484" s="202"/>
      <c r="CP484" s="202"/>
      <c r="CZ484" s="12" t="s">
        <v>192</v>
      </c>
      <c r="DA484" s="11" t="str">
        <f>IF(DA169="X","-X","-Y")</f>
        <v>-Y</v>
      </c>
      <c r="DB484" s="202"/>
      <c r="DC484" s="202"/>
      <c r="DD484" s="202"/>
      <c r="DE484" s="202"/>
      <c r="DF484" s="202"/>
      <c r="DG484" s="202"/>
      <c r="DQ484" s="12" t="s">
        <v>192</v>
      </c>
      <c r="DR484" s="11" t="str">
        <f>IF(DR169="X","-X","-Y")</f>
        <v>-Y</v>
      </c>
      <c r="DS484" s="202"/>
      <c r="DT484" s="202"/>
      <c r="DU484" s="202"/>
      <c r="DV484" s="202"/>
      <c r="DW484" s="202"/>
      <c r="DX484" s="202"/>
    </row>
    <row r="485" spans="1:136" x14ac:dyDescent="0.3">
      <c r="B485" s="12" t="s">
        <v>214</v>
      </c>
      <c r="C485" s="11" t="str">
        <f>IF(C169="X","+Y","+X")</f>
        <v>+Y</v>
      </c>
      <c r="D485" s="16"/>
      <c r="E485" s="16"/>
      <c r="F485" s="16"/>
      <c r="G485" s="16"/>
      <c r="H485" s="16"/>
      <c r="I485" s="16"/>
      <c r="S485" s="12" t="s">
        <v>214</v>
      </c>
      <c r="T485" s="11" t="str">
        <f>IF(T169="X","+Y","+X")</f>
        <v>+Y</v>
      </c>
      <c r="U485" s="202"/>
      <c r="V485" s="202"/>
      <c r="W485" s="202"/>
      <c r="X485" s="202"/>
      <c r="Y485" s="202"/>
      <c r="Z485" s="202"/>
      <c r="AJ485" s="12" t="s">
        <v>214</v>
      </c>
      <c r="AK485" s="11" t="str">
        <f>IF(AK169="X","+Y","+X")</f>
        <v>+Y</v>
      </c>
      <c r="AL485" s="202"/>
      <c r="AM485" s="202"/>
      <c r="AN485" s="202"/>
      <c r="AO485" s="202"/>
      <c r="AP485" s="202"/>
      <c r="AQ485" s="202"/>
      <c r="BA485" s="12" t="s">
        <v>214</v>
      </c>
      <c r="BB485" s="11" t="str">
        <f>IF(BB169="X","+Y","+X")</f>
        <v>+Y</v>
      </c>
      <c r="BC485" s="202"/>
      <c r="BD485" s="202"/>
      <c r="BE485" s="202"/>
      <c r="BF485" s="202"/>
      <c r="BG485" s="202"/>
      <c r="BH485" s="202"/>
      <c r="BR485" s="12" t="s">
        <v>214</v>
      </c>
      <c r="BS485" s="11" t="str">
        <f>IF(BS169="X","+Y","+X")</f>
        <v>+X</v>
      </c>
      <c r="BT485" s="202"/>
      <c r="BU485" s="202"/>
      <c r="BV485" s="202"/>
      <c r="BW485" s="202"/>
      <c r="BX485" s="202"/>
      <c r="BY485" s="202"/>
      <c r="CI485" s="12" t="s">
        <v>214</v>
      </c>
      <c r="CJ485" s="11" t="str">
        <f>IF(CJ169="X","+Y","+X")</f>
        <v>+X</v>
      </c>
      <c r="CK485" s="202"/>
      <c r="CL485" s="202"/>
      <c r="CM485" s="202"/>
      <c r="CN485" s="202"/>
      <c r="CO485" s="202"/>
      <c r="CP485" s="202"/>
      <c r="CZ485" s="12" t="s">
        <v>214</v>
      </c>
      <c r="DA485" s="11" t="str">
        <f>IF(DA169="X","+Y","+X")</f>
        <v>+X</v>
      </c>
      <c r="DB485" s="202"/>
      <c r="DC485" s="202"/>
      <c r="DD485" s="202"/>
      <c r="DE485" s="202"/>
      <c r="DF485" s="202"/>
      <c r="DG485" s="202"/>
      <c r="DQ485" s="12" t="s">
        <v>214</v>
      </c>
      <c r="DR485" s="11" t="str">
        <f>IF(DR169="X","+Y","+X")</f>
        <v>+X</v>
      </c>
      <c r="DS485" s="202"/>
      <c r="DT485" s="202"/>
      <c r="DU485" s="202"/>
      <c r="DV485" s="202"/>
      <c r="DW485" s="202"/>
      <c r="DX485" s="202"/>
    </row>
    <row r="486" spans="1:136" x14ac:dyDescent="0.3">
      <c r="B486" s="12" t="s">
        <v>216</v>
      </c>
      <c r="C486" s="11" t="str">
        <f>IF(C169="X","-Y","-X")</f>
        <v>-Y</v>
      </c>
      <c r="D486" s="16"/>
      <c r="E486" s="16"/>
      <c r="F486" s="16"/>
      <c r="G486" s="16"/>
      <c r="H486" s="16"/>
      <c r="I486" s="16"/>
      <c r="S486" s="12" t="s">
        <v>216</v>
      </c>
      <c r="T486" s="11" t="str">
        <f>IF(T169="X","-Y","-X")</f>
        <v>-Y</v>
      </c>
      <c r="U486" s="202"/>
      <c r="V486" s="202"/>
      <c r="W486" s="202"/>
      <c r="X486" s="202"/>
      <c r="Y486" s="202"/>
      <c r="Z486" s="202"/>
      <c r="AJ486" s="12" t="s">
        <v>216</v>
      </c>
      <c r="AK486" s="11" t="str">
        <f>IF(AK169="X","-Y","-X")</f>
        <v>-Y</v>
      </c>
      <c r="AL486" s="202"/>
      <c r="AM486" s="202"/>
      <c r="AN486" s="202"/>
      <c r="AO486" s="202"/>
      <c r="AP486" s="202"/>
      <c r="AQ486" s="202"/>
      <c r="BA486" s="12" t="s">
        <v>216</v>
      </c>
      <c r="BB486" s="11" t="str">
        <f>IF(BB169="X","-Y","-X")</f>
        <v>-Y</v>
      </c>
      <c r="BC486" s="202"/>
      <c r="BD486" s="202"/>
      <c r="BE486" s="202"/>
      <c r="BF486" s="202"/>
      <c r="BG486" s="202"/>
      <c r="BH486" s="202"/>
      <c r="BR486" s="12" t="s">
        <v>216</v>
      </c>
      <c r="BS486" s="11" t="str">
        <f>IF(BS169="X","-Y","-X")</f>
        <v>-X</v>
      </c>
      <c r="BT486" s="202"/>
      <c r="BU486" s="202"/>
      <c r="BV486" s="202"/>
      <c r="BW486" s="202"/>
      <c r="BX486" s="202"/>
      <c r="BY486" s="202"/>
      <c r="CI486" s="12" t="s">
        <v>216</v>
      </c>
      <c r="CJ486" s="11" t="str">
        <f>IF(CJ169="X","-Y","-X")</f>
        <v>-X</v>
      </c>
      <c r="CK486" s="202"/>
      <c r="CL486" s="202"/>
      <c r="CM486" s="202"/>
      <c r="CN486" s="202"/>
      <c r="CO486" s="202"/>
      <c r="CP486" s="202"/>
      <c r="CZ486" s="12" t="s">
        <v>216</v>
      </c>
      <c r="DA486" s="11" t="str">
        <f>IF(DA169="X","-Y","-X")</f>
        <v>-X</v>
      </c>
      <c r="DB486" s="202"/>
      <c r="DC486" s="202"/>
      <c r="DD486" s="202"/>
      <c r="DE486" s="202"/>
      <c r="DF486" s="202"/>
      <c r="DG486" s="202"/>
      <c r="DQ486" s="12" t="s">
        <v>216</v>
      </c>
      <c r="DR486" s="11" t="str">
        <f>IF(DR169="X","-Y","-X")</f>
        <v>-X</v>
      </c>
      <c r="DS486" s="202"/>
      <c r="DT486" s="202"/>
      <c r="DU486" s="202"/>
      <c r="DV486" s="202"/>
      <c r="DW486" s="202"/>
      <c r="DX486" s="202"/>
    </row>
    <row r="487" spans="1:136" x14ac:dyDescent="0.3">
      <c r="B487" s="12" t="s">
        <v>218</v>
      </c>
      <c r="C487" s="11" t="str">
        <f>IF(C169="X","+X","+Y")</f>
        <v>+X</v>
      </c>
      <c r="D487" s="16"/>
      <c r="E487" s="16"/>
      <c r="F487" s="16"/>
      <c r="G487" s="16"/>
      <c r="H487" s="16"/>
      <c r="I487" s="16"/>
      <c r="S487" s="12" t="s">
        <v>218</v>
      </c>
      <c r="T487" s="11" t="str">
        <f>IF(T169="X","+X","+Y")</f>
        <v>+X</v>
      </c>
      <c r="U487" s="202"/>
      <c r="V487" s="202"/>
      <c r="W487" s="202"/>
      <c r="X487" s="202"/>
      <c r="Y487" s="202"/>
      <c r="Z487" s="202"/>
      <c r="AJ487" s="12" t="s">
        <v>218</v>
      </c>
      <c r="AK487" s="11" t="str">
        <f>IF(AK169="X","+X","+Y")</f>
        <v>+X</v>
      </c>
      <c r="AL487" s="202"/>
      <c r="AM487" s="202"/>
      <c r="AN487" s="202"/>
      <c r="AO487" s="202"/>
      <c r="AP487" s="202"/>
      <c r="AQ487" s="202"/>
      <c r="BA487" s="12" t="s">
        <v>218</v>
      </c>
      <c r="BB487" s="11" t="str">
        <f>IF(BB169="X","+X","+Y")</f>
        <v>+X</v>
      </c>
      <c r="BC487" s="202"/>
      <c r="BD487" s="202"/>
      <c r="BE487" s="202"/>
      <c r="BF487" s="202"/>
      <c r="BG487" s="202"/>
      <c r="BH487" s="202"/>
      <c r="BR487" s="12" t="s">
        <v>218</v>
      </c>
      <c r="BS487" s="11" t="str">
        <f>IF(BS169="X","+X","+Y")</f>
        <v>+Y</v>
      </c>
      <c r="BT487" s="202"/>
      <c r="BU487" s="202"/>
      <c r="BV487" s="202"/>
      <c r="BW487" s="202"/>
      <c r="BX487" s="202"/>
      <c r="BY487" s="202"/>
      <c r="CI487" s="12" t="s">
        <v>218</v>
      </c>
      <c r="CJ487" s="11" t="str">
        <f>IF(CJ169="X","+X","+Y")</f>
        <v>+Y</v>
      </c>
      <c r="CK487" s="202"/>
      <c r="CL487" s="202"/>
      <c r="CM487" s="202"/>
      <c r="CN487" s="202"/>
      <c r="CO487" s="202"/>
      <c r="CP487" s="202"/>
      <c r="CZ487" s="12" t="s">
        <v>218</v>
      </c>
      <c r="DA487" s="11" t="str">
        <f>IF(DA169="X","+X","+Y")</f>
        <v>+Y</v>
      </c>
      <c r="DB487" s="202"/>
      <c r="DC487" s="202"/>
      <c r="DD487" s="202"/>
      <c r="DE487" s="202"/>
      <c r="DF487" s="202"/>
      <c r="DG487" s="202"/>
      <c r="DQ487" s="12" t="s">
        <v>218</v>
      </c>
      <c r="DR487" s="11" t="str">
        <f>IF(DR169="X","+X","+Y")</f>
        <v>+Y</v>
      </c>
      <c r="DS487" s="202"/>
      <c r="DT487" s="202"/>
      <c r="DU487" s="202"/>
      <c r="DV487" s="202"/>
      <c r="DW487" s="202"/>
      <c r="DX487" s="202"/>
    </row>
    <row r="488" spans="1:136" x14ac:dyDescent="0.3">
      <c r="B488" s="12" t="s">
        <v>182</v>
      </c>
      <c r="C488" s="11" t="str">
        <f>IF(C169="X","-X","-Y")</f>
        <v>-X</v>
      </c>
      <c r="D488" s="16"/>
      <c r="E488" s="16"/>
      <c r="F488" s="16"/>
      <c r="G488" s="16"/>
      <c r="H488" s="16"/>
      <c r="I488" s="16"/>
      <c r="S488" s="12" t="s">
        <v>182</v>
      </c>
      <c r="T488" s="11" t="str">
        <f>IF(T169="X","-X","-Y")</f>
        <v>-X</v>
      </c>
      <c r="U488" s="202"/>
      <c r="V488" s="202"/>
      <c r="W488" s="202"/>
      <c r="X488" s="202"/>
      <c r="Y488" s="202"/>
      <c r="Z488" s="202"/>
      <c r="AJ488" s="12" t="s">
        <v>182</v>
      </c>
      <c r="AK488" s="11" t="str">
        <f>IF(AK169="X","-X","-Y")</f>
        <v>-X</v>
      </c>
      <c r="AL488" s="202"/>
      <c r="AM488" s="202"/>
      <c r="AN488" s="202"/>
      <c r="AO488" s="202"/>
      <c r="AP488" s="202"/>
      <c r="AQ488" s="202"/>
      <c r="BA488" s="12" t="s">
        <v>182</v>
      </c>
      <c r="BB488" s="11" t="str">
        <f>IF(BB169="X","-X","-Y")</f>
        <v>-X</v>
      </c>
      <c r="BC488" s="202"/>
      <c r="BD488" s="202"/>
      <c r="BE488" s="202"/>
      <c r="BF488" s="202"/>
      <c r="BG488" s="202"/>
      <c r="BH488" s="202"/>
      <c r="BR488" s="12" t="s">
        <v>182</v>
      </c>
      <c r="BS488" s="11" t="str">
        <f>IF(BS169="X","-X","-Y")</f>
        <v>-Y</v>
      </c>
      <c r="BT488" s="202"/>
      <c r="BU488" s="202"/>
      <c r="BV488" s="202"/>
      <c r="BW488" s="202"/>
      <c r="BX488" s="202"/>
      <c r="BY488" s="202"/>
      <c r="CI488" s="12" t="s">
        <v>182</v>
      </c>
      <c r="CJ488" s="11" t="str">
        <f>IF(CJ169="X","-X","-Y")</f>
        <v>-Y</v>
      </c>
      <c r="CK488" s="202"/>
      <c r="CL488" s="202"/>
      <c r="CM488" s="202"/>
      <c r="CN488" s="202"/>
      <c r="CO488" s="202"/>
      <c r="CP488" s="202"/>
      <c r="CZ488" s="12" t="s">
        <v>182</v>
      </c>
      <c r="DA488" s="11" t="str">
        <f>IF(DA169="X","-X","-Y")</f>
        <v>-Y</v>
      </c>
      <c r="DB488" s="202"/>
      <c r="DC488" s="202"/>
      <c r="DD488" s="202"/>
      <c r="DE488" s="202"/>
      <c r="DF488" s="202"/>
      <c r="DG488" s="202"/>
      <c r="DQ488" s="12" t="s">
        <v>182</v>
      </c>
      <c r="DR488" s="11" t="str">
        <f>IF(DR169="X","-X","-Y")</f>
        <v>-Y</v>
      </c>
      <c r="DS488" s="202"/>
      <c r="DT488" s="202"/>
      <c r="DU488" s="202"/>
      <c r="DV488" s="202"/>
      <c r="DW488" s="202"/>
      <c r="DX488" s="202"/>
    </row>
    <row r="489" spans="1:136" x14ac:dyDescent="0.3">
      <c r="B489" s="12" t="s">
        <v>220</v>
      </c>
      <c r="C489" s="11" t="str">
        <f>IF(C169="X","+Y","+X")</f>
        <v>+Y</v>
      </c>
      <c r="D489" s="16"/>
      <c r="E489" s="16"/>
      <c r="F489" s="16"/>
      <c r="G489" s="16"/>
      <c r="H489" s="16"/>
      <c r="I489" s="16"/>
      <c r="S489" s="12" t="s">
        <v>220</v>
      </c>
      <c r="T489" s="11" t="str">
        <f>IF(T169="X","+Y","+X")</f>
        <v>+Y</v>
      </c>
      <c r="U489" s="202"/>
      <c r="V489" s="202"/>
      <c r="W489" s="202"/>
      <c r="X489" s="202"/>
      <c r="Y489" s="202"/>
      <c r="Z489" s="202"/>
      <c r="AJ489" s="12" t="s">
        <v>220</v>
      </c>
      <c r="AK489" s="11" t="str">
        <f>IF(AK169="X","+Y","+X")</f>
        <v>+Y</v>
      </c>
      <c r="AL489" s="202"/>
      <c r="AM489" s="202"/>
      <c r="AN489" s="202"/>
      <c r="AO489" s="202"/>
      <c r="AP489" s="202"/>
      <c r="AQ489" s="202"/>
      <c r="BA489" s="12" t="s">
        <v>220</v>
      </c>
      <c r="BB489" s="11" t="str">
        <f>IF(BB169="X","+Y","+X")</f>
        <v>+Y</v>
      </c>
      <c r="BC489" s="202"/>
      <c r="BD489" s="202"/>
      <c r="BE489" s="202"/>
      <c r="BF489" s="202"/>
      <c r="BG489" s="202"/>
      <c r="BH489" s="202"/>
      <c r="BR489" s="12" t="s">
        <v>220</v>
      </c>
      <c r="BS489" s="11" t="str">
        <f>IF(BS169="X","+Y","+X")</f>
        <v>+X</v>
      </c>
      <c r="BT489" s="202"/>
      <c r="BU489" s="202"/>
      <c r="BV489" s="202"/>
      <c r="BW489" s="202"/>
      <c r="BX489" s="202"/>
      <c r="BY489" s="202"/>
      <c r="CI489" s="12" t="s">
        <v>220</v>
      </c>
      <c r="CJ489" s="11" t="str">
        <f>IF(CJ169="X","+Y","+X")</f>
        <v>+X</v>
      </c>
      <c r="CK489" s="202"/>
      <c r="CL489" s="202"/>
      <c r="CM489" s="202"/>
      <c r="CN489" s="202"/>
      <c r="CO489" s="202"/>
      <c r="CP489" s="202"/>
      <c r="CZ489" s="12" t="s">
        <v>220</v>
      </c>
      <c r="DA489" s="11" t="str">
        <f>IF(DA169="X","+Y","+X")</f>
        <v>+X</v>
      </c>
      <c r="DB489" s="202"/>
      <c r="DC489" s="202"/>
      <c r="DD489" s="202"/>
      <c r="DE489" s="202"/>
      <c r="DF489" s="202"/>
      <c r="DG489" s="202"/>
      <c r="DQ489" s="12" t="s">
        <v>220</v>
      </c>
      <c r="DR489" s="11" t="str">
        <f>IF(DR169="X","+Y","+X")</f>
        <v>+X</v>
      </c>
      <c r="DS489" s="202"/>
      <c r="DT489" s="202"/>
      <c r="DU489" s="202"/>
      <c r="DV489" s="202"/>
      <c r="DW489" s="202"/>
      <c r="DX489" s="202"/>
    </row>
    <row r="490" spans="1:136" x14ac:dyDescent="0.3">
      <c r="B490" s="12" t="s">
        <v>221</v>
      </c>
      <c r="C490" s="11" t="str">
        <f>IF(C169="X","-Y","-X")</f>
        <v>-Y</v>
      </c>
      <c r="D490" s="16"/>
      <c r="E490" s="16"/>
      <c r="F490" s="16"/>
      <c r="G490" s="16"/>
      <c r="H490" s="16"/>
      <c r="I490" s="16"/>
      <c r="S490" s="12" t="s">
        <v>221</v>
      </c>
      <c r="T490" s="11" t="str">
        <f>IF(T169="X","-Y","-X")</f>
        <v>-Y</v>
      </c>
      <c r="U490" s="202"/>
      <c r="V490" s="202"/>
      <c r="W490" s="202"/>
      <c r="X490" s="202"/>
      <c r="Y490" s="202"/>
      <c r="Z490" s="202"/>
      <c r="AJ490" s="12" t="s">
        <v>221</v>
      </c>
      <c r="AK490" s="11" t="str">
        <f>IF(AK169="X","-Y","-X")</f>
        <v>-Y</v>
      </c>
      <c r="AL490" s="202"/>
      <c r="AM490" s="202"/>
      <c r="AN490" s="202"/>
      <c r="AO490" s="202"/>
      <c r="AP490" s="202"/>
      <c r="AQ490" s="202"/>
      <c r="BA490" s="12" t="s">
        <v>221</v>
      </c>
      <c r="BB490" s="11" t="str">
        <f>IF(BB169="X","-Y","-X")</f>
        <v>-Y</v>
      </c>
      <c r="BC490" s="202"/>
      <c r="BD490" s="202"/>
      <c r="BE490" s="202"/>
      <c r="BF490" s="202"/>
      <c r="BG490" s="202"/>
      <c r="BH490" s="202"/>
      <c r="BR490" s="12" t="s">
        <v>221</v>
      </c>
      <c r="BS490" s="11" t="str">
        <f>IF(BS169="X","-Y","-X")</f>
        <v>-X</v>
      </c>
      <c r="BT490" s="202"/>
      <c r="BU490" s="202"/>
      <c r="BV490" s="202"/>
      <c r="BW490" s="202"/>
      <c r="BX490" s="202"/>
      <c r="BY490" s="202"/>
      <c r="CI490" s="12" t="s">
        <v>221</v>
      </c>
      <c r="CJ490" s="11" t="str">
        <f>IF(CJ169="X","-Y","-X")</f>
        <v>-X</v>
      </c>
      <c r="CK490" s="202"/>
      <c r="CL490" s="202"/>
      <c r="CM490" s="202"/>
      <c r="CN490" s="202"/>
      <c r="CO490" s="202"/>
      <c r="CP490" s="202"/>
      <c r="CZ490" s="12" t="s">
        <v>221</v>
      </c>
      <c r="DA490" s="11" t="str">
        <f>IF(DA169="X","-Y","-X")</f>
        <v>-X</v>
      </c>
      <c r="DB490" s="202"/>
      <c r="DC490" s="202"/>
      <c r="DD490" s="202"/>
      <c r="DE490" s="202"/>
      <c r="DF490" s="202"/>
      <c r="DG490" s="202"/>
      <c r="DQ490" s="12" t="s">
        <v>221</v>
      </c>
      <c r="DR490" s="11" t="str">
        <f>IF(DR169="X","-Y","-X")</f>
        <v>-X</v>
      </c>
      <c r="DS490" s="202"/>
      <c r="DT490" s="202"/>
      <c r="DU490" s="202"/>
      <c r="DV490" s="202"/>
      <c r="DW490" s="202"/>
      <c r="DX490" s="202"/>
    </row>
    <row r="491" spans="1:136" x14ac:dyDescent="0.3">
      <c r="B491" s="38"/>
      <c r="C491" s="16"/>
      <c r="D491" s="16"/>
      <c r="E491" s="16"/>
      <c r="F491" s="16"/>
      <c r="G491" s="16"/>
      <c r="H491" s="16"/>
      <c r="I491" s="16"/>
      <c r="S491" s="38"/>
      <c r="T491" s="202"/>
      <c r="U491" s="202"/>
      <c r="V491" s="202"/>
      <c r="W491" s="202"/>
      <c r="X491" s="202"/>
      <c r="Y491" s="202"/>
      <c r="Z491" s="202"/>
      <c r="AJ491" s="38"/>
      <c r="AK491" s="202"/>
      <c r="AL491" s="202"/>
      <c r="AM491" s="202"/>
      <c r="AN491" s="202"/>
      <c r="AO491" s="202"/>
      <c r="AP491" s="202"/>
      <c r="AQ491" s="202"/>
      <c r="BA491" s="38"/>
      <c r="BB491" s="202"/>
      <c r="BC491" s="202"/>
      <c r="BD491" s="202"/>
      <c r="BE491" s="202"/>
      <c r="BF491" s="202"/>
      <c r="BG491" s="202"/>
      <c r="BH491" s="202"/>
      <c r="BR491" s="38"/>
      <c r="BS491" s="202"/>
      <c r="BT491" s="202"/>
      <c r="BU491" s="202"/>
      <c r="BV491" s="202"/>
      <c r="BW491" s="202"/>
      <c r="BX491" s="202"/>
      <c r="BY491" s="202"/>
      <c r="CI491" s="38"/>
      <c r="CJ491" s="202"/>
      <c r="CK491" s="202"/>
      <c r="CL491" s="202"/>
      <c r="CM491" s="202"/>
      <c r="CN491" s="202"/>
      <c r="CO491" s="202"/>
      <c r="CP491" s="202"/>
      <c r="CZ491" s="38"/>
      <c r="DA491" s="202"/>
      <c r="DB491" s="202"/>
      <c r="DC491" s="202"/>
      <c r="DD491" s="202"/>
      <c r="DE491" s="202"/>
      <c r="DF491" s="202"/>
      <c r="DG491" s="202"/>
      <c r="DQ491" s="38"/>
      <c r="DR491" s="202"/>
      <c r="DS491" s="202"/>
      <c r="DT491" s="202"/>
      <c r="DU491" s="202"/>
      <c r="DV491" s="202"/>
      <c r="DW491" s="202"/>
      <c r="DX491" s="202"/>
    </row>
    <row r="492" spans="1:136" x14ac:dyDescent="0.3">
      <c r="C492" s="16"/>
      <c r="D492" s="16"/>
      <c r="E492" s="16"/>
      <c r="F492" s="16"/>
      <c r="G492" s="16"/>
      <c r="H492" s="116" t="s">
        <v>237</v>
      </c>
      <c r="I492" s="72" t="s">
        <v>190</v>
      </c>
      <c r="J492" s="77">
        <f>IF(C483="+X",D151,D152)</f>
        <v>40</v>
      </c>
      <c r="K492" s="78">
        <f>J492</f>
        <v>40</v>
      </c>
      <c r="L492" s="78">
        <f>K492</f>
        <v>40</v>
      </c>
      <c r="M492" s="92">
        <f>L492</f>
        <v>40</v>
      </c>
      <c r="N492" s="70"/>
      <c r="O492" s="16"/>
      <c r="P492" s="16"/>
      <c r="Q492" s="16"/>
      <c r="T492" s="202"/>
      <c r="U492" s="202"/>
      <c r="V492" s="202"/>
      <c r="W492" s="202"/>
      <c r="X492" s="202"/>
      <c r="Y492" s="116" t="s">
        <v>237</v>
      </c>
      <c r="Z492" s="204" t="s">
        <v>190</v>
      </c>
      <c r="AA492" s="199">
        <f>IF(T483="+X",U151,U152)</f>
        <v>40</v>
      </c>
      <c r="AB492" s="200">
        <f>AA492</f>
        <v>40</v>
      </c>
      <c r="AC492" s="200">
        <f>AB492</f>
        <v>40</v>
      </c>
      <c r="AD492" s="201">
        <f>AC492</f>
        <v>40</v>
      </c>
      <c r="AE492" s="70"/>
      <c r="AF492" s="202"/>
      <c r="AG492" s="202"/>
      <c r="AH492" s="202"/>
      <c r="AK492" s="202"/>
      <c r="AL492" s="202"/>
      <c r="AM492" s="202"/>
      <c r="AN492" s="202"/>
      <c r="AO492" s="202"/>
      <c r="AP492" s="116" t="s">
        <v>237</v>
      </c>
      <c r="AQ492" s="204" t="s">
        <v>190</v>
      </c>
      <c r="AR492" s="199">
        <f>IF(AK483="+X",AL151,AL152)</f>
        <v>40</v>
      </c>
      <c r="AS492" s="200">
        <f>AR492</f>
        <v>40</v>
      </c>
      <c r="AT492" s="200">
        <f>AS492</f>
        <v>40</v>
      </c>
      <c r="AU492" s="201">
        <f>AT492</f>
        <v>40</v>
      </c>
      <c r="AV492" s="70"/>
      <c r="AW492" s="202"/>
      <c r="AX492" s="202"/>
      <c r="AY492" s="202"/>
      <c r="BB492" s="202"/>
      <c r="BC492" s="202"/>
      <c r="BD492" s="202"/>
      <c r="BE492" s="202"/>
      <c r="BF492" s="202"/>
      <c r="BG492" s="116" t="s">
        <v>237</v>
      </c>
      <c r="BH492" s="204" t="s">
        <v>190</v>
      </c>
      <c r="BI492" s="199">
        <f>IF(BB483="+X",BC151,BC152)</f>
        <v>40</v>
      </c>
      <c r="BJ492" s="200">
        <f>BI492</f>
        <v>40</v>
      </c>
      <c r="BK492" s="200">
        <f>BJ492</f>
        <v>40</v>
      </c>
      <c r="BL492" s="201">
        <f>BK492</f>
        <v>40</v>
      </c>
      <c r="BM492" s="70"/>
      <c r="BN492" s="202"/>
      <c r="BO492" s="202"/>
      <c r="BP492" s="202"/>
      <c r="BS492" s="202"/>
      <c r="BT492" s="202"/>
      <c r="BU492" s="202"/>
      <c r="BV492" s="202"/>
      <c r="BW492" s="202"/>
      <c r="BX492" s="116" t="s">
        <v>237</v>
      </c>
      <c r="BY492" s="204" t="s">
        <v>190</v>
      </c>
      <c r="BZ492" s="199">
        <f>IF(BS483="+X",BT151,BT152)</f>
        <v>20</v>
      </c>
      <c r="CA492" s="200">
        <f>BZ492</f>
        <v>20</v>
      </c>
      <c r="CB492" s="200">
        <f>CA492</f>
        <v>20</v>
      </c>
      <c r="CC492" s="201">
        <f>CB492</f>
        <v>20</v>
      </c>
      <c r="CD492" s="70"/>
      <c r="CE492" s="202"/>
      <c r="CF492" s="202"/>
      <c r="CG492" s="202"/>
      <c r="CJ492" s="202"/>
      <c r="CK492" s="202"/>
      <c r="CL492" s="202"/>
      <c r="CM492" s="202"/>
      <c r="CN492" s="202"/>
      <c r="CO492" s="116" t="s">
        <v>237</v>
      </c>
      <c r="CP492" s="204" t="s">
        <v>190</v>
      </c>
      <c r="CQ492" s="199">
        <f>IF(CJ483="+X",CK151,CK152)</f>
        <v>20</v>
      </c>
      <c r="CR492" s="200">
        <f>CQ492</f>
        <v>20</v>
      </c>
      <c r="CS492" s="200">
        <f>CR492</f>
        <v>20</v>
      </c>
      <c r="CT492" s="201">
        <f>CS492</f>
        <v>20</v>
      </c>
      <c r="CU492" s="70"/>
      <c r="CV492" s="202"/>
      <c r="CW492" s="202"/>
      <c r="CX492" s="202"/>
      <c r="DA492" s="202"/>
      <c r="DB492" s="202"/>
      <c r="DC492" s="202"/>
      <c r="DD492" s="202"/>
      <c r="DE492" s="202"/>
      <c r="DF492" s="116" t="s">
        <v>237</v>
      </c>
      <c r="DG492" s="204" t="s">
        <v>190</v>
      </c>
      <c r="DH492" s="199">
        <f>IF(DA483="+X",DB151,DB152)</f>
        <v>20</v>
      </c>
      <c r="DI492" s="200">
        <f>DH492</f>
        <v>20</v>
      </c>
      <c r="DJ492" s="200">
        <f>DI492</f>
        <v>20</v>
      </c>
      <c r="DK492" s="201">
        <f>DJ492</f>
        <v>20</v>
      </c>
      <c r="DL492" s="70"/>
      <c r="DM492" s="202"/>
      <c r="DN492" s="202"/>
      <c r="DO492" s="202"/>
      <c r="DR492" s="202"/>
      <c r="DS492" s="202"/>
      <c r="DT492" s="202"/>
      <c r="DU492" s="202"/>
      <c r="DV492" s="202"/>
      <c r="DW492" s="116" t="s">
        <v>237</v>
      </c>
      <c r="DX492" s="204" t="s">
        <v>190</v>
      </c>
      <c r="DY492" s="199">
        <f>IF(DR483="+X",DS151,DS152)</f>
        <v>20</v>
      </c>
      <c r="DZ492" s="200">
        <f>DY492</f>
        <v>20</v>
      </c>
      <c r="EA492" s="200">
        <f>DZ492</f>
        <v>20</v>
      </c>
      <c r="EB492" s="201">
        <f>EA492</f>
        <v>20</v>
      </c>
      <c r="EC492" s="70"/>
      <c r="ED492" s="202"/>
      <c r="EE492" s="202"/>
      <c r="EF492" s="202"/>
    </row>
    <row r="493" spans="1:136" x14ac:dyDescent="0.3">
      <c r="B493" s="12"/>
      <c r="C493" s="16"/>
      <c r="D493" s="16"/>
      <c r="E493" s="16"/>
      <c r="F493" s="16"/>
      <c r="G493" s="16"/>
      <c r="H493" s="12" t="s">
        <v>238</v>
      </c>
      <c r="I493" s="82" t="s">
        <v>44</v>
      </c>
      <c r="J493" s="86">
        <f>IF(C483="+X",D152,D151)</f>
        <v>20</v>
      </c>
      <c r="K493" s="87">
        <f t="shared" ref="K493:K501" si="134">J493</f>
        <v>20</v>
      </c>
      <c r="L493" s="87">
        <f t="shared" ref="L493:M501" si="135">K493</f>
        <v>20</v>
      </c>
      <c r="M493" s="94">
        <f t="shared" si="135"/>
        <v>20</v>
      </c>
      <c r="N493" s="130"/>
      <c r="O493" s="16"/>
      <c r="P493" s="16"/>
      <c r="Q493" s="16"/>
      <c r="S493" s="12"/>
      <c r="T493" s="202"/>
      <c r="U493" s="202"/>
      <c r="V493" s="202"/>
      <c r="W493" s="202"/>
      <c r="X493" s="202"/>
      <c r="Y493" s="12" t="s">
        <v>238</v>
      </c>
      <c r="Z493" s="82" t="s">
        <v>44</v>
      </c>
      <c r="AA493" s="86">
        <f>IF(T483="+X",U152,U151)</f>
        <v>20</v>
      </c>
      <c r="AB493" s="87">
        <f t="shared" ref="AB493" si="136">AA493</f>
        <v>20</v>
      </c>
      <c r="AC493" s="87">
        <f t="shared" ref="AC493" si="137">AB493</f>
        <v>20</v>
      </c>
      <c r="AD493" s="94">
        <f t="shared" ref="AD493" si="138">AC493</f>
        <v>20</v>
      </c>
      <c r="AE493" s="130"/>
      <c r="AF493" s="202"/>
      <c r="AG493" s="202"/>
      <c r="AH493" s="202"/>
      <c r="AJ493" s="12"/>
      <c r="AK493" s="202"/>
      <c r="AL493" s="202"/>
      <c r="AM493" s="202"/>
      <c r="AN493" s="202"/>
      <c r="AO493" s="202"/>
      <c r="AP493" s="12" t="s">
        <v>238</v>
      </c>
      <c r="AQ493" s="82" t="s">
        <v>44</v>
      </c>
      <c r="AR493" s="86">
        <f>IF(AK483="+X",AL152,AL151)</f>
        <v>20</v>
      </c>
      <c r="AS493" s="87">
        <f t="shared" ref="AS493" si="139">AR493</f>
        <v>20</v>
      </c>
      <c r="AT493" s="87">
        <f t="shared" ref="AT493" si="140">AS493</f>
        <v>20</v>
      </c>
      <c r="AU493" s="94">
        <f t="shared" ref="AU493" si="141">AT493</f>
        <v>20</v>
      </c>
      <c r="AV493" s="130"/>
      <c r="AW493" s="202"/>
      <c r="AX493" s="202"/>
      <c r="AY493" s="202"/>
      <c r="BA493" s="12"/>
      <c r="BB493" s="202"/>
      <c r="BC493" s="202"/>
      <c r="BD493" s="202"/>
      <c r="BE493" s="202"/>
      <c r="BF493" s="202"/>
      <c r="BG493" s="12" t="s">
        <v>238</v>
      </c>
      <c r="BH493" s="82" t="s">
        <v>44</v>
      </c>
      <c r="BI493" s="86">
        <f>IF(BB483="+X",BC152,BC151)</f>
        <v>20</v>
      </c>
      <c r="BJ493" s="87">
        <f t="shared" ref="BJ493" si="142">BI493</f>
        <v>20</v>
      </c>
      <c r="BK493" s="87">
        <f t="shared" ref="BK493" si="143">BJ493</f>
        <v>20</v>
      </c>
      <c r="BL493" s="94">
        <f t="shared" ref="BL493" si="144">BK493</f>
        <v>20</v>
      </c>
      <c r="BM493" s="130"/>
      <c r="BN493" s="202"/>
      <c r="BO493" s="202"/>
      <c r="BP493" s="202"/>
      <c r="BR493" s="12"/>
      <c r="BS493" s="202"/>
      <c r="BT493" s="202"/>
      <c r="BU493" s="202"/>
      <c r="BV493" s="202"/>
      <c r="BW493" s="202"/>
      <c r="BX493" s="12" t="s">
        <v>238</v>
      </c>
      <c r="BY493" s="82" t="s">
        <v>44</v>
      </c>
      <c r="BZ493" s="86">
        <f>IF(BS483="+X",BT152,BT151)</f>
        <v>40</v>
      </c>
      <c r="CA493" s="87">
        <f t="shared" ref="CA493" si="145">BZ493</f>
        <v>40</v>
      </c>
      <c r="CB493" s="87">
        <f t="shared" ref="CB493" si="146">CA493</f>
        <v>40</v>
      </c>
      <c r="CC493" s="94">
        <f t="shared" ref="CC493" si="147">CB493</f>
        <v>40</v>
      </c>
      <c r="CD493" s="130"/>
      <c r="CE493" s="202"/>
      <c r="CF493" s="202"/>
      <c r="CG493" s="202"/>
      <c r="CI493" s="12"/>
      <c r="CJ493" s="202"/>
      <c r="CK493" s="202"/>
      <c r="CL493" s="202"/>
      <c r="CM493" s="202"/>
      <c r="CN493" s="202"/>
      <c r="CO493" s="12" t="s">
        <v>238</v>
      </c>
      <c r="CP493" s="82" t="s">
        <v>44</v>
      </c>
      <c r="CQ493" s="86">
        <f>IF(CJ483="+X",CK152,CK151)</f>
        <v>40</v>
      </c>
      <c r="CR493" s="87">
        <f t="shared" ref="CR493" si="148">CQ493</f>
        <v>40</v>
      </c>
      <c r="CS493" s="87">
        <f t="shared" ref="CS493" si="149">CR493</f>
        <v>40</v>
      </c>
      <c r="CT493" s="94">
        <f t="shared" ref="CT493" si="150">CS493</f>
        <v>40</v>
      </c>
      <c r="CU493" s="130"/>
      <c r="CV493" s="202"/>
      <c r="CW493" s="202"/>
      <c r="CX493" s="202"/>
      <c r="CZ493" s="12"/>
      <c r="DA493" s="202"/>
      <c r="DB493" s="202"/>
      <c r="DC493" s="202"/>
      <c r="DD493" s="202"/>
      <c r="DE493" s="202"/>
      <c r="DF493" s="12" t="s">
        <v>238</v>
      </c>
      <c r="DG493" s="82" t="s">
        <v>44</v>
      </c>
      <c r="DH493" s="86">
        <f>IF(DA483="+X",DB152,DB151)</f>
        <v>40</v>
      </c>
      <c r="DI493" s="87">
        <f t="shared" ref="DI493" si="151">DH493</f>
        <v>40</v>
      </c>
      <c r="DJ493" s="87">
        <f t="shared" ref="DJ493" si="152">DI493</f>
        <v>40</v>
      </c>
      <c r="DK493" s="94">
        <f t="shared" ref="DK493" si="153">DJ493</f>
        <v>40</v>
      </c>
      <c r="DL493" s="130"/>
      <c r="DM493" s="202"/>
      <c r="DN493" s="202"/>
      <c r="DO493" s="202"/>
      <c r="DQ493" s="12"/>
      <c r="DR493" s="202"/>
      <c r="DS493" s="202"/>
      <c r="DT493" s="202"/>
      <c r="DU493" s="202"/>
      <c r="DV493" s="202"/>
      <c r="DW493" s="12" t="s">
        <v>238</v>
      </c>
      <c r="DX493" s="82" t="s">
        <v>44</v>
      </c>
      <c r="DY493" s="86">
        <f>IF(DR483="+X",DS152,DS151)</f>
        <v>40</v>
      </c>
      <c r="DZ493" s="87">
        <f t="shared" ref="DZ493" si="154">DY493</f>
        <v>40</v>
      </c>
      <c r="EA493" s="87">
        <f t="shared" ref="EA493" si="155">DZ493</f>
        <v>40</v>
      </c>
      <c r="EB493" s="94">
        <f t="shared" ref="EB493" si="156">EA493</f>
        <v>40</v>
      </c>
      <c r="EC493" s="130"/>
      <c r="ED493" s="202"/>
      <c r="EE493" s="202"/>
      <c r="EF493" s="202"/>
    </row>
    <row r="494" spans="1:136" x14ac:dyDescent="0.3">
      <c r="B494" s="12"/>
      <c r="C494" s="16"/>
      <c r="D494" s="16"/>
      <c r="E494" s="16"/>
      <c r="F494" s="16"/>
      <c r="G494" s="16"/>
      <c r="H494" s="12" t="s">
        <v>239</v>
      </c>
      <c r="I494" s="70" t="s">
        <v>240</v>
      </c>
      <c r="J494" s="131">
        <f>IF(C483="+X",D157,D158)</f>
        <v>0</v>
      </c>
      <c r="K494" s="11">
        <f t="shared" si="134"/>
        <v>0</v>
      </c>
      <c r="L494" s="11">
        <f>K494</f>
        <v>0</v>
      </c>
      <c r="M494" s="11">
        <f>L494</f>
        <v>0</v>
      </c>
      <c r="N494" s="70"/>
      <c r="O494" s="16"/>
      <c r="P494" s="16"/>
      <c r="Q494" s="16"/>
      <c r="S494" s="12"/>
      <c r="T494" s="202"/>
      <c r="U494" s="202"/>
      <c r="V494" s="202"/>
      <c r="W494" s="202"/>
      <c r="X494" s="202"/>
      <c r="Y494" s="12" t="s">
        <v>239</v>
      </c>
      <c r="Z494" s="70" t="s">
        <v>240</v>
      </c>
      <c r="AA494" s="131">
        <f>IF(T483="+X",U157,U158)</f>
        <v>0</v>
      </c>
      <c r="AB494" s="11">
        <f>AA494</f>
        <v>0</v>
      </c>
      <c r="AC494" s="11">
        <f>AB494</f>
        <v>0</v>
      </c>
      <c r="AD494" s="11">
        <f>AC494</f>
        <v>0</v>
      </c>
      <c r="AE494" s="70"/>
      <c r="AF494" s="202"/>
      <c r="AG494" s="202"/>
      <c r="AH494" s="202"/>
      <c r="AJ494" s="12"/>
      <c r="AK494" s="202"/>
      <c r="AL494" s="202"/>
      <c r="AM494" s="202"/>
      <c r="AN494" s="202"/>
      <c r="AO494" s="202"/>
      <c r="AP494" s="12" t="s">
        <v>239</v>
      </c>
      <c r="AQ494" s="70" t="s">
        <v>240</v>
      </c>
      <c r="AR494" s="131">
        <f>IF(AK483="+X",AL157,AL158)</f>
        <v>0</v>
      </c>
      <c r="AS494" s="11">
        <f>AR494</f>
        <v>0</v>
      </c>
      <c r="AT494" s="11">
        <f>AS494</f>
        <v>0</v>
      </c>
      <c r="AU494" s="11">
        <f>AT494</f>
        <v>0</v>
      </c>
      <c r="AV494" s="70"/>
      <c r="AW494" s="202"/>
      <c r="AX494" s="202"/>
      <c r="AY494" s="202"/>
      <c r="BA494" s="12"/>
      <c r="BB494" s="202"/>
      <c r="BC494" s="202"/>
      <c r="BD494" s="202"/>
      <c r="BE494" s="202"/>
      <c r="BF494" s="202"/>
      <c r="BG494" s="12" t="s">
        <v>239</v>
      </c>
      <c r="BH494" s="70" t="s">
        <v>240</v>
      </c>
      <c r="BI494" s="131">
        <f>IF(BB483="+X",BC157,BC158)</f>
        <v>0</v>
      </c>
      <c r="BJ494" s="11">
        <f>BI494</f>
        <v>0</v>
      </c>
      <c r="BK494" s="11">
        <f>BJ494</f>
        <v>0</v>
      </c>
      <c r="BL494" s="11">
        <f>BK494</f>
        <v>0</v>
      </c>
      <c r="BM494" s="70"/>
      <c r="BN494" s="202"/>
      <c r="BO494" s="202"/>
      <c r="BP494" s="202"/>
      <c r="BR494" s="12"/>
      <c r="BS494" s="202"/>
      <c r="BT494" s="202"/>
      <c r="BU494" s="202"/>
      <c r="BV494" s="202"/>
      <c r="BW494" s="202"/>
      <c r="BX494" s="12" t="s">
        <v>239</v>
      </c>
      <c r="BY494" s="70" t="s">
        <v>240</v>
      </c>
      <c r="BZ494" s="131">
        <f>IF(BS483="+X",BT157,BT158)</f>
        <v>0</v>
      </c>
      <c r="CA494" s="11">
        <f>BZ494</f>
        <v>0</v>
      </c>
      <c r="CB494" s="11">
        <f>CA494</f>
        <v>0</v>
      </c>
      <c r="CC494" s="11">
        <f>CB494</f>
        <v>0</v>
      </c>
      <c r="CD494" s="70"/>
      <c r="CE494" s="202"/>
      <c r="CF494" s="202"/>
      <c r="CG494" s="202"/>
      <c r="CI494" s="12"/>
      <c r="CJ494" s="202"/>
      <c r="CK494" s="202"/>
      <c r="CL494" s="202"/>
      <c r="CM494" s="202"/>
      <c r="CN494" s="202"/>
      <c r="CO494" s="12" t="s">
        <v>239</v>
      </c>
      <c r="CP494" s="70" t="s">
        <v>240</v>
      </c>
      <c r="CQ494" s="131">
        <f>IF(CJ483="+X",CK157,CK158)</f>
        <v>0</v>
      </c>
      <c r="CR494" s="11">
        <f>CQ494</f>
        <v>0</v>
      </c>
      <c r="CS494" s="11">
        <f>CR494</f>
        <v>0</v>
      </c>
      <c r="CT494" s="11">
        <f>CS494</f>
        <v>0</v>
      </c>
      <c r="CU494" s="70"/>
      <c r="CV494" s="202"/>
      <c r="CW494" s="202"/>
      <c r="CX494" s="202"/>
      <c r="CZ494" s="12"/>
      <c r="DA494" s="202"/>
      <c r="DB494" s="202"/>
      <c r="DC494" s="202"/>
      <c r="DD494" s="202"/>
      <c r="DE494" s="202"/>
      <c r="DF494" s="12" t="s">
        <v>239</v>
      </c>
      <c r="DG494" s="70" t="s">
        <v>240</v>
      </c>
      <c r="DH494" s="131">
        <f>IF(DA483="+X",DB157,DB158)</f>
        <v>0</v>
      </c>
      <c r="DI494" s="11">
        <f>DH494</f>
        <v>0</v>
      </c>
      <c r="DJ494" s="11">
        <f>DI494</f>
        <v>0</v>
      </c>
      <c r="DK494" s="11">
        <f>DJ494</f>
        <v>0</v>
      </c>
      <c r="DL494" s="70"/>
      <c r="DM494" s="202"/>
      <c r="DN494" s="202"/>
      <c r="DO494" s="202"/>
      <c r="DQ494" s="12"/>
      <c r="DR494" s="202"/>
      <c r="DS494" s="202"/>
      <c r="DT494" s="202"/>
      <c r="DU494" s="202"/>
      <c r="DV494" s="202"/>
      <c r="DW494" s="12" t="s">
        <v>239</v>
      </c>
      <c r="DX494" s="70" t="s">
        <v>240</v>
      </c>
      <c r="DY494" s="131">
        <f>IF(DR483="+X",DS157,DS158)</f>
        <v>0</v>
      </c>
      <c r="DZ494" s="11">
        <f>DY494</f>
        <v>0</v>
      </c>
      <c r="EA494" s="11">
        <f>DZ494</f>
        <v>0</v>
      </c>
      <c r="EB494" s="11">
        <f>EA494</f>
        <v>0</v>
      </c>
      <c r="EC494" s="70"/>
      <c r="ED494" s="202"/>
      <c r="EE494" s="202"/>
      <c r="EF494" s="202"/>
    </row>
    <row r="495" spans="1:136" x14ac:dyDescent="0.3">
      <c r="B495" s="12"/>
      <c r="C495" s="16"/>
      <c r="D495" s="16"/>
      <c r="E495" s="16"/>
      <c r="F495" s="16"/>
      <c r="G495" s="16"/>
      <c r="H495" s="12" t="s">
        <v>241</v>
      </c>
      <c r="I495" s="70" t="s">
        <v>242</v>
      </c>
      <c r="J495" s="81">
        <f>IF(C483="+X",D158,D157)</f>
        <v>0</v>
      </c>
      <c r="K495" s="11">
        <f t="shared" si="134"/>
        <v>0</v>
      </c>
      <c r="L495" s="11">
        <f t="shared" ref="L495:M497" si="157">K495</f>
        <v>0</v>
      </c>
      <c r="M495" s="11">
        <f t="shared" si="157"/>
        <v>0</v>
      </c>
      <c r="N495" s="130"/>
      <c r="O495" s="16"/>
      <c r="P495" s="16"/>
      <c r="Q495" s="16"/>
      <c r="S495" s="12"/>
      <c r="T495" s="202"/>
      <c r="U495" s="202"/>
      <c r="V495" s="202"/>
      <c r="W495" s="202"/>
      <c r="X495" s="202"/>
      <c r="Y495" s="12" t="s">
        <v>241</v>
      </c>
      <c r="Z495" s="70" t="s">
        <v>242</v>
      </c>
      <c r="AA495" s="81">
        <f>IF(T483="+X",U158,U157)</f>
        <v>0</v>
      </c>
      <c r="AB495" s="11">
        <f t="shared" ref="AB495:AB501" si="158">AA495</f>
        <v>0</v>
      </c>
      <c r="AC495" s="11">
        <f t="shared" ref="AC495:AC501" si="159">AB495</f>
        <v>0</v>
      </c>
      <c r="AD495" s="11">
        <f t="shared" ref="AD495:AD501" si="160">AC495</f>
        <v>0</v>
      </c>
      <c r="AE495" s="130"/>
      <c r="AF495" s="202"/>
      <c r="AG495" s="202"/>
      <c r="AH495" s="202"/>
      <c r="AJ495" s="12"/>
      <c r="AK495" s="202"/>
      <c r="AL495" s="202"/>
      <c r="AM495" s="202"/>
      <c r="AN495" s="202"/>
      <c r="AO495" s="202"/>
      <c r="AP495" s="12" t="s">
        <v>241</v>
      </c>
      <c r="AQ495" s="70" t="s">
        <v>242</v>
      </c>
      <c r="AR495" s="81">
        <f>IF(AK483="+X",AL158,AL157)</f>
        <v>0</v>
      </c>
      <c r="AS495" s="11">
        <f t="shared" ref="AS495:AS501" si="161">AR495</f>
        <v>0</v>
      </c>
      <c r="AT495" s="11">
        <f t="shared" ref="AT495:AT501" si="162">AS495</f>
        <v>0</v>
      </c>
      <c r="AU495" s="11">
        <f t="shared" ref="AU495:AU501" si="163">AT495</f>
        <v>0</v>
      </c>
      <c r="AV495" s="130"/>
      <c r="AW495" s="202"/>
      <c r="AX495" s="202"/>
      <c r="AY495" s="202"/>
      <c r="BA495" s="12"/>
      <c r="BB495" s="202"/>
      <c r="BC495" s="202"/>
      <c r="BD495" s="202"/>
      <c r="BE495" s="202"/>
      <c r="BF495" s="202"/>
      <c r="BG495" s="12" t="s">
        <v>241</v>
      </c>
      <c r="BH495" s="70" t="s">
        <v>242</v>
      </c>
      <c r="BI495" s="81">
        <f>IF(BB483="+X",BC158,BC157)</f>
        <v>0</v>
      </c>
      <c r="BJ495" s="11">
        <f t="shared" ref="BJ495:BJ501" si="164">BI495</f>
        <v>0</v>
      </c>
      <c r="BK495" s="11">
        <f t="shared" ref="BK495:BK501" si="165">BJ495</f>
        <v>0</v>
      </c>
      <c r="BL495" s="11">
        <f t="shared" ref="BL495:BL501" si="166">BK495</f>
        <v>0</v>
      </c>
      <c r="BM495" s="130"/>
      <c r="BN495" s="202"/>
      <c r="BO495" s="202"/>
      <c r="BP495" s="202"/>
      <c r="BR495" s="12"/>
      <c r="BS495" s="202"/>
      <c r="BT495" s="202"/>
      <c r="BU495" s="202"/>
      <c r="BV495" s="202"/>
      <c r="BW495" s="202"/>
      <c r="BX495" s="12" t="s">
        <v>241</v>
      </c>
      <c r="BY495" s="70" t="s">
        <v>242</v>
      </c>
      <c r="BZ495" s="81">
        <f>IF(BS483="+X",BT158,BT157)</f>
        <v>0</v>
      </c>
      <c r="CA495" s="11">
        <f t="shared" ref="CA495:CA501" si="167">BZ495</f>
        <v>0</v>
      </c>
      <c r="CB495" s="11">
        <f t="shared" ref="CB495:CB501" si="168">CA495</f>
        <v>0</v>
      </c>
      <c r="CC495" s="11">
        <f t="shared" ref="CC495:CC501" si="169">CB495</f>
        <v>0</v>
      </c>
      <c r="CD495" s="130"/>
      <c r="CE495" s="202"/>
      <c r="CF495" s="202"/>
      <c r="CG495" s="202"/>
      <c r="CI495" s="12"/>
      <c r="CJ495" s="202"/>
      <c r="CK495" s="202"/>
      <c r="CL495" s="202"/>
      <c r="CM495" s="202"/>
      <c r="CN495" s="202"/>
      <c r="CO495" s="12" t="s">
        <v>241</v>
      </c>
      <c r="CP495" s="70" t="s">
        <v>242</v>
      </c>
      <c r="CQ495" s="81">
        <f>IF(CJ483="+X",CK158,CK157)</f>
        <v>0</v>
      </c>
      <c r="CR495" s="11">
        <f t="shared" ref="CR495:CR501" si="170">CQ495</f>
        <v>0</v>
      </c>
      <c r="CS495" s="11">
        <f t="shared" ref="CS495:CS501" si="171">CR495</f>
        <v>0</v>
      </c>
      <c r="CT495" s="11">
        <f t="shared" ref="CT495:CT501" si="172">CS495</f>
        <v>0</v>
      </c>
      <c r="CU495" s="130"/>
      <c r="CV495" s="202"/>
      <c r="CW495" s="202"/>
      <c r="CX495" s="202"/>
      <c r="CZ495" s="12"/>
      <c r="DA495" s="202"/>
      <c r="DB495" s="202"/>
      <c r="DC495" s="202"/>
      <c r="DD495" s="202"/>
      <c r="DE495" s="202"/>
      <c r="DF495" s="12" t="s">
        <v>241</v>
      </c>
      <c r="DG495" s="70" t="s">
        <v>242</v>
      </c>
      <c r="DH495" s="81">
        <f>IF(DA483="+X",DB158,DB157)</f>
        <v>0</v>
      </c>
      <c r="DI495" s="11">
        <f t="shared" ref="DI495:DI501" si="173">DH495</f>
        <v>0</v>
      </c>
      <c r="DJ495" s="11">
        <f t="shared" ref="DJ495:DJ501" si="174">DI495</f>
        <v>0</v>
      </c>
      <c r="DK495" s="11">
        <f t="shared" ref="DK495:DK501" si="175">DJ495</f>
        <v>0</v>
      </c>
      <c r="DL495" s="130"/>
      <c r="DM495" s="202"/>
      <c r="DN495" s="202"/>
      <c r="DO495" s="202"/>
      <c r="DQ495" s="12"/>
      <c r="DR495" s="202"/>
      <c r="DS495" s="202"/>
      <c r="DT495" s="202"/>
      <c r="DU495" s="202"/>
      <c r="DV495" s="202"/>
      <c r="DW495" s="12" t="s">
        <v>241</v>
      </c>
      <c r="DX495" s="70" t="s">
        <v>242</v>
      </c>
      <c r="DY495" s="81">
        <f>IF(DR483="+X",DS158,DS157)</f>
        <v>0</v>
      </c>
      <c r="DZ495" s="11">
        <f t="shared" ref="DZ495:DZ501" si="176">DY495</f>
        <v>0</v>
      </c>
      <c r="EA495" s="11">
        <f t="shared" ref="EA495:EA501" si="177">DZ495</f>
        <v>0</v>
      </c>
      <c r="EB495" s="11">
        <f t="shared" ref="EB495:EB501" si="178">EA495</f>
        <v>0</v>
      </c>
      <c r="EC495" s="130"/>
      <c r="ED495" s="202"/>
      <c r="EE495" s="202"/>
      <c r="EF495" s="202"/>
    </row>
    <row r="496" spans="1:136" x14ac:dyDescent="0.3">
      <c r="B496" s="12"/>
      <c r="C496" s="16"/>
      <c r="D496" s="16"/>
      <c r="E496" s="16"/>
      <c r="F496" s="16"/>
      <c r="G496" s="16"/>
      <c r="H496" s="12" t="s">
        <v>243</v>
      </c>
      <c r="I496" s="49"/>
      <c r="J496" s="132">
        <f>IF(C483="+X",D159,D160)</f>
        <v>30.963782686061883</v>
      </c>
      <c r="K496" s="132">
        <f t="shared" si="134"/>
        <v>30.963782686061883</v>
      </c>
      <c r="L496" s="132">
        <f t="shared" si="157"/>
        <v>30.963782686061883</v>
      </c>
      <c r="M496" s="97">
        <f t="shared" si="157"/>
        <v>30.963782686061883</v>
      </c>
      <c r="N496" s="130"/>
      <c r="O496" s="16"/>
      <c r="P496" s="16"/>
      <c r="Q496" s="16"/>
      <c r="S496" s="12"/>
      <c r="T496" s="202"/>
      <c r="U496" s="202"/>
      <c r="V496" s="202"/>
      <c r="W496" s="202"/>
      <c r="X496" s="202"/>
      <c r="Y496" s="12" t="s">
        <v>243</v>
      </c>
      <c r="Z496" s="49"/>
      <c r="AA496" s="132">
        <f>IF(T483="+X",U159,U160)</f>
        <v>30.963782686061883</v>
      </c>
      <c r="AB496" s="132">
        <f t="shared" si="158"/>
        <v>30.963782686061883</v>
      </c>
      <c r="AC496" s="132">
        <f t="shared" si="159"/>
        <v>30.963782686061883</v>
      </c>
      <c r="AD496" s="97">
        <f t="shared" si="160"/>
        <v>30.963782686061883</v>
      </c>
      <c r="AE496" s="130"/>
      <c r="AF496" s="202"/>
      <c r="AG496" s="202"/>
      <c r="AH496" s="202"/>
      <c r="AJ496" s="12"/>
      <c r="AK496" s="202"/>
      <c r="AL496" s="202"/>
      <c r="AM496" s="202"/>
      <c r="AN496" s="202"/>
      <c r="AO496" s="202"/>
      <c r="AP496" s="12" t="s">
        <v>243</v>
      </c>
      <c r="AQ496" s="49"/>
      <c r="AR496" s="132">
        <f>IF(AK483="+X",AL159,AL160)</f>
        <v>30.963782686061883</v>
      </c>
      <c r="AS496" s="132">
        <f t="shared" si="161"/>
        <v>30.963782686061883</v>
      </c>
      <c r="AT496" s="132">
        <f t="shared" si="162"/>
        <v>30.963782686061883</v>
      </c>
      <c r="AU496" s="97">
        <f t="shared" si="163"/>
        <v>30.963782686061883</v>
      </c>
      <c r="AV496" s="130"/>
      <c r="AW496" s="202"/>
      <c r="AX496" s="202"/>
      <c r="AY496" s="202"/>
      <c r="BA496" s="12"/>
      <c r="BB496" s="202"/>
      <c r="BC496" s="202"/>
      <c r="BD496" s="202"/>
      <c r="BE496" s="202"/>
      <c r="BF496" s="202"/>
      <c r="BG496" s="12" t="s">
        <v>243</v>
      </c>
      <c r="BH496" s="49"/>
      <c r="BI496" s="132">
        <f>IF(BB483="+X",BC159,BC160)</f>
        <v>30.963782686061883</v>
      </c>
      <c r="BJ496" s="132">
        <f t="shared" si="164"/>
        <v>30.963782686061883</v>
      </c>
      <c r="BK496" s="132">
        <f t="shared" si="165"/>
        <v>30.963782686061883</v>
      </c>
      <c r="BL496" s="97">
        <f t="shared" si="166"/>
        <v>30.963782686061883</v>
      </c>
      <c r="BM496" s="130"/>
      <c r="BN496" s="202"/>
      <c r="BO496" s="202"/>
      <c r="BP496" s="202"/>
      <c r="BR496" s="12"/>
      <c r="BS496" s="202"/>
      <c r="BT496" s="202"/>
      <c r="BU496" s="202"/>
      <c r="BV496" s="202"/>
      <c r="BW496" s="202"/>
      <c r="BX496" s="12" t="s">
        <v>243</v>
      </c>
      <c r="BY496" s="49"/>
      <c r="BZ496" s="132">
        <f>IF(BS483="+X",BT159,BT160)</f>
        <v>16.699258339253714</v>
      </c>
      <c r="CA496" s="132">
        <f t="shared" si="167"/>
        <v>16.699258339253714</v>
      </c>
      <c r="CB496" s="132">
        <f t="shared" si="168"/>
        <v>16.699258339253714</v>
      </c>
      <c r="CC496" s="97">
        <f t="shared" si="169"/>
        <v>16.699258339253714</v>
      </c>
      <c r="CD496" s="130"/>
      <c r="CE496" s="202"/>
      <c r="CF496" s="202"/>
      <c r="CG496" s="202"/>
      <c r="CI496" s="12"/>
      <c r="CJ496" s="202"/>
      <c r="CK496" s="202"/>
      <c r="CL496" s="202"/>
      <c r="CM496" s="202"/>
      <c r="CN496" s="202"/>
      <c r="CO496" s="12" t="s">
        <v>243</v>
      </c>
      <c r="CP496" s="49"/>
      <c r="CQ496" s="132">
        <f>IF(CJ483="+X",CK159,CK160)</f>
        <v>16.699258339253714</v>
      </c>
      <c r="CR496" s="132">
        <f t="shared" si="170"/>
        <v>16.699258339253714</v>
      </c>
      <c r="CS496" s="132">
        <f t="shared" si="171"/>
        <v>16.699258339253714</v>
      </c>
      <c r="CT496" s="97">
        <f t="shared" si="172"/>
        <v>16.699258339253714</v>
      </c>
      <c r="CU496" s="130"/>
      <c r="CV496" s="202"/>
      <c r="CW496" s="202"/>
      <c r="CX496" s="202"/>
      <c r="CZ496" s="12"/>
      <c r="DA496" s="202"/>
      <c r="DB496" s="202"/>
      <c r="DC496" s="202"/>
      <c r="DD496" s="202"/>
      <c r="DE496" s="202"/>
      <c r="DF496" s="12" t="s">
        <v>243</v>
      </c>
      <c r="DG496" s="49"/>
      <c r="DH496" s="132">
        <f>IF(DA483="+X",DB159,DB160)</f>
        <v>16.699258339253714</v>
      </c>
      <c r="DI496" s="132">
        <f t="shared" si="173"/>
        <v>16.699258339253714</v>
      </c>
      <c r="DJ496" s="132">
        <f t="shared" si="174"/>
        <v>16.699258339253714</v>
      </c>
      <c r="DK496" s="97">
        <f t="shared" si="175"/>
        <v>16.699258339253714</v>
      </c>
      <c r="DL496" s="130"/>
      <c r="DM496" s="202"/>
      <c r="DN496" s="202"/>
      <c r="DO496" s="202"/>
      <c r="DQ496" s="12"/>
      <c r="DR496" s="202"/>
      <c r="DS496" s="202"/>
      <c r="DT496" s="202"/>
      <c r="DU496" s="202"/>
      <c r="DV496" s="202"/>
      <c r="DW496" s="12" t="s">
        <v>243</v>
      </c>
      <c r="DX496" s="49"/>
      <c r="DY496" s="132">
        <f>IF(DR483="+X",DS159,DS160)</f>
        <v>16.699258339253714</v>
      </c>
      <c r="DZ496" s="132">
        <f t="shared" si="176"/>
        <v>16.699258339253714</v>
      </c>
      <c r="EA496" s="132">
        <f t="shared" si="177"/>
        <v>16.699258339253714</v>
      </c>
      <c r="EB496" s="97">
        <f t="shared" si="178"/>
        <v>16.699258339253714</v>
      </c>
      <c r="EC496" s="130"/>
      <c r="ED496" s="202"/>
      <c r="EE496" s="202"/>
      <c r="EF496" s="202"/>
    </row>
    <row r="497" spans="2:136" x14ac:dyDescent="0.3">
      <c r="B497" s="12"/>
      <c r="C497" s="16"/>
      <c r="D497" s="16"/>
      <c r="E497" s="16"/>
      <c r="F497" s="16"/>
      <c r="G497" s="16"/>
      <c r="H497" s="12" t="s">
        <v>244</v>
      </c>
      <c r="I497" s="88"/>
      <c r="J497" s="133">
        <f>IF(C483="+X",D160,D159)</f>
        <v>16.699258339253714</v>
      </c>
      <c r="K497" s="133">
        <f t="shared" si="134"/>
        <v>16.699258339253714</v>
      </c>
      <c r="L497" s="133">
        <f t="shared" si="157"/>
        <v>16.699258339253714</v>
      </c>
      <c r="M497" s="99">
        <f t="shared" si="157"/>
        <v>16.699258339253714</v>
      </c>
      <c r="N497" s="130"/>
      <c r="O497" s="16"/>
      <c r="P497" s="16"/>
      <c r="Q497" s="16"/>
      <c r="S497" s="12"/>
      <c r="T497" s="202"/>
      <c r="U497" s="202"/>
      <c r="V497" s="202"/>
      <c r="W497" s="202"/>
      <c r="X497" s="202"/>
      <c r="Y497" s="12" t="s">
        <v>244</v>
      </c>
      <c r="Z497" s="88"/>
      <c r="AA497" s="133">
        <f>IF(T483="+X",U160,U159)</f>
        <v>16.699258339253714</v>
      </c>
      <c r="AB497" s="133">
        <f t="shared" si="158"/>
        <v>16.699258339253714</v>
      </c>
      <c r="AC497" s="133">
        <f t="shared" si="159"/>
        <v>16.699258339253714</v>
      </c>
      <c r="AD497" s="99">
        <f t="shared" si="160"/>
        <v>16.699258339253714</v>
      </c>
      <c r="AE497" s="130"/>
      <c r="AF497" s="202"/>
      <c r="AG497" s="202"/>
      <c r="AH497" s="202"/>
      <c r="AJ497" s="12"/>
      <c r="AK497" s="202"/>
      <c r="AL497" s="202"/>
      <c r="AM497" s="202"/>
      <c r="AN497" s="202"/>
      <c r="AO497" s="202"/>
      <c r="AP497" s="12" t="s">
        <v>244</v>
      </c>
      <c r="AQ497" s="88"/>
      <c r="AR497" s="133">
        <f>IF(AK483="+X",AL160,AL159)</f>
        <v>16.699258339253714</v>
      </c>
      <c r="AS497" s="133">
        <f t="shared" si="161"/>
        <v>16.699258339253714</v>
      </c>
      <c r="AT497" s="133">
        <f t="shared" si="162"/>
        <v>16.699258339253714</v>
      </c>
      <c r="AU497" s="99">
        <f t="shared" si="163"/>
        <v>16.699258339253714</v>
      </c>
      <c r="AV497" s="130"/>
      <c r="AW497" s="202"/>
      <c r="AX497" s="202"/>
      <c r="AY497" s="202"/>
      <c r="BA497" s="12"/>
      <c r="BB497" s="202"/>
      <c r="BC497" s="202"/>
      <c r="BD497" s="202"/>
      <c r="BE497" s="202"/>
      <c r="BF497" s="202"/>
      <c r="BG497" s="12" t="s">
        <v>244</v>
      </c>
      <c r="BH497" s="88"/>
      <c r="BI497" s="133">
        <f>IF(BB483="+X",BC160,BC159)</f>
        <v>16.699258339253714</v>
      </c>
      <c r="BJ497" s="133">
        <f t="shared" si="164"/>
        <v>16.699258339253714</v>
      </c>
      <c r="BK497" s="133">
        <f t="shared" si="165"/>
        <v>16.699258339253714</v>
      </c>
      <c r="BL497" s="99">
        <f t="shared" si="166"/>
        <v>16.699258339253714</v>
      </c>
      <c r="BM497" s="130"/>
      <c r="BN497" s="202"/>
      <c r="BO497" s="202"/>
      <c r="BP497" s="202"/>
      <c r="BR497" s="12"/>
      <c r="BS497" s="202"/>
      <c r="BT497" s="202"/>
      <c r="BU497" s="202"/>
      <c r="BV497" s="202"/>
      <c r="BW497" s="202"/>
      <c r="BX497" s="12" t="s">
        <v>244</v>
      </c>
      <c r="BY497" s="88"/>
      <c r="BZ497" s="133">
        <f>IF(BS483="+X",BT160,BT159)</f>
        <v>30.963782686061883</v>
      </c>
      <c r="CA497" s="133">
        <f t="shared" si="167"/>
        <v>30.963782686061883</v>
      </c>
      <c r="CB497" s="133">
        <f t="shared" si="168"/>
        <v>30.963782686061883</v>
      </c>
      <c r="CC497" s="99">
        <f t="shared" si="169"/>
        <v>30.963782686061883</v>
      </c>
      <c r="CD497" s="130"/>
      <c r="CE497" s="202"/>
      <c r="CF497" s="202"/>
      <c r="CG497" s="202"/>
      <c r="CI497" s="12"/>
      <c r="CJ497" s="202"/>
      <c r="CK497" s="202"/>
      <c r="CL497" s="202"/>
      <c r="CM497" s="202"/>
      <c r="CN497" s="202"/>
      <c r="CO497" s="12" t="s">
        <v>244</v>
      </c>
      <c r="CP497" s="88"/>
      <c r="CQ497" s="133">
        <f>IF(CJ483="+X",CK160,CK159)</f>
        <v>30.963782686061883</v>
      </c>
      <c r="CR497" s="133">
        <f t="shared" si="170"/>
        <v>30.963782686061883</v>
      </c>
      <c r="CS497" s="133">
        <f t="shared" si="171"/>
        <v>30.963782686061883</v>
      </c>
      <c r="CT497" s="99">
        <f t="shared" si="172"/>
        <v>30.963782686061883</v>
      </c>
      <c r="CU497" s="130"/>
      <c r="CV497" s="202"/>
      <c r="CW497" s="202"/>
      <c r="CX497" s="202"/>
      <c r="CZ497" s="12"/>
      <c r="DA497" s="202"/>
      <c r="DB497" s="202"/>
      <c r="DC497" s="202"/>
      <c r="DD497" s="202"/>
      <c r="DE497" s="202"/>
      <c r="DF497" s="12" t="s">
        <v>244</v>
      </c>
      <c r="DG497" s="88"/>
      <c r="DH497" s="133">
        <f>IF(DA483="+X",DB160,DB159)</f>
        <v>30.963782686061883</v>
      </c>
      <c r="DI497" s="133">
        <f t="shared" si="173"/>
        <v>30.963782686061883</v>
      </c>
      <c r="DJ497" s="133">
        <f t="shared" si="174"/>
        <v>30.963782686061883</v>
      </c>
      <c r="DK497" s="99">
        <f t="shared" si="175"/>
        <v>30.963782686061883</v>
      </c>
      <c r="DL497" s="130"/>
      <c r="DM497" s="202"/>
      <c r="DN497" s="202"/>
      <c r="DO497" s="202"/>
      <c r="DQ497" s="12"/>
      <c r="DR497" s="202"/>
      <c r="DS497" s="202"/>
      <c r="DT497" s="202"/>
      <c r="DU497" s="202"/>
      <c r="DV497" s="202"/>
      <c r="DW497" s="12" t="s">
        <v>244</v>
      </c>
      <c r="DX497" s="88"/>
      <c r="DY497" s="133">
        <f>IF(DR483="+X",DS160,DS159)</f>
        <v>30.963782686061883</v>
      </c>
      <c r="DZ497" s="133">
        <f t="shared" si="176"/>
        <v>30.963782686061883</v>
      </c>
      <c r="EA497" s="133">
        <f t="shared" si="177"/>
        <v>30.963782686061883</v>
      </c>
      <c r="EB497" s="99">
        <f t="shared" si="178"/>
        <v>30.963782686061883</v>
      </c>
      <c r="EC497" s="130"/>
      <c r="ED497" s="202"/>
      <c r="EE497" s="202"/>
      <c r="EF497" s="202"/>
    </row>
    <row r="498" spans="2:136" x14ac:dyDescent="0.3">
      <c r="B498" s="12"/>
      <c r="C498" s="16"/>
      <c r="D498" s="16"/>
      <c r="E498" s="16"/>
      <c r="F498" s="16"/>
      <c r="G498" s="16"/>
      <c r="H498" s="12" t="s">
        <v>18</v>
      </c>
      <c r="I498" s="70" t="s">
        <v>188</v>
      </c>
      <c r="J498" s="34">
        <f>D164</f>
        <v>11</v>
      </c>
      <c r="K498" s="11">
        <f t="shared" si="134"/>
        <v>11</v>
      </c>
      <c r="L498" s="11">
        <f t="shared" si="135"/>
        <v>11</v>
      </c>
      <c r="M498" s="11">
        <f t="shared" si="135"/>
        <v>11</v>
      </c>
      <c r="N498" s="70"/>
      <c r="O498" s="16"/>
      <c r="P498" s="16"/>
      <c r="Q498" s="16"/>
      <c r="S498" s="12"/>
      <c r="T498" s="202"/>
      <c r="U498" s="202"/>
      <c r="V498" s="202"/>
      <c r="W498" s="202"/>
      <c r="X498" s="202"/>
      <c r="Y498" s="12" t="s">
        <v>18</v>
      </c>
      <c r="Z498" s="70" t="s">
        <v>188</v>
      </c>
      <c r="AA498" s="34">
        <f>U164</f>
        <v>11</v>
      </c>
      <c r="AB498" s="11">
        <f t="shared" si="158"/>
        <v>11</v>
      </c>
      <c r="AC498" s="11">
        <f t="shared" si="159"/>
        <v>11</v>
      </c>
      <c r="AD498" s="11">
        <f t="shared" si="160"/>
        <v>11</v>
      </c>
      <c r="AE498" s="70"/>
      <c r="AF498" s="202"/>
      <c r="AG498" s="202"/>
      <c r="AH498" s="202"/>
      <c r="AJ498" s="12"/>
      <c r="AK498" s="202"/>
      <c r="AL498" s="202"/>
      <c r="AM498" s="202"/>
      <c r="AN498" s="202"/>
      <c r="AO498" s="202"/>
      <c r="AP498" s="12" t="s">
        <v>18</v>
      </c>
      <c r="AQ498" s="70" t="s">
        <v>188</v>
      </c>
      <c r="AR498" s="34">
        <f>AL164</f>
        <v>11</v>
      </c>
      <c r="AS498" s="11">
        <f t="shared" si="161"/>
        <v>11</v>
      </c>
      <c r="AT498" s="11">
        <f t="shared" si="162"/>
        <v>11</v>
      </c>
      <c r="AU498" s="11">
        <f t="shared" si="163"/>
        <v>11</v>
      </c>
      <c r="AV498" s="70"/>
      <c r="AW498" s="202"/>
      <c r="AX498" s="202"/>
      <c r="AY498" s="202"/>
      <c r="BA498" s="12"/>
      <c r="BB498" s="202"/>
      <c r="BC498" s="202"/>
      <c r="BD498" s="202"/>
      <c r="BE498" s="202"/>
      <c r="BF498" s="202"/>
      <c r="BG498" s="12" t="s">
        <v>18</v>
      </c>
      <c r="BH498" s="70" t="s">
        <v>188</v>
      </c>
      <c r="BI498" s="34">
        <f>BC164</f>
        <v>11</v>
      </c>
      <c r="BJ498" s="11">
        <f t="shared" si="164"/>
        <v>11</v>
      </c>
      <c r="BK498" s="11">
        <f t="shared" si="165"/>
        <v>11</v>
      </c>
      <c r="BL498" s="11">
        <f t="shared" si="166"/>
        <v>11</v>
      </c>
      <c r="BM498" s="70"/>
      <c r="BN498" s="202"/>
      <c r="BO498" s="202"/>
      <c r="BP498" s="202"/>
      <c r="BR498" s="12"/>
      <c r="BS498" s="202"/>
      <c r="BT498" s="202"/>
      <c r="BU498" s="202"/>
      <c r="BV498" s="202"/>
      <c r="BW498" s="202"/>
      <c r="BX498" s="12" t="s">
        <v>18</v>
      </c>
      <c r="BY498" s="70" t="s">
        <v>188</v>
      </c>
      <c r="BZ498" s="34">
        <f>BT164</f>
        <v>11</v>
      </c>
      <c r="CA498" s="11">
        <f t="shared" si="167"/>
        <v>11</v>
      </c>
      <c r="CB498" s="11">
        <f t="shared" si="168"/>
        <v>11</v>
      </c>
      <c r="CC498" s="11">
        <f t="shared" si="169"/>
        <v>11</v>
      </c>
      <c r="CD498" s="70"/>
      <c r="CE498" s="202"/>
      <c r="CF498" s="202"/>
      <c r="CG498" s="202"/>
      <c r="CI498" s="12"/>
      <c r="CJ498" s="202"/>
      <c r="CK498" s="202"/>
      <c r="CL498" s="202"/>
      <c r="CM498" s="202"/>
      <c r="CN498" s="202"/>
      <c r="CO498" s="12" t="s">
        <v>18</v>
      </c>
      <c r="CP498" s="70" t="s">
        <v>188</v>
      </c>
      <c r="CQ498" s="34">
        <f>CK164</f>
        <v>11</v>
      </c>
      <c r="CR498" s="11">
        <f t="shared" si="170"/>
        <v>11</v>
      </c>
      <c r="CS498" s="11">
        <f t="shared" si="171"/>
        <v>11</v>
      </c>
      <c r="CT498" s="11">
        <f t="shared" si="172"/>
        <v>11</v>
      </c>
      <c r="CU498" s="70"/>
      <c r="CV498" s="202"/>
      <c r="CW498" s="202"/>
      <c r="CX498" s="202"/>
      <c r="CZ498" s="12"/>
      <c r="DA498" s="202"/>
      <c r="DB498" s="202"/>
      <c r="DC498" s="202"/>
      <c r="DD498" s="202"/>
      <c r="DE498" s="202"/>
      <c r="DF498" s="12" t="s">
        <v>18</v>
      </c>
      <c r="DG498" s="70" t="s">
        <v>188</v>
      </c>
      <c r="DH498" s="34">
        <f>DB164</f>
        <v>11</v>
      </c>
      <c r="DI498" s="11">
        <f t="shared" si="173"/>
        <v>11</v>
      </c>
      <c r="DJ498" s="11">
        <f t="shared" si="174"/>
        <v>11</v>
      </c>
      <c r="DK498" s="11">
        <f t="shared" si="175"/>
        <v>11</v>
      </c>
      <c r="DL498" s="70"/>
      <c r="DM498" s="202"/>
      <c r="DN498" s="202"/>
      <c r="DO498" s="202"/>
      <c r="DQ498" s="12"/>
      <c r="DR498" s="202"/>
      <c r="DS498" s="202"/>
      <c r="DT498" s="202"/>
      <c r="DU498" s="202"/>
      <c r="DV498" s="202"/>
      <c r="DW498" s="12" t="s">
        <v>18</v>
      </c>
      <c r="DX498" s="70" t="s">
        <v>188</v>
      </c>
      <c r="DY498" s="34">
        <f>DS164</f>
        <v>11</v>
      </c>
      <c r="DZ498" s="11">
        <f t="shared" si="176"/>
        <v>11</v>
      </c>
      <c r="EA498" s="11">
        <f t="shared" si="177"/>
        <v>11</v>
      </c>
      <c r="EB498" s="11">
        <f t="shared" si="178"/>
        <v>11</v>
      </c>
      <c r="EC498" s="70"/>
      <c r="ED498" s="202"/>
      <c r="EE498" s="202"/>
      <c r="EF498" s="202"/>
    </row>
    <row r="499" spans="2:136" x14ac:dyDescent="0.3">
      <c r="B499" s="12"/>
      <c r="C499" s="16"/>
      <c r="D499" s="16"/>
      <c r="E499" s="16"/>
      <c r="F499" s="16"/>
      <c r="G499" s="16"/>
      <c r="H499" s="12" t="s">
        <v>17</v>
      </c>
      <c r="I499" s="70" t="s">
        <v>245</v>
      </c>
      <c r="J499" s="34">
        <f>D163</f>
        <v>6</v>
      </c>
      <c r="K499" s="39">
        <f t="shared" si="134"/>
        <v>6</v>
      </c>
      <c r="L499" s="39">
        <f t="shared" si="135"/>
        <v>6</v>
      </c>
      <c r="M499" s="39">
        <f t="shared" si="135"/>
        <v>6</v>
      </c>
      <c r="N499" s="130"/>
      <c r="O499" s="16"/>
      <c r="P499" s="16"/>
      <c r="Q499" s="16"/>
      <c r="S499" s="12"/>
      <c r="T499" s="202"/>
      <c r="U499" s="202"/>
      <c r="V499" s="202"/>
      <c r="W499" s="202"/>
      <c r="X499" s="202"/>
      <c r="Y499" s="12" t="s">
        <v>17</v>
      </c>
      <c r="Z499" s="70" t="s">
        <v>245</v>
      </c>
      <c r="AA499" s="34">
        <f>U163</f>
        <v>6</v>
      </c>
      <c r="AB499" s="39">
        <f t="shared" si="158"/>
        <v>6</v>
      </c>
      <c r="AC499" s="39">
        <f t="shared" si="159"/>
        <v>6</v>
      </c>
      <c r="AD499" s="39">
        <f t="shared" si="160"/>
        <v>6</v>
      </c>
      <c r="AE499" s="130"/>
      <c r="AF499" s="202"/>
      <c r="AG499" s="202"/>
      <c r="AH499" s="202"/>
      <c r="AJ499" s="12"/>
      <c r="AK499" s="202"/>
      <c r="AL499" s="202"/>
      <c r="AM499" s="202"/>
      <c r="AN499" s="202"/>
      <c r="AO499" s="202"/>
      <c r="AP499" s="12" t="s">
        <v>17</v>
      </c>
      <c r="AQ499" s="70" t="s">
        <v>245</v>
      </c>
      <c r="AR499" s="34">
        <f>AL163</f>
        <v>6</v>
      </c>
      <c r="AS499" s="39">
        <f t="shared" si="161"/>
        <v>6</v>
      </c>
      <c r="AT499" s="39">
        <f t="shared" si="162"/>
        <v>6</v>
      </c>
      <c r="AU499" s="39">
        <f t="shared" si="163"/>
        <v>6</v>
      </c>
      <c r="AV499" s="130"/>
      <c r="AW499" s="202"/>
      <c r="AX499" s="202"/>
      <c r="AY499" s="202"/>
      <c r="BA499" s="12"/>
      <c r="BB499" s="202"/>
      <c r="BC499" s="202"/>
      <c r="BD499" s="202"/>
      <c r="BE499" s="202"/>
      <c r="BF499" s="202"/>
      <c r="BG499" s="12" t="s">
        <v>17</v>
      </c>
      <c r="BH499" s="70" t="s">
        <v>245</v>
      </c>
      <c r="BI499" s="34">
        <f>BC163</f>
        <v>6</v>
      </c>
      <c r="BJ499" s="39">
        <f t="shared" si="164"/>
        <v>6</v>
      </c>
      <c r="BK499" s="39">
        <f t="shared" si="165"/>
        <v>6</v>
      </c>
      <c r="BL499" s="39">
        <f t="shared" si="166"/>
        <v>6</v>
      </c>
      <c r="BM499" s="130"/>
      <c r="BN499" s="202"/>
      <c r="BO499" s="202"/>
      <c r="BP499" s="202"/>
      <c r="BR499" s="12"/>
      <c r="BS499" s="202"/>
      <c r="BT499" s="202"/>
      <c r="BU499" s="202"/>
      <c r="BV499" s="202"/>
      <c r="BW499" s="202"/>
      <c r="BX499" s="12" t="s">
        <v>17</v>
      </c>
      <c r="BY499" s="70" t="s">
        <v>245</v>
      </c>
      <c r="BZ499" s="34">
        <f>BT163</f>
        <v>6</v>
      </c>
      <c r="CA499" s="39">
        <f t="shared" si="167"/>
        <v>6</v>
      </c>
      <c r="CB499" s="39">
        <f t="shared" si="168"/>
        <v>6</v>
      </c>
      <c r="CC499" s="39">
        <f t="shared" si="169"/>
        <v>6</v>
      </c>
      <c r="CD499" s="130"/>
      <c r="CE499" s="202"/>
      <c r="CF499" s="202"/>
      <c r="CG499" s="202"/>
      <c r="CI499" s="12"/>
      <c r="CJ499" s="202"/>
      <c r="CK499" s="202"/>
      <c r="CL499" s="202"/>
      <c r="CM499" s="202"/>
      <c r="CN499" s="202"/>
      <c r="CO499" s="12" t="s">
        <v>17</v>
      </c>
      <c r="CP499" s="70" t="s">
        <v>245</v>
      </c>
      <c r="CQ499" s="34">
        <f>CK163</f>
        <v>6</v>
      </c>
      <c r="CR499" s="39">
        <f t="shared" si="170"/>
        <v>6</v>
      </c>
      <c r="CS499" s="39">
        <f t="shared" si="171"/>
        <v>6</v>
      </c>
      <c r="CT499" s="39">
        <f t="shared" si="172"/>
        <v>6</v>
      </c>
      <c r="CU499" s="130"/>
      <c r="CV499" s="202"/>
      <c r="CW499" s="202"/>
      <c r="CX499" s="202"/>
      <c r="CZ499" s="12"/>
      <c r="DA499" s="202"/>
      <c r="DB499" s="202"/>
      <c r="DC499" s="202"/>
      <c r="DD499" s="202"/>
      <c r="DE499" s="202"/>
      <c r="DF499" s="12" t="s">
        <v>17</v>
      </c>
      <c r="DG499" s="70" t="s">
        <v>245</v>
      </c>
      <c r="DH499" s="34">
        <f>DB163</f>
        <v>6</v>
      </c>
      <c r="DI499" s="39">
        <f t="shared" si="173"/>
        <v>6</v>
      </c>
      <c r="DJ499" s="39">
        <f t="shared" si="174"/>
        <v>6</v>
      </c>
      <c r="DK499" s="39">
        <f t="shared" si="175"/>
        <v>6</v>
      </c>
      <c r="DL499" s="130"/>
      <c r="DM499" s="202"/>
      <c r="DN499" s="202"/>
      <c r="DO499" s="202"/>
      <c r="DQ499" s="12"/>
      <c r="DR499" s="202"/>
      <c r="DS499" s="202"/>
      <c r="DT499" s="202"/>
      <c r="DU499" s="202"/>
      <c r="DV499" s="202"/>
      <c r="DW499" s="12" t="s">
        <v>17</v>
      </c>
      <c r="DX499" s="70" t="s">
        <v>245</v>
      </c>
      <c r="DY499" s="34">
        <f>DS163</f>
        <v>6</v>
      </c>
      <c r="DZ499" s="39">
        <f t="shared" si="176"/>
        <v>6</v>
      </c>
      <c r="EA499" s="39">
        <f t="shared" si="177"/>
        <v>6</v>
      </c>
      <c r="EB499" s="39">
        <f t="shared" si="178"/>
        <v>6</v>
      </c>
      <c r="EC499" s="130"/>
      <c r="ED499" s="202"/>
      <c r="EE499" s="202"/>
      <c r="EF499" s="202"/>
    </row>
    <row r="500" spans="2:136" x14ac:dyDescent="0.3">
      <c r="B500" s="12"/>
      <c r="C500" s="16"/>
      <c r="D500" s="16"/>
      <c r="E500" s="16"/>
      <c r="F500" s="16"/>
      <c r="G500" s="16"/>
      <c r="H500" s="12" t="s">
        <v>246</v>
      </c>
      <c r="I500" s="70" t="s">
        <v>247</v>
      </c>
      <c r="J500" s="81">
        <f>(J492-J494)/2</f>
        <v>20</v>
      </c>
      <c r="K500" s="11">
        <f t="shared" si="134"/>
        <v>20</v>
      </c>
      <c r="L500" s="11">
        <f t="shared" si="135"/>
        <v>20</v>
      </c>
      <c r="M500" s="11">
        <f t="shared" si="135"/>
        <v>20</v>
      </c>
      <c r="N500" s="70"/>
      <c r="O500" s="16"/>
      <c r="P500" s="16"/>
      <c r="Q500" s="16"/>
      <c r="S500" s="12"/>
      <c r="T500" s="202"/>
      <c r="U500" s="202"/>
      <c r="V500" s="202"/>
      <c r="W500" s="202"/>
      <c r="X500" s="202"/>
      <c r="Y500" s="12" t="s">
        <v>246</v>
      </c>
      <c r="Z500" s="70" t="s">
        <v>247</v>
      </c>
      <c r="AA500" s="81">
        <f>(AA492-AA494)/2</f>
        <v>20</v>
      </c>
      <c r="AB500" s="11">
        <f t="shared" si="158"/>
        <v>20</v>
      </c>
      <c r="AC500" s="11">
        <f t="shared" si="159"/>
        <v>20</v>
      </c>
      <c r="AD500" s="11">
        <f t="shared" si="160"/>
        <v>20</v>
      </c>
      <c r="AE500" s="70"/>
      <c r="AF500" s="202"/>
      <c r="AG500" s="202"/>
      <c r="AH500" s="202"/>
      <c r="AJ500" s="12"/>
      <c r="AK500" s="202"/>
      <c r="AL500" s="202"/>
      <c r="AM500" s="202"/>
      <c r="AN500" s="202"/>
      <c r="AO500" s="202"/>
      <c r="AP500" s="12" t="s">
        <v>246</v>
      </c>
      <c r="AQ500" s="70" t="s">
        <v>247</v>
      </c>
      <c r="AR500" s="81">
        <f>(AR492-AR494)/2</f>
        <v>20</v>
      </c>
      <c r="AS500" s="11">
        <f t="shared" si="161"/>
        <v>20</v>
      </c>
      <c r="AT500" s="11">
        <f t="shared" si="162"/>
        <v>20</v>
      </c>
      <c r="AU500" s="11">
        <f t="shared" si="163"/>
        <v>20</v>
      </c>
      <c r="AV500" s="70"/>
      <c r="AW500" s="202"/>
      <c r="AX500" s="202"/>
      <c r="AY500" s="202"/>
      <c r="BA500" s="12"/>
      <c r="BB500" s="202"/>
      <c r="BC500" s="202"/>
      <c r="BD500" s="202"/>
      <c r="BE500" s="202"/>
      <c r="BF500" s="202"/>
      <c r="BG500" s="12" t="s">
        <v>246</v>
      </c>
      <c r="BH500" s="70" t="s">
        <v>247</v>
      </c>
      <c r="BI500" s="81">
        <f>(BI492-BI494)/2</f>
        <v>20</v>
      </c>
      <c r="BJ500" s="11">
        <f t="shared" si="164"/>
        <v>20</v>
      </c>
      <c r="BK500" s="11">
        <f t="shared" si="165"/>
        <v>20</v>
      </c>
      <c r="BL500" s="11">
        <f t="shared" si="166"/>
        <v>20</v>
      </c>
      <c r="BM500" s="70"/>
      <c r="BN500" s="202"/>
      <c r="BO500" s="202"/>
      <c r="BP500" s="202"/>
      <c r="BR500" s="12"/>
      <c r="BS500" s="202"/>
      <c r="BT500" s="202"/>
      <c r="BU500" s="202"/>
      <c r="BV500" s="202"/>
      <c r="BW500" s="202"/>
      <c r="BX500" s="12" t="s">
        <v>246</v>
      </c>
      <c r="BY500" s="70" t="s">
        <v>247</v>
      </c>
      <c r="BZ500" s="81">
        <f>(BZ492-BZ494)/2</f>
        <v>10</v>
      </c>
      <c r="CA500" s="11">
        <f t="shared" si="167"/>
        <v>10</v>
      </c>
      <c r="CB500" s="11">
        <f t="shared" si="168"/>
        <v>10</v>
      </c>
      <c r="CC500" s="11">
        <f t="shared" si="169"/>
        <v>10</v>
      </c>
      <c r="CD500" s="70"/>
      <c r="CE500" s="202"/>
      <c r="CF500" s="202"/>
      <c r="CG500" s="202"/>
      <c r="CI500" s="12"/>
      <c r="CJ500" s="202"/>
      <c r="CK500" s="202"/>
      <c r="CL500" s="202"/>
      <c r="CM500" s="202"/>
      <c r="CN500" s="202"/>
      <c r="CO500" s="12" t="s">
        <v>246</v>
      </c>
      <c r="CP500" s="70" t="s">
        <v>247</v>
      </c>
      <c r="CQ500" s="81">
        <f>(CQ492-CQ494)/2</f>
        <v>10</v>
      </c>
      <c r="CR500" s="11">
        <f t="shared" si="170"/>
        <v>10</v>
      </c>
      <c r="CS500" s="11">
        <f t="shared" si="171"/>
        <v>10</v>
      </c>
      <c r="CT500" s="11">
        <f t="shared" si="172"/>
        <v>10</v>
      </c>
      <c r="CU500" s="70"/>
      <c r="CV500" s="202"/>
      <c r="CW500" s="202"/>
      <c r="CX500" s="202"/>
      <c r="CZ500" s="12"/>
      <c r="DA500" s="202"/>
      <c r="DB500" s="202"/>
      <c r="DC500" s="202"/>
      <c r="DD500" s="202"/>
      <c r="DE500" s="202"/>
      <c r="DF500" s="12" t="s">
        <v>246</v>
      </c>
      <c r="DG500" s="70" t="s">
        <v>247</v>
      </c>
      <c r="DH500" s="81">
        <f>(DH492-DH494)/2</f>
        <v>10</v>
      </c>
      <c r="DI500" s="11">
        <f t="shared" si="173"/>
        <v>10</v>
      </c>
      <c r="DJ500" s="11">
        <f t="shared" si="174"/>
        <v>10</v>
      </c>
      <c r="DK500" s="11">
        <f t="shared" si="175"/>
        <v>10</v>
      </c>
      <c r="DL500" s="70"/>
      <c r="DM500" s="202"/>
      <c r="DN500" s="202"/>
      <c r="DO500" s="202"/>
      <c r="DQ500" s="12"/>
      <c r="DR500" s="202"/>
      <c r="DS500" s="202"/>
      <c r="DT500" s="202"/>
      <c r="DU500" s="202"/>
      <c r="DV500" s="202"/>
      <c r="DW500" s="12" t="s">
        <v>246</v>
      </c>
      <c r="DX500" s="70" t="s">
        <v>247</v>
      </c>
      <c r="DY500" s="81">
        <f>(DY492-DY494)/2</f>
        <v>10</v>
      </c>
      <c r="DZ500" s="11">
        <f t="shared" si="176"/>
        <v>10</v>
      </c>
      <c r="EA500" s="11">
        <f t="shared" si="177"/>
        <v>10</v>
      </c>
      <c r="EB500" s="11">
        <f t="shared" si="178"/>
        <v>10</v>
      </c>
      <c r="EC500" s="70"/>
      <c r="ED500" s="202"/>
      <c r="EE500" s="202"/>
      <c r="EF500" s="202"/>
    </row>
    <row r="501" spans="2:136" x14ac:dyDescent="0.3">
      <c r="B501" s="12"/>
      <c r="C501" s="16"/>
      <c r="D501" s="16"/>
      <c r="E501" s="16"/>
      <c r="F501" s="16"/>
      <c r="G501" s="16"/>
      <c r="H501" s="12" t="s">
        <v>248</v>
      </c>
      <c r="I501" s="82" t="s">
        <v>249</v>
      </c>
      <c r="J501" s="134">
        <f>J500+J494</f>
        <v>20</v>
      </c>
      <c r="K501" s="87">
        <f t="shared" si="134"/>
        <v>20</v>
      </c>
      <c r="L501" s="87">
        <f t="shared" si="135"/>
        <v>20</v>
      </c>
      <c r="M501" s="87">
        <f t="shared" si="135"/>
        <v>20</v>
      </c>
      <c r="N501" s="135"/>
      <c r="O501" s="16"/>
      <c r="P501" s="16"/>
      <c r="Q501" s="16"/>
      <c r="S501" s="12"/>
      <c r="T501" s="202"/>
      <c r="U501" s="202"/>
      <c r="V501" s="202"/>
      <c r="W501" s="202"/>
      <c r="X501" s="202"/>
      <c r="Y501" s="12" t="s">
        <v>248</v>
      </c>
      <c r="Z501" s="82" t="s">
        <v>249</v>
      </c>
      <c r="AA501" s="134">
        <f>AA500+AA494</f>
        <v>20</v>
      </c>
      <c r="AB501" s="87">
        <f t="shared" si="158"/>
        <v>20</v>
      </c>
      <c r="AC501" s="87">
        <f t="shared" si="159"/>
        <v>20</v>
      </c>
      <c r="AD501" s="87">
        <f t="shared" si="160"/>
        <v>20</v>
      </c>
      <c r="AE501" s="135"/>
      <c r="AF501" s="202"/>
      <c r="AG501" s="202"/>
      <c r="AH501" s="202"/>
      <c r="AJ501" s="12"/>
      <c r="AK501" s="202"/>
      <c r="AL501" s="202"/>
      <c r="AM501" s="202"/>
      <c r="AN501" s="202"/>
      <c r="AO501" s="202"/>
      <c r="AP501" s="12" t="s">
        <v>248</v>
      </c>
      <c r="AQ501" s="82" t="s">
        <v>249</v>
      </c>
      <c r="AR501" s="134">
        <f>AR500+AR494</f>
        <v>20</v>
      </c>
      <c r="AS501" s="87">
        <f t="shared" si="161"/>
        <v>20</v>
      </c>
      <c r="AT501" s="87">
        <f t="shared" si="162"/>
        <v>20</v>
      </c>
      <c r="AU501" s="87">
        <f t="shared" si="163"/>
        <v>20</v>
      </c>
      <c r="AV501" s="135"/>
      <c r="AW501" s="202"/>
      <c r="AX501" s="202"/>
      <c r="AY501" s="202"/>
      <c r="BA501" s="12"/>
      <c r="BB501" s="202"/>
      <c r="BC501" s="202"/>
      <c r="BD501" s="202"/>
      <c r="BE501" s="202"/>
      <c r="BF501" s="202"/>
      <c r="BG501" s="12" t="s">
        <v>248</v>
      </c>
      <c r="BH501" s="82" t="s">
        <v>249</v>
      </c>
      <c r="BI501" s="134">
        <f>BI500+BI494</f>
        <v>20</v>
      </c>
      <c r="BJ501" s="87">
        <f t="shared" si="164"/>
        <v>20</v>
      </c>
      <c r="BK501" s="87">
        <f t="shared" si="165"/>
        <v>20</v>
      </c>
      <c r="BL501" s="87">
        <f t="shared" si="166"/>
        <v>20</v>
      </c>
      <c r="BM501" s="135"/>
      <c r="BN501" s="202"/>
      <c r="BO501" s="202"/>
      <c r="BP501" s="202"/>
      <c r="BR501" s="12"/>
      <c r="BS501" s="202"/>
      <c r="BT501" s="202"/>
      <c r="BU501" s="202"/>
      <c r="BV501" s="202"/>
      <c r="BW501" s="202"/>
      <c r="BX501" s="12" t="s">
        <v>248</v>
      </c>
      <c r="BY501" s="82" t="s">
        <v>249</v>
      </c>
      <c r="BZ501" s="134">
        <f>BZ500+BZ494</f>
        <v>10</v>
      </c>
      <c r="CA501" s="87">
        <f t="shared" si="167"/>
        <v>10</v>
      </c>
      <c r="CB501" s="87">
        <f t="shared" si="168"/>
        <v>10</v>
      </c>
      <c r="CC501" s="87">
        <f t="shared" si="169"/>
        <v>10</v>
      </c>
      <c r="CD501" s="135"/>
      <c r="CE501" s="202"/>
      <c r="CF501" s="202"/>
      <c r="CG501" s="202"/>
      <c r="CI501" s="12"/>
      <c r="CJ501" s="202"/>
      <c r="CK501" s="202"/>
      <c r="CL501" s="202"/>
      <c r="CM501" s="202"/>
      <c r="CN501" s="202"/>
      <c r="CO501" s="12" t="s">
        <v>248</v>
      </c>
      <c r="CP501" s="82" t="s">
        <v>249</v>
      </c>
      <c r="CQ501" s="134">
        <f>CQ500+CQ494</f>
        <v>10</v>
      </c>
      <c r="CR501" s="87">
        <f t="shared" si="170"/>
        <v>10</v>
      </c>
      <c r="CS501" s="87">
        <f t="shared" si="171"/>
        <v>10</v>
      </c>
      <c r="CT501" s="87">
        <f t="shared" si="172"/>
        <v>10</v>
      </c>
      <c r="CU501" s="135"/>
      <c r="CV501" s="202"/>
      <c r="CW501" s="202"/>
      <c r="CX501" s="202"/>
      <c r="CZ501" s="12"/>
      <c r="DA501" s="202"/>
      <c r="DB501" s="202"/>
      <c r="DC501" s="202"/>
      <c r="DD501" s="202"/>
      <c r="DE501" s="202"/>
      <c r="DF501" s="12" t="s">
        <v>248</v>
      </c>
      <c r="DG501" s="82" t="s">
        <v>249</v>
      </c>
      <c r="DH501" s="134">
        <f>DH500+DH494</f>
        <v>10</v>
      </c>
      <c r="DI501" s="87">
        <f t="shared" si="173"/>
        <v>10</v>
      </c>
      <c r="DJ501" s="87">
        <f t="shared" si="174"/>
        <v>10</v>
      </c>
      <c r="DK501" s="87">
        <f t="shared" si="175"/>
        <v>10</v>
      </c>
      <c r="DL501" s="135"/>
      <c r="DM501" s="202"/>
      <c r="DN501" s="202"/>
      <c r="DO501" s="202"/>
      <c r="DQ501" s="12"/>
      <c r="DR501" s="202"/>
      <c r="DS501" s="202"/>
      <c r="DT501" s="202"/>
      <c r="DU501" s="202"/>
      <c r="DV501" s="202"/>
      <c r="DW501" s="12" t="s">
        <v>248</v>
      </c>
      <c r="DX501" s="82" t="s">
        <v>249</v>
      </c>
      <c r="DY501" s="134">
        <f>DY500+DY494</f>
        <v>10</v>
      </c>
      <c r="DZ501" s="87">
        <f t="shared" si="176"/>
        <v>10</v>
      </c>
      <c r="EA501" s="87">
        <f t="shared" si="177"/>
        <v>10</v>
      </c>
      <c r="EB501" s="87">
        <f t="shared" si="178"/>
        <v>10</v>
      </c>
      <c r="EC501" s="135"/>
      <c r="ED501" s="202"/>
      <c r="EE501" s="202"/>
      <c r="EF501" s="202"/>
    </row>
    <row r="502" spans="2:136" x14ac:dyDescent="0.3">
      <c r="B502" s="12"/>
      <c r="C502" s="16"/>
      <c r="D502" s="16"/>
      <c r="E502" s="16"/>
      <c r="F502" s="16"/>
      <c r="G502" s="16"/>
      <c r="H502" s="16"/>
      <c r="I502" s="136"/>
      <c r="J502" s="29"/>
      <c r="K502" s="29"/>
      <c r="L502" s="29"/>
      <c r="M502" s="137"/>
      <c r="N502" s="29"/>
      <c r="O502" s="29"/>
      <c r="P502" s="29"/>
      <c r="Q502" s="12"/>
      <c r="S502" s="12"/>
      <c r="T502" s="202"/>
      <c r="U502" s="202"/>
      <c r="V502" s="202"/>
      <c r="W502" s="202"/>
      <c r="X502" s="202"/>
      <c r="Y502" s="202"/>
      <c r="Z502" s="136"/>
      <c r="AA502" s="29"/>
      <c r="AB502" s="29"/>
      <c r="AC502" s="29"/>
      <c r="AD502" s="137"/>
      <c r="AE502" s="29"/>
      <c r="AF502" s="29"/>
      <c r="AG502" s="29"/>
      <c r="AH502" s="12"/>
      <c r="AJ502" s="12"/>
      <c r="AK502" s="202"/>
      <c r="AL502" s="202"/>
      <c r="AM502" s="202"/>
      <c r="AN502" s="202"/>
      <c r="AO502" s="202"/>
      <c r="AP502" s="202"/>
      <c r="AQ502" s="136"/>
      <c r="AR502" s="29"/>
      <c r="AS502" s="29"/>
      <c r="AT502" s="29"/>
      <c r="AU502" s="137"/>
      <c r="AV502" s="29"/>
      <c r="AW502" s="29"/>
      <c r="AX502" s="29"/>
      <c r="AY502" s="12"/>
      <c r="BA502" s="12"/>
      <c r="BB502" s="202"/>
      <c r="BC502" s="202"/>
      <c r="BD502" s="202"/>
      <c r="BE502" s="202"/>
      <c r="BF502" s="202"/>
      <c r="BG502" s="202"/>
      <c r="BH502" s="136"/>
      <c r="BI502" s="29"/>
      <c r="BJ502" s="29"/>
      <c r="BK502" s="29"/>
      <c r="BL502" s="137"/>
      <c r="BM502" s="29"/>
      <c r="BN502" s="29"/>
      <c r="BO502" s="29"/>
      <c r="BP502" s="12"/>
      <c r="BR502" s="12"/>
      <c r="BS502" s="202"/>
      <c r="BT502" s="202"/>
      <c r="BU502" s="202"/>
      <c r="BV502" s="202"/>
      <c r="BW502" s="202"/>
      <c r="BX502" s="202"/>
      <c r="BY502" s="136"/>
      <c r="BZ502" s="29"/>
      <c r="CA502" s="29"/>
      <c r="CB502" s="29"/>
      <c r="CC502" s="137"/>
      <c r="CD502" s="29"/>
      <c r="CE502" s="29"/>
      <c r="CF502" s="29"/>
      <c r="CG502" s="12"/>
      <c r="CI502" s="12"/>
      <c r="CJ502" s="202"/>
      <c r="CK502" s="202"/>
      <c r="CL502" s="202"/>
      <c r="CM502" s="202"/>
      <c r="CN502" s="202"/>
      <c r="CO502" s="202"/>
      <c r="CP502" s="136"/>
      <c r="CQ502" s="29"/>
      <c r="CR502" s="29"/>
      <c r="CS502" s="29"/>
      <c r="CT502" s="137"/>
      <c r="CU502" s="29"/>
      <c r="CV502" s="29"/>
      <c r="CW502" s="29"/>
      <c r="CX502" s="12"/>
      <c r="CZ502" s="12"/>
      <c r="DA502" s="202"/>
      <c r="DB502" s="202"/>
      <c r="DC502" s="202"/>
      <c r="DD502" s="202"/>
      <c r="DE502" s="202"/>
      <c r="DF502" s="202"/>
      <c r="DG502" s="136"/>
      <c r="DH502" s="29"/>
      <c r="DI502" s="29"/>
      <c r="DJ502" s="29"/>
      <c r="DK502" s="137"/>
      <c r="DL502" s="29"/>
      <c r="DM502" s="29"/>
      <c r="DN502" s="29"/>
      <c r="DO502" s="12"/>
      <c r="DQ502" s="12"/>
      <c r="DR502" s="202"/>
      <c r="DS502" s="202"/>
      <c r="DT502" s="202"/>
      <c r="DU502" s="202"/>
      <c r="DV502" s="202"/>
      <c r="DW502" s="202"/>
      <c r="DX502" s="136"/>
      <c r="DY502" s="29"/>
      <c r="DZ502" s="29"/>
      <c r="EA502" s="29"/>
      <c r="EB502" s="137"/>
      <c r="EC502" s="29"/>
      <c r="ED502" s="29"/>
      <c r="EE502" s="29"/>
      <c r="EF502" s="12"/>
    </row>
    <row r="503" spans="2:136" x14ac:dyDescent="0.3">
      <c r="J503" s="530" t="s">
        <v>157</v>
      </c>
      <c r="K503" s="531"/>
      <c r="L503" s="531"/>
      <c r="M503" s="532"/>
      <c r="N503" s="530" t="s">
        <v>157</v>
      </c>
      <c r="O503" s="531"/>
      <c r="P503" s="531"/>
      <c r="Q503" s="532"/>
      <c r="AA503" s="530" t="s">
        <v>157</v>
      </c>
      <c r="AB503" s="531"/>
      <c r="AC503" s="531"/>
      <c r="AD503" s="532"/>
      <c r="AE503" s="530" t="s">
        <v>157</v>
      </c>
      <c r="AF503" s="531"/>
      <c r="AG503" s="531"/>
      <c r="AH503" s="532"/>
      <c r="AR503" s="530" t="s">
        <v>157</v>
      </c>
      <c r="AS503" s="531"/>
      <c r="AT503" s="531"/>
      <c r="AU503" s="532"/>
      <c r="AV503" s="530" t="s">
        <v>157</v>
      </c>
      <c r="AW503" s="531"/>
      <c r="AX503" s="531"/>
      <c r="AY503" s="532"/>
      <c r="BI503" s="530" t="s">
        <v>157</v>
      </c>
      <c r="BJ503" s="531"/>
      <c r="BK503" s="531"/>
      <c r="BL503" s="532"/>
      <c r="BM503" s="530" t="s">
        <v>157</v>
      </c>
      <c r="BN503" s="531"/>
      <c r="BO503" s="531"/>
      <c r="BP503" s="532"/>
      <c r="BZ503" s="530" t="s">
        <v>157</v>
      </c>
      <c r="CA503" s="531"/>
      <c r="CB503" s="531"/>
      <c r="CC503" s="532"/>
      <c r="CD503" s="530" t="s">
        <v>157</v>
      </c>
      <c r="CE503" s="531"/>
      <c r="CF503" s="531"/>
      <c r="CG503" s="532"/>
      <c r="CQ503" s="530" t="s">
        <v>157</v>
      </c>
      <c r="CR503" s="531"/>
      <c r="CS503" s="531"/>
      <c r="CT503" s="532"/>
      <c r="CU503" s="530" t="s">
        <v>157</v>
      </c>
      <c r="CV503" s="531"/>
      <c r="CW503" s="531"/>
      <c r="CX503" s="532"/>
      <c r="DH503" s="530" t="s">
        <v>157</v>
      </c>
      <c r="DI503" s="531"/>
      <c r="DJ503" s="531"/>
      <c r="DK503" s="532"/>
      <c r="DL503" s="530" t="s">
        <v>157</v>
      </c>
      <c r="DM503" s="531"/>
      <c r="DN503" s="531"/>
      <c r="DO503" s="532"/>
      <c r="DY503" s="530" t="s">
        <v>157</v>
      </c>
      <c r="DZ503" s="531"/>
      <c r="EA503" s="531"/>
      <c r="EB503" s="532"/>
      <c r="EC503" s="530" t="s">
        <v>157</v>
      </c>
      <c r="ED503" s="531"/>
      <c r="EE503" s="531"/>
      <c r="EF503" s="532"/>
    </row>
    <row r="504" spans="2:136" x14ac:dyDescent="0.3">
      <c r="J504" s="51" t="s">
        <v>159</v>
      </c>
      <c r="K504" s="95" t="s">
        <v>160</v>
      </c>
      <c r="L504" s="95" t="s">
        <v>161</v>
      </c>
      <c r="M504" s="95" t="s">
        <v>162</v>
      </c>
      <c r="N504" s="51" t="s">
        <v>159</v>
      </c>
      <c r="O504" s="95" t="s">
        <v>160</v>
      </c>
      <c r="P504" s="95" t="s">
        <v>161</v>
      </c>
      <c r="Q504" s="96" t="s">
        <v>162</v>
      </c>
      <c r="AA504" s="195" t="s">
        <v>159</v>
      </c>
      <c r="AB504" s="196" t="s">
        <v>160</v>
      </c>
      <c r="AC504" s="196" t="s">
        <v>161</v>
      </c>
      <c r="AD504" s="196" t="s">
        <v>162</v>
      </c>
      <c r="AE504" s="195" t="s">
        <v>159</v>
      </c>
      <c r="AF504" s="196" t="s">
        <v>160</v>
      </c>
      <c r="AG504" s="196" t="s">
        <v>161</v>
      </c>
      <c r="AH504" s="197" t="s">
        <v>162</v>
      </c>
      <c r="AR504" s="195" t="s">
        <v>159</v>
      </c>
      <c r="AS504" s="196" t="s">
        <v>160</v>
      </c>
      <c r="AT504" s="196" t="s">
        <v>161</v>
      </c>
      <c r="AU504" s="196" t="s">
        <v>162</v>
      </c>
      <c r="AV504" s="195" t="s">
        <v>159</v>
      </c>
      <c r="AW504" s="196" t="s">
        <v>160</v>
      </c>
      <c r="AX504" s="196" t="s">
        <v>161</v>
      </c>
      <c r="AY504" s="197" t="s">
        <v>162</v>
      </c>
      <c r="BI504" s="195" t="s">
        <v>159</v>
      </c>
      <c r="BJ504" s="196" t="s">
        <v>160</v>
      </c>
      <c r="BK504" s="196" t="s">
        <v>161</v>
      </c>
      <c r="BL504" s="196" t="s">
        <v>162</v>
      </c>
      <c r="BM504" s="195" t="s">
        <v>159</v>
      </c>
      <c r="BN504" s="196" t="s">
        <v>160</v>
      </c>
      <c r="BO504" s="196" t="s">
        <v>161</v>
      </c>
      <c r="BP504" s="197" t="s">
        <v>162</v>
      </c>
      <c r="BZ504" s="195" t="s">
        <v>159</v>
      </c>
      <c r="CA504" s="196" t="s">
        <v>160</v>
      </c>
      <c r="CB504" s="196" t="s">
        <v>161</v>
      </c>
      <c r="CC504" s="196" t="s">
        <v>162</v>
      </c>
      <c r="CD504" s="195" t="s">
        <v>159</v>
      </c>
      <c r="CE504" s="196" t="s">
        <v>160</v>
      </c>
      <c r="CF504" s="196" t="s">
        <v>161</v>
      </c>
      <c r="CG504" s="197" t="s">
        <v>162</v>
      </c>
      <c r="CQ504" s="195" t="s">
        <v>159</v>
      </c>
      <c r="CR504" s="196" t="s">
        <v>160</v>
      </c>
      <c r="CS504" s="196" t="s">
        <v>161</v>
      </c>
      <c r="CT504" s="196" t="s">
        <v>162</v>
      </c>
      <c r="CU504" s="195" t="s">
        <v>159</v>
      </c>
      <c r="CV504" s="196" t="s">
        <v>160</v>
      </c>
      <c r="CW504" s="196" t="s">
        <v>161</v>
      </c>
      <c r="CX504" s="197" t="s">
        <v>162</v>
      </c>
      <c r="DH504" s="195" t="s">
        <v>159</v>
      </c>
      <c r="DI504" s="196" t="s">
        <v>160</v>
      </c>
      <c r="DJ504" s="196" t="s">
        <v>161</v>
      </c>
      <c r="DK504" s="196" t="s">
        <v>162</v>
      </c>
      <c r="DL504" s="195" t="s">
        <v>159</v>
      </c>
      <c r="DM504" s="196" t="s">
        <v>160</v>
      </c>
      <c r="DN504" s="196" t="s">
        <v>161</v>
      </c>
      <c r="DO504" s="197" t="s">
        <v>162</v>
      </c>
      <c r="DY504" s="195" t="s">
        <v>159</v>
      </c>
      <c r="DZ504" s="196" t="s">
        <v>160</v>
      </c>
      <c r="EA504" s="196" t="s">
        <v>161</v>
      </c>
      <c r="EB504" s="196" t="s">
        <v>162</v>
      </c>
      <c r="EC504" s="195" t="s">
        <v>159</v>
      </c>
      <c r="ED504" s="196" t="s">
        <v>160</v>
      </c>
      <c r="EE504" s="196" t="s">
        <v>161</v>
      </c>
      <c r="EF504" s="197" t="s">
        <v>162</v>
      </c>
    </row>
    <row r="505" spans="2:136" x14ac:dyDescent="0.3">
      <c r="J505" s="530" t="s">
        <v>229</v>
      </c>
      <c r="K505" s="531"/>
      <c r="L505" s="531"/>
      <c r="M505" s="532"/>
      <c r="N505" s="530" t="s">
        <v>230</v>
      </c>
      <c r="O505" s="531"/>
      <c r="P505" s="531"/>
      <c r="Q505" s="532"/>
      <c r="AA505" s="530" t="s">
        <v>229</v>
      </c>
      <c r="AB505" s="531"/>
      <c r="AC505" s="531"/>
      <c r="AD505" s="532"/>
      <c r="AE505" s="531" t="s">
        <v>230</v>
      </c>
      <c r="AF505" s="531"/>
      <c r="AG505" s="531"/>
      <c r="AH505" s="532"/>
      <c r="AR505" s="530" t="s">
        <v>229</v>
      </c>
      <c r="AS505" s="531"/>
      <c r="AT505" s="531"/>
      <c r="AU505" s="532"/>
      <c r="AV505" s="531" t="s">
        <v>230</v>
      </c>
      <c r="AW505" s="531"/>
      <c r="AX505" s="531"/>
      <c r="AY505" s="532"/>
      <c r="BI505" s="530" t="s">
        <v>229</v>
      </c>
      <c r="BJ505" s="531"/>
      <c r="BK505" s="531"/>
      <c r="BL505" s="532"/>
      <c r="BM505" s="531" t="s">
        <v>230</v>
      </c>
      <c r="BN505" s="531"/>
      <c r="BO505" s="531"/>
      <c r="BP505" s="532"/>
      <c r="BZ505" s="530" t="s">
        <v>229</v>
      </c>
      <c r="CA505" s="531"/>
      <c r="CB505" s="531"/>
      <c r="CC505" s="532"/>
      <c r="CD505" s="531" t="s">
        <v>230</v>
      </c>
      <c r="CE505" s="531"/>
      <c r="CF505" s="531"/>
      <c r="CG505" s="532"/>
      <c r="CQ505" s="530" t="s">
        <v>229</v>
      </c>
      <c r="CR505" s="531"/>
      <c r="CS505" s="531"/>
      <c r="CT505" s="532"/>
      <c r="CU505" s="531" t="s">
        <v>230</v>
      </c>
      <c r="CV505" s="531"/>
      <c r="CW505" s="531"/>
      <c r="CX505" s="532"/>
      <c r="DH505" s="530" t="s">
        <v>229</v>
      </c>
      <c r="DI505" s="531"/>
      <c r="DJ505" s="531"/>
      <c r="DK505" s="532"/>
      <c r="DL505" s="531" t="s">
        <v>230</v>
      </c>
      <c r="DM505" s="531"/>
      <c r="DN505" s="531"/>
      <c r="DO505" s="532"/>
      <c r="DY505" s="530" t="s">
        <v>229</v>
      </c>
      <c r="DZ505" s="531"/>
      <c r="EA505" s="531"/>
      <c r="EB505" s="532"/>
      <c r="EC505" s="531" t="s">
        <v>230</v>
      </c>
      <c r="ED505" s="531"/>
      <c r="EE505" s="531"/>
      <c r="EF505" s="532"/>
    </row>
    <row r="506" spans="2:136" ht="15" thickBot="1" x14ac:dyDescent="0.35">
      <c r="J506" s="548" t="str">
        <f>C489</f>
        <v>+Y</v>
      </c>
      <c r="K506" s="549"/>
      <c r="L506" s="549"/>
      <c r="M506" s="550"/>
      <c r="N506" s="538" t="str">
        <f>C490</f>
        <v>-Y</v>
      </c>
      <c r="O506" s="539"/>
      <c r="P506" s="539"/>
      <c r="Q506" s="540"/>
      <c r="AA506" s="551" t="str">
        <f>T489</f>
        <v>+Y</v>
      </c>
      <c r="AB506" s="552"/>
      <c r="AC506" s="552"/>
      <c r="AD506" s="553"/>
      <c r="AE506" s="538" t="str">
        <f>T490</f>
        <v>-Y</v>
      </c>
      <c r="AF506" s="539"/>
      <c r="AG506" s="539"/>
      <c r="AH506" s="540"/>
      <c r="AR506" s="551" t="str">
        <f>AK489</f>
        <v>+Y</v>
      </c>
      <c r="AS506" s="552"/>
      <c r="AT506" s="552"/>
      <c r="AU506" s="553"/>
      <c r="AV506" s="538" t="str">
        <f>AK490</f>
        <v>-Y</v>
      </c>
      <c r="AW506" s="539"/>
      <c r="AX506" s="539"/>
      <c r="AY506" s="540"/>
      <c r="BI506" s="551" t="str">
        <f>BB489</f>
        <v>+Y</v>
      </c>
      <c r="BJ506" s="552"/>
      <c r="BK506" s="552"/>
      <c r="BL506" s="553"/>
      <c r="BM506" s="538" t="str">
        <f>BB490</f>
        <v>-Y</v>
      </c>
      <c r="BN506" s="539"/>
      <c r="BO506" s="539"/>
      <c r="BP506" s="540"/>
      <c r="BZ506" s="551" t="str">
        <f>BS489</f>
        <v>+X</v>
      </c>
      <c r="CA506" s="552"/>
      <c r="CB506" s="552"/>
      <c r="CC506" s="553"/>
      <c r="CD506" s="538" t="str">
        <f>BS490</f>
        <v>-X</v>
      </c>
      <c r="CE506" s="539"/>
      <c r="CF506" s="539"/>
      <c r="CG506" s="540"/>
      <c r="CQ506" s="551" t="str">
        <f>CJ489</f>
        <v>+X</v>
      </c>
      <c r="CR506" s="552"/>
      <c r="CS506" s="552"/>
      <c r="CT506" s="553"/>
      <c r="CU506" s="538" t="str">
        <f>CJ490</f>
        <v>-X</v>
      </c>
      <c r="CV506" s="539"/>
      <c r="CW506" s="539"/>
      <c r="CX506" s="540"/>
      <c r="DH506" s="551" t="str">
        <f>DA489</f>
        <v>+X</v>
      </c>
      <c r="DI506" s="552"/>
      <c r="DJ506" s="552"/>
      <c r="DK506" s="553"/>
      <c r="DL506" s="538" t="str">
        <f>DA490</f>
        <v>-X</v>
      </c>
      <c r="DM506" s="539"/>
      <c r="DN506" s="539"/>
      <c r="DO506" s="540"/>
      <c r="DY506" s="551" t="str">
        <f>DR489</f>
        <v>+X</v>
      </c>
      <c r="DZ506" s="552"/>
      <c r="EA506" s="552"/>
      <c r="EB506" s="553"/>
      <c r="EC506" s="538" t="str">
        <f>DR490</f>
        <v>-X</v>
      </c>
      <c r="ED506" s="539"/>
      <c r="EE506" s="539"/>
      <c r="EF506" s="540"/>
    </row>
    <row r="507" spans="2:136" x14ac:dyDescent="0.3">
      <c r="C507" s="12"/>
      <c r="D507" s="16"/>
      <c r="E507" s="16"/>
      <c r="F507" s="16"/>
      <c r="G507" s="16"/>
      <c r="H507" s="138" t="s">
        <v>250</v>
      </c>
      <c r="I507" s="139" t="s">
        <v>251</v>
      </c>
      <c r="J507" s="140">
        <v>0</v>
      </c>
      <c r="K507" s="141">
        <f>IF(J498/2&lt;=J492,J498/2,J492)</f>
        <v>5.5</v>
      </c>
      <c r="L507" s="141">
        <f>IF(J498&lt;=L492,J498,L492)</f>
        <v>11</v>
      </c>
      <c r="M507" s="142">
        <f>IF(2*J498&lt;=M492,2*J498,M492)</f>
        <v>22</v>
      </c>
      <c r="N507" s="16"/>
      <c r="T507" s="12"/>
      <c r="U507" s="202"/>
      <c r="V507" s="202"/>
      <c r="W507" s="202"/>
      <c r="X507" s="202"/>
      <c r="Y507" s="138" t="s">
        <v>250</v>
      </c>
      <c r="Z507" s="139" t="s">
        <v>251</v>
      </c>
      <c r="AA507" s="140">
        <v>0</v>
      </c>
      <c r="AB507" s="141">
        <f>IF(AA498/2&lt;=AA492,AA498/2,AA492)</f>
        <v>5.5</v>
      </c>
      <c r="AC507" s="141">
        <f>IF(AA498&lt;=AC492,AA498,AC492)</f>
        <v>11</v>
      </c>
      <c r="AD507" s="142">
        <f>IF(2*AA498&lt;=AD492,2*AA498,AD492)</f>
        <v>22</v>
      </c>
      <c r="AE507" s="202"/>
      <c r="AK507" s="12"/>
      <c r="AL507" s="202"/>
      <c r="AM507" s="202"/>
      <c r="AN507" s="202"/>
      <c r="AO507" s="202"/>
      <c r="AP507" s="138" t="s">
        <v>250</v>
      </c>
      <c r="AQ507" s="139" t="s">
        <v>251</v>
      </c>
      <c r="AR507" s="140">
        <v>0</v>
      </c>
      <c r="AS507" s="141">
        <f>IF(AR498/2&lt;=AR492,AR498/2,AR492)</f>
        <v>5.5</v>
      </c>
      <c r="AT507" s="141">
        <f>IF(AR498&lt;=AT492,AR498,AT492)</f>
        <v>11</v>
      </c>
      <c r="AU507" s="142">
        <f>IF(2*AR498&lt;=AU492,2*AR498,AU492)</f>
        <v>22</v>
      </c>
      <c r="AV507" s="202"/>
      <c r="BB507" s="12"/>
      <c r="BC507" s="202"/>
      <c r="BD507" s="202"/>
      <c r="BE507" s="202"/>
      <c r="BF507" s="202"/>
      <c r="BG507" s="138" t="s">
        <v>250</v>
      </c>
      <c r="BH507" s="139" t="s">
        <v>251</v>
      </c>
      <c r="BI507" s="140">
        <v>0</v>
      </c>
      <c r="BJ507" s="141">
        <f>IF(BI498/2&lt;=BI492,BI498/2,BI492)</f>
        <v>5.5</v>
      </c>
      <c r="BK507" s="141">
        <f>IF(BI498&lt;=BK492,BI498,BK492)</f>
        <v>11</v>
      </c>
      <c r="BL507" s="142">
        <f>IF(2*BI498&lt;=BL492,2*BI498,BL492)</f>
        <v>22</v>
      </c>
      <c r="BM507" s="202"/>
      <c r="BS507" s="12"/>
      <c r="BT507" s="202"/>
      <c r="BU507" s="202"/>
      <c r="BV507" s="202"/>
      <c r="BW507" s="202"/>
      <c r="BX507" s="138" t="s">
        <v>250</v>
      </c>
      <c r="BY507" s="139" t="s">
        <v>251</v>
      </c>
      <c r="BZ507" s="140">
        <v>0</v>
      </c>
      <c r="CA507" s="141">
        <f>IF(BZ498/2&lt;=BZ492,BZ498/2,BZ492)</f>
        <v>5.5</v>
      </c>
      <c r="CB507" s="141">
        <f>IF(BZ498&lt;=CB492,BZ498,CB492)</f>
        <v>11</v>
      </c>
      <c r="CC507" s="142">
        <f>IF(2*BZ498&lt;=CC492,2*BZ498,CC492)</f>
        <v>20</v>
      </c>
      <c r="CD507" s="202"/>
      <c r="CJ507" s="12"/>
      <c r="CK507" s="202"/>
      <c r="CL507" s="202"/>
      <c r="CM507" s="202"/>
      <c r="CN507" s="202"/>
      <c r="CO507" s="138" t="s">
        <v>250</v>
      </c>
      <c r="CP507" s="139" t="s">
        <v>251</v>
      </c>
      <c r="CQ507" s="140">
        <v>0</v>
      </c>
      <c r="CR507" s="141">
        <f>IF(CQ498/2&lt;=CQ492,CQ498/2,CQ492)</f>
        <v>5.5</v>
      </c>
      <c r="CS507" s="141">
        <f>IF(CQ498&lt;=CS492,CQ498,CS492)</f>
        <v>11</v>
      </c>
      <c r="CT507" s="142">
        <f>IF(2*CQ498&lt;=CT492,2*CQ498,CT492)</f>
        <v>20</v>
      </c>
      <c r="CU507" s="202"/>
      <c r="DA507" s="12"/>
      <c r="DB507" s="202"/>
      <c r="DC507" s="202"/>
      <c r="DD507" s="202"/>
      <c r="DE507" s="202"/>
      <c r="DF507" s="138" t="s">
        <v>250</v>
      </c>
      <c r="DG507" s="139" t="s">
        <v>251</v>
      </c>
      <c r="DH507" s="140">
        <v>0</v>
      </c>
      <c r="DI507" s="141">
        <f>IF(DH498/2&lt;=DH492,DH498/2,DH492)</f>
        <v>5.5</v>
      </c>
      <c r="DJ507" s="141">
        <f>IF(DH498&lt;=DJ492,DH498,DJ492)</f>
        <v>11</v>
      </c>
      <c r="DK507" s="142">
        <f>IF(2*DH498&lt;=DK492,2*DH498,DK492)</f>
        <v>20</v>
      </c>
      <c r="DL507" s="202"/>
      <c r="DR507" s="12"/>
      <c r="DS507" s="202"/>
      <c r="DT507" s="202"/>
      <c r="DU507" s="202"/>
      <c r="DV507" s="202"/>
      <c r="DW507" s="138" t="s">
        <v>250</v>
      </c>
      <c r="DX507" s="139" t="s">
        <v>251</v>
      </c>
      <c r="DY507" s="140">
        <v>0</v>
      </c>
      <c r="DZ507" s="141">
        <f>IF(DY498/2&lt;=DY492,DY498/2,DY492)</f>
        <v>5.5</v>
      </c>
      <c r="EA507" s="141">
        <f>IF(DY498&lt;=EA492,DY498,EA492)</f>
        <v>11</v>
      </c>
      <c r="EB507" s="142">
        <f>IF(2*DY498&lt;=EB492,2*DY498,EB492)</f>
        <v>20</v>
      </c>
      <c r="EC507" s="202"/>
    </row>
    <row r="508" spans="2:136" x14ac:dyDescent="0.3">
      <c r="C508" s="12"/>
      <c r="D508" s="16"/>
      <c r="E508" s="16"/>
      <c r="F508" s="16"/>
      <c r="G508" s="16"/>
      <c r="H508" s="138" t="s">
        <v>400</v>
      </c>
      <c r="I508" s="143" t="s">
        <v>252</v>
      </c>
      <c r="J508" s="144">
        <f>IF(J500=0,"",IF(J507&lt;=J500,J507*(J493-J495)/2/J500,IF(J507&lt;=J501,"",IF(J507&lt;=J492,(J500-J507+J501)*(J493-J495)/2/J500,""))))</f>
        <v>0</v>
      </c>
      <c r="K508" s="60">
        <f>IF(K507&lt;=K500,K507*(K493-K495)/2/K500,IF(K507&lt;=K501,"",IF(K507&lt;=K492,(K500-K507+K501)*(K493-K495)/2/K500,"")))</f>
        <v>2.75</v>
      </c>
      <c r="L508" s="60">
        <f>IF(L507&lt;=L500,L507*(L493-L495)/2/L500,IF(L507&lt;=L501,"",IF(L507&lt;=L492,(L500-L507+L501)*(L493-L495)/2/L500,"")))</f>
        <v>5.5</v>
      </c>
      <c r="M508" s="145">
        <f>IF(M507&lt;=M500,M507*(M493-M495)/2/M500,IF(M507&lt;=M501,"",IF(M507&lt;=M492,(M500-M507+M501)*(M493-M495)/2/M500,"")))</f>
        <v>9</v>
      </c>
      <c r="N508" s="16"/>
      <c r="T508" s="12"/>
      <c r="U508" s="202"/>
      <c r="V508" s="202"/>
      <c r="W508" s="202"/>
      <c r="X508" s="202"/>
      <c r="Y508" s="136"/>
      <c r="Z508" s="143" t="s">
        <v>252</v>
      </c>
      <c r="AA508" s="144">
        <f>IF(AA500=0,"",IF(AA507&lt;=AA500,AA507*(AA493-AA495)/2/AA500,IF(AA507&lt;=AA501,"",IF(AA507&lt;=AA492,(AA500-AA507+AA501)*(AA493-AA495)/2/AA500,""))))</f>
        <v>0</v>
      </c>
      <c r="AB508" s="60">
        <f>IF(AB507&lt;=AB500,AB507*(AB493-AB495)/2/AB500,IF(AB507&lt;=AB501,"",IF(AB507&lt;=AB492,(AB500-AB507+AB501)*(AB493-AB495)/2/AB500,"")))</f>
        <v>2.75</v>
      </c>
      <c r="AC508" s="60">
        <f>IF(AC507&lt;=AC500,AC507*(AC493-AC495)/2/AC500,IF(AC507&lt;=AC501,"",IF(AC507&lt;=AC492,(AC500-AC507+AC501)*(AC493-AC495)/2/AC500,"")))</f>
        <v>5.5</v>
      </c>
      <c r="AD508" s="145">
        <f>IF(AD507&lt;=AD500,AD507*(AD493-AD495)/2/AD500,IF(AD507&lt;=AD501,"",IF(AD507&lt;=AD492,(AD500-AD507+AD501)*(AD493-AD495)/2/AD500,"")))</f>
        <v>9</v>
      </c>
      <c r="AE508" s="202"/>
      <c r="AK508" s="12"/>
      <c r="AL508" s="202"/>
      <c r="AM508" s="202"/>
      <c r="AN508" s="202"/>
      <c r="AO508" s="202"/>
      <c r="AP508" s="136"/>
      <c r="AQ508" s="143" t="s">
        <v>252</v>
      </c>
      <c r="AR508" s="144">
        <f>IF(AR500=0,"",IF(AR507&lt;=AR500,AR507*(AR493-AR495)/2/AR500,IF(AR507&lt;=AR501,"",IF(AR507&lt;=AR492,(AR500-AR507+AR501)*(AR493-AR495)/2/AR500,""))))</f>
        <v>0</v>
      </c>
      <c r="AS508" s="60">
        <f>IF(AS507&lt;=AS500,AS507*(AS493-AS495)/2/AS500,IF(AS507&lt;=AS501,"",IF(AS507&lt;=AS492,(AS500-AS507+AS501)*(AS493-AS495)/2/AS500,"")))</f>
        <v>2.75</v>
      </c>
      <c r="AT508" s="60">
        <f>IF(AT507&lt;=AT500,AT507*(AT493-AT495)/2/AT500,IF(AT507&lt;=AT501,"",IF(AT507&lt;=AT492,(AT500-AT507+AT501)*(AT493-AT495)/2/AT500,"")))</f>
        <v>5.5</v>
      </c>
      <c r="AU508" s="145">
        <f>IF(AU507&lt;=AU500,AU507*(AU493-AU495)/2/AU500,IF(AU507&lt;=AU501,"",IF(AU507&lt;=AU492,(AU500-AU507+AU501)*(AU493-AU495)/2/AU500,"")))</f>
        <v>9</v>
      </c>
      <c r="AV508" s="202"/>
      <c r="BB508" s="12"/>
      <c r="BC508" s="202"/>
      <c r="BD508" s="202"/>
      <c r="BE508" s="202"/>
      <c r="BF508" s="202"/>
      <c r="BG508" s="136"/>
      <c r="BH508" s="143" t="s">
        <v>252</v>
      </c>
      <c r="BI508" s="144">
        <f>IF(BI500=0,"",IF(BI507&lt;=BI500,BI507*(BI493-BI495)/2/BI500,IF(BI507&lt;=BI501,"",IF(BI507&lt;=BI492,(BI500-BI507+BI501)*(BI493-BI495)/2/BI500,""))))</f>
        <v>0</v>
      </c>
      <c r="BJ508" s="60">
        <f>IF(BJ507&lt;=BJ500,BJ507*(BJ493-BJ495)/2/BJ500,IF(BJ507&lt;=BJ501,"",IF(BJ507&lt;=BJ492,(BJ500-BJ507+BJ501)*(BJ493-BJ495)/2/BJ500,"")))</f>
        <v>2.75</v>
      </c>
      <c r="BK508" s="60">
        <f>IF(BK507&lt;=BK500,BK507*(BK493-BK495)/2/BK500,IF(BK507&lt;=BK501,"",IF(BK507&lt;=BK492,(BK500-BK507+BK501)*(BK493-BK495)/2/BK500,"")))</f>
        <v>5.5</v>
      </c>
      <c r="BL508" s="145">
        <f>IF(BL507&lt;=BL500,BL507*(BL493-BL495)/2/BL500,IF(BL507&lt;=BL501,"",IF(BL507&lt;=BL492,(BL500-BL507+BL501)*(BL493-BL495)/2/BL500,"")))</f>
        <v>9</v>
      </c>
      <c r="BM508" s="202"/>
      <c r="BS508" s="12"/>
      <c r="BT508" s="202"/>
      <c r="BU508" s="202"/>
      <c r="BV508" s="202"/>
      <c r="BW508" s="202"/>
      <c r="BX508" s="136"/>
      <c r="BY508" s="143" t="s">
        <v>252</v>
      </c>
      <c r="BZ508" s="144">
        <f>IF(BZ507&lt;=BZ500,BZ507*(BZ493-BZ495)/2/BZ500,IF(BZ507&lt;=BZ501,"",IF(BZ507&lt;=BZ492,(BZ500-BZ507+BZ501)*(BZ493-BZ495)/2/BZ500,"")))</f>
        <v>0</v>
      </c>
      <c r="CA508" s="60">
        <f>IF(CA507&lt;=CA500,CA507*(CA493-CA495)/2/CA500,IF(CA507&lt;=CA501,"",IF(CA507&lt;=CA492,(CA500-CA507+CA501)*(CA493-CA495)/2/CA500,"")))</f>
        <v>11</v>
      </c>
      <c r="CB508" s="60">
        <f>IF(CB507&lt;=CB500,CB507*(CB493-CB495)/2/CB500,IF(CB507&lt;=CB501,"",IF(CB507&lt;=CB492,(CB500-CB507+CB501)*(CB493-CB495)/2/CB500,"")))</f>
        <v>18</v>
      </c>
      <c r="CC508" s="145">
        <f>IF(CC507&lt;=CC500,CC507*(CC493-CC495)/2/CC500,IF(CC507&lt;=CC501,"",IF(CC507&lt;=CC492,(CC500-CC507+CC501)*(CC493-CC495)/2/CC500,"")))</f>
        <v>0</v>
      </c>
      <c r="CD508" s="202"/>
      <c r="CJ508" s="12"/>
      <c r="CK508" s="202"/>
      <c r="CL508" s="202"/>
      <c r="CM508" s="202"/>
      <c r="CN508" s="202"/>
      <c r="CO508" s="136"/>
      <c r="CP508" s="143" t="s">
        <v>252</v>
      </c>
      <c r="CQ508" s="144">
        <f>IF(CQ507&lt;=CQ500,CQ507*(CQ493-CQ495)/2/CQ500,IF(CQ507&lt;=CQ501,"",IF(CQ507&lt;=CQ492,(CQ500-CQ507+CQ501)*(CQ493-CQ495)/2/CQ500,"")))</f>
        <v>0</v>
      </c>
      <c r="CR508" s="60">
        <f>IF(CR507&lt;=CR500,CR507*(CR493-CR495)/2/CR500,IF(CR507&lt;=CR501,"",IF(CR507&lt;=CR492,(CR500-CR507+CR501)*(CR493-CR495)/2/CR500,"")))</f>
        <v>11</v>
      </c>
      <c r="CS508" s="60">
        <f>IF(CS507&lt;=CS500,CS507*(CS493-CS495)/2/CS500,IF(CS507&lt;=CS501,"",IF(CS507&lt;=CS492,(CS500-CS507+CS501)*(CS493-CS495)/2/CS500,"")))</f>
        <v>18</v>
      </c>
      <c r="CT508" s="145">
        <f>IF(CT507&lt;=CT500,CT507*(CT493-CT495)/2/CT500,IF(CT507&lt;=CT501,"",IF(CT507&lt;=CT492,(CT500-CT507+CT501)*(CT493-CT495)/2/CT500,"")))</f>
        <v>0</v>
      </c>
      <c r="CU508" s="202"/>
      <c r="DA508" s="12"/>
      <c r="DB508" s="202"/>
      <c r="DC508" s="202"/>
      <c r="DD508" s="202"/>
      <c r="DE508" s="202"/>
      <c r="DF508" s="136"/>
      <c r="DG508" s="143" t="s">
        <v>252</v>
      </c>
      <c r="DH508" s="144">
        <f>IF(DH507&lt;=DH500,DH507*(DH493-DH495)/2/DH500,IF(DH507&lt;=DH501,"",IF(DH507&lt;=DH492,(DH500-DH507+DH501)*(DH493-DH495)/2/DH500,"")))</f>
        <v>0</v>
      </c>
      <c r="DI508" s="60">
        <f>IF(DI507&lt;=DI500,DI507*(DI493-DI495)/2/DI500,IF(DI507&lt;=DI501,"",IF(DI507&lt;=DI492,(DI500-DI507+DI501)*(DI493-DI495)/2/DI500,"")))</f>
        <v>11</v>
      </c>
      <c r="DJ508" s="60">
        <f>IF(DJ507&lt;=DJ500,DJ507*(DJ493-DJ495)/2/DJ500,IF(DJ507&lt;=DJ501,"",IF(DJ507&lt;=DJ492,(DJ500-DJ507+DJ501)*(DJ493-DJ495)/2/DJ500,"")))</f>
        <v>18</v>
      </c>
      <c r="DK508" s="145">
        <f>IF(DK507&lt;=DK500,DK507*(DK493-DK495)/2/DK500,IF(DK507&lt;=DK501,"",IF(DK507&lt;=DK492,(DK500-DK507+DK501)*(DK493-DK495)/2/DK500,"")))</f>
        <v>0</v>
      </c>
      <c r="DL508" s="202"/>
      <c r="DR508" s="12"/>
      <c r="DS508" s="202"/>
      <c r="DT508" s="202"/>
      <c r="DU508" s="202"/>
      <c r="DV508" s="202"/>
      <c r="DW508" s="136"/>
      <c r="DX508" s="143" t="s">
        <v>252</v>
      </c>
      <c r="DY508" s="144">
        <f>IF(DY507&lt;=DY500,DY507*(DY493-DY495)/2/DY500,IF(DY507&lt;=DY501,"",IF(DY507&lt;=DY492,(DY500-DY507+DY501)*(DY493-DY495)/2/DY500,"")))</f>
        <v>0</v>
      </c>
      <c r="DZ508" s="60">
        <f>IF(DZ507&lt;=DZ500,DZ507*(DZ493-DZ495)/2/DZ500,IF(DZ507&lt;=DZ501,"",IF(DZ507&lt;=DZ492,(DZ500-DZ507+DZ501)*(DZ493-DZ495)/2/DZ500,"")))</f>
        <v>11</v>
      </c>
      <c r="EA508" s="60">
        <f>IF(EA507&lt;=EA500,EA507*(EA493-EA495)/2/EA500,IF(EA507&lt;=EA501,"",IF(EA507&lt;=EA492,(EA500-EA507+EA501)*(EA493-EA495)/2/EA500,"")))</f>
        <v>18</v>
      </c>
      <c r="EB508" s="145">
        <f>IF(EB507&lt;=EB500,EB507*(EB493-EB495)/2/EB500,IF(EB507&lt;=EB501,"",IF(EB507&lt;=EB492,(EB500-EB507+EB501)*(EB493-EB495)/2/EB500,"")))</f>
        <v>0</v>
      </c>
      <c r="EC508" s="202"/>
    </row>
    <row r="509" spans="2:136" x14ac:dyDescent="0.3">
      <c r="C509" s="12"/>
      <c r="D509" s="16"/>
      <c r="E509" s="16"/>
      <c r="F509" s="16"/>
      <c r="G509" s="16"/>
      <c r="H509" s="138" t="s">
        <v>253</v>
      </c>
      <c r="I509" s="146" t="s">
        <v>254</v>
      </c>
      <c r="J509" s="147">
        <f>IF(J500=0,0,IF(J507&lt;=J500,J507^2*(J493-J495)/4/J500,J500*(J493-J495)/4))</f>
        <v>0</v>
      </c>
      <c r="K509" s="148">
        <f>IF(K507&lt;=K500,K507^2*(K493-K495)/4/K500,K500*(K493-K495)/4)</f>
        <v>7.5625</v>
      </c>
      <c r="L509" s="148">
        <f>IF(L507&lt;=L500,L507^2*(L493-L495)/4/L500,L500*(L493-L495)/4)</f>
        <v>30.25</v>
      </c>
      <c r="M509" s="149">
        <f>IF(M507&lt;=M500,M507^2*(M493-M495)/4/M500,M500*(M493-M495)/4)</f>
        <v>100</v>
      </c>
      <c r="N509" s="16"/>
      <c r="T509" s="12"/>
      <c r="U509" s="202"/>
      <c r="V509" s="202"/>
      <c r="W509" s="202"/>
      <c r="X509" s="202"/>
      <c r="Y509" s="138" t="s">
        <v>253</v>
      </c>
      <c r="Z509" s="146" t="s">
        <v>254</v>
      </c>
      <c r="AA509" s="147">
        <f>IF(AA500=0,0,IF(AA507&lt;=AA500,AA507^2*(AA493-AA495)/4/AA500,AA500*(AA493-AA495)/4))</f>
        <v>0</v>
      </c>
      <c r="AB509" s="148">
        <f>IF(AB507&lt;=AB500,AB507^2*(AB493-AB495)/4/AB500,AB500*(AB493-AB495)/4)</f>
        <v>7.5625</v>
      </c>
      <c r="AC509" s="148">
        <f>IF(AC507&lt;=AC500,AC507^2*(AC493-AC495)/4/AC500,AC500*(AC493-AC495)/4)</f>
        <v>30.25</v>
      </c>
      <c r="AD509" s="149">
        <f>IF(AD507&lt;=AD500,AD507^2*(AD493-AD495)/4/AD500,AD500*(AD493-AD495)/4)</f>
        <v>100</v>
      </c>
      <c r="AE509" s="202"/>
      <c r="AK509" s="12"/>
      <c r="AL509" s="202"/>
      <c r="AM509" s="202"/>
      <c r="AN509" s="202"/>
      <c r="AO509" s="202"/>
      <c r="AP509" s="138" t="s">
        <v>253</v>
      </c>
      <c r="AQ509" s="146" t="s">
        <v>254</v>
      </c>
      <c r="AR509" s="147">
        <f>IF(AR500=0,0,IF(AR507&lt;=AR500,AR507^2*(AR493-AR495)/4/AR500,AR500*(AR493-AR495)/4))</f>
        <v>0</v>
      </c>
      <c r="AS509" s="148">
        <f>IF(AS507&lt;=AS500,AS507^2*(AS493-AS495)/4/AS500,AS500*(AS493-AS495)/4)</f>
        <v>7.5625</v>
      </c>
      <c r="AT509" s="148">
        <f>IF(AT507&lt;=AT500,AT507^2*(AT493-AT495)/4/AT500,AT500*(AT493-AT495)/4)</f>
        <v>30.25</v>
      </c>
      <c r="AU509" s="149">
        <f>IF(AU507&lt;=AU500,AU507^2*(AU493-AU495)/4/AU500,AU500*(AU493-AU495)/4)</f>
        <v>100</v>
      </c>
      <c r="AV509" s="202"/>
      <c r="BB509" s="12"/>
      <c r="BC509" s="202"/>
      <c r="BD509" s="202"/>
      <c r="BE509" s="202"/>
      <c r="BF509" s="202"/>
      <c r="BG509" s="138" t="s">
        <v>253</v>
      </c>
      <c r="BH509" s="146" t="s">
        <v>254</v>
      </c>
      <c r="BI509" s="147">
        <f>IF(BI500=0,0,IF(BI507&lt;=BI500,BI507^2*(BI493-BI495)/4/BI500,BI500*(BI493-BI495)/4))</f>
        <v>0</v>
      </c>
      <c r="BJ509" s="148">
        <f>IF(BJ507&lt;=BJ500,BJ507^2*(BJ493-BJ495)/4/BJ500,BJ500*(BJ493-BJ495)/4)</f>
        <v>7.5625</v>
      </c>
      <c r="BK509" s="148">
        <f>IF(BK507&lt;=BK500,BK507^2*(BK493-BK495)/4/BK500,BK500*(BK493-BK495)/4)</f>
        <v>30.25</v>
      </c>
      <c r="BL509" s="149">
        <f>IF(BL507&lt;=BL500,BL507^2*(BL493-BL495)/4/BL500,BL500*(BL493-BL495)/4)</f>
        <v>100</v>
      </c>
      <c r="BM509" s="202"/>
      <c r="BS509" s="12"/>
      <c r="BT509" s="202"/>
      <c r="BU509" s="202"/>
      <c r="BV509" s="202"/>
      <c r="BW509" s="202"/>
      <c r="BX509" s="138" t="s">
        <v>253</v>
      </c>
      <c r="BY509" s="146" t="s">
        <v>254</v>
      </c>
      <c r="BZ509" s="147">
        <f>IF(BZ507&lt;=BZ500,BZ507^2*(BZ493-BZ495)/4/BZ500,BZ500*(BZ493-BZ495)/4)</f>
        <v>0</v>
      </c>
      <c r="CA509" s="148">
        <f>IF(CA507&lt;=CA500,CA507^2*(CA493-CA495)/4/CA500,CA500*(CA493-CA495)/4)</f>
        <v>30.25</v>
      </c>
      <c r="CB509" s="148">
        <f>IF(CB507&lt;=CB500,CB507^2*(CB493-CB495)/4/CB500,CB500*(CB493-CB495)/4)</f>
        <v>100</v>
      </c>
      <c r="CC509" s="149">
        <f>IF(CC507&lt;=CC500,CC507^2*(CC493-CC495)/4/CC500,CC500*(CC493-CC495)/4)</f>
        <v>100</v>
      </c>
      <c r="CD509" s="202"/>
      <c r="CJ509" s="12"/>
      <c r="CK509" s="202"/>
      <c r="CL509" s="202"/>
      <c r="CM509" s="202"/>
      <c r="CN509" s="202"/>
      <c r="CO509" s="138" t="s">
        <v>253</v>
      </c>
      <c r="CP509" s="146" t="s">
        <v>254</v>
      </c>
      <c r="CQ509" s="147">
        <f>IF(CQ507&lt;=CQ500,CQ507^2*(CQ493-CQ495)/4/CQ500,CQ500*(CQ493-CQ495)/4)</f>
        <v>0</v>
      </c>
      <c r="CR509" s="148">
        <f>IF(CR507&lt;=CR500,CR507^2*(CR493-CR495)/4/CR500,CR500*(CR493-CR495)/4)</f>
        <v>30.25</v>
      </c>
      <c r="CS509" s="148">
        <f>IF(CS507&lt;=CS500,CS507^2*(CS493-CS495)/4/CS500,CS500*(CS493-CS495)/4)</f>
        <v>100</v>
      </c>
      <c r="CT509" s="149">
        <f>IF(CT507&lt;=CT500,CT507^2*(CT493-CT495)/4/CT500,CT500*(CT493-CT495)/4)</f>
        <v>100</v>
      </c>
      <c r="CU509" s="202"/>
      <c r="DA509" s="12"/>
      <c r="DB509" s="202"/>
      <c r="DC509" s="202"/>
      <c r="DD509" s="202"/>
      <c r="DE509" s="202"/>
      <c r="DF509" s="138" t="s">
        <v>253</v>
      </c>
      <c r="DG509" s="146" t="s">
        <v>254</v>
      </c>
      <c r="DH509" s="147">
        <f>IF(DH507&lt;=DH500,DH507^2*(DH493-DH495)/4/DH500,DH500*(DH493-DH495)/4)</f>
        <v>0</v>
      </c>
      <c r="DI509" s="148">
        <f>IF(DI507&lt;=DI500,DI507^2*(DI493-DI495)/4/DI500,DI500*(DI493-DI495)/4)</f>
        <v>30.25</v>
      </c>
      <c r="DJ509" s="148">
        <f>IF(DJ507&lt;=DJ500,DJ507^2*(DJ493-DJ495)/4/DJ500,DJ500*(DJ493-DJ495)/4)</f>
        <v>100</v>
      </c>
      <c r="DK509" s="149">
        <f>IF(DK507&lt;=DK500,DK507^2*(DK493-DK495)/4/DK500,DK500*(DK493-DK495)/4)</f>
        <v>100</v>
      </c>
      <c r="DL509" s="202"/>
      <c r="DR509" s="12"/>
      <c r="DS509" s="202"/>
      <c r="DT509" s="202"/>
      <c r="DU509" s="202"/>
      <c r="DV509" s="202"/>
      <c r="DW509" s="138" t="s">
        <v>253</v>
      </c>
      <c r="DX509" s="146" t="s">
        <v>254</v>
      </c>
      <c r="DY509" s="147">
        <f>IF(DY507&lt;=DY500,DY507^2*(DY493-DY495)/4/DY500,DY500*(DY493-DY495)/4)</f>
        <v>0</v>
      </c>
      <c r="DZ509" s="148">
        <f>IF(DZ507&lt;=DZ500,DZ507^2*(DZ493-DZ495)/4/DZ500,DZ500*(DZ493-DZ495)/4)</f>
        <v>30.25</v>
      </c>
      <c r="EA509" s="148">
        <f>IF(EA507&lt;=EA500,EA507^2*(EA493-EA495)/4/EA500,EA500*(EA493-EA495)/4)</f>
        <v>100</v>
      </c>
      <c r="EB509" s="149">
        <f>IF(EB507&lt;=EB500,EB507^2*(EB493-EB495)/4/EB500,EB500*(EB493-EB495)/4)</f>
        <v>100</v>
      </c>
      <c r="EC509" s="202"/>
    </row>
    <row r="510" spans="2:136" x14ac:dyDescent="0.3">
      <c r="C510" s="12"/>
      <c r="D510" s="16"/>
      <c r="E510" s="16"/>
      <c r="F510" s="16"/>
      <c r="G510" s="16"/>
      <c r="H510" s="138" t="s">
        <v>255</v>
      </c>
      <c r="I510" s="143" t="s">
        <v>256</v>
      </c>
      <c r="J510" s="144">
        <f>IF(J507&lt;=J500,0,IF(J507&lt;=J501,(J493-J495)*(J507-J500)/2,(J493-J495)*(J501-J500)/2))</f>
        <v>0</v>
      </c>
      <c r="K510" s="60">
        <f>IF(K507&lt;=K500,0,IF(K507&lt;=K501,(K493-K495)*(K507-K500)/2,(K493-K495)*(K501-K500)/2))</f>
        <v>0</v>
      </c>
      <c r="L510" s="60">
        <f>IF(L507&lt;=L500,0,IF(L507&lt;=L501,(L493-L495)*(L507-L500)/2,(L493-L495)*(L501-L500)/2))</f>
        <v>0</v>
      </c>
      <c r="M510" s="145">
        <f>IF(M507&lt;=M500,0,IF(M507&lt;=M501,(M493-M495)*(M507-M500)/2,(M493-M495)*(M501-M500)/2))</f>
        <v>0</v>
      </c>
      <c r="N510" s="16"/>
      <c r="T510" s="12"/>
      <c r="U510" s="202"/>
      <c r="V510" s="202"/>
      <c r="W510" s="202"/>
      <c r="X510" s="202"/>
      <c r="Y510" s="138" t="s">
        <v>255</v>
      </c>
      <c r="Z510" s="143" t="s">
        <v>256</v>
      </c>
      <c r="AA510" s="144">
        <f>IF(AA507&lt;=AA500,0,IF(AA507&lt;=AA501,(AA493-AA495)*(AA507-AA500)/2,(AA493-AA495)*(AA501-AA500)/2))</f>
        <v>0</v>
      </c>
      <c r="AB510" s="60">
        <f>IF(AB507&lt;=AB500,0,IF(AB507&lt;=AB501,(AB493-AB495)*(AB507-AB500)/2,(AB493-AB495)*(AB501-AB500)/2))</f>
        <v>0</v>
      </c>
      <c r="AC510" s="60">
        <f>IF(AC507&lt;=AC500,0,IF(AC507&lt;=AC501,(AC493-AC495)*(AC507-AC500)/2,(AC493-AC495)*(AC501-AC500)/2))</f>
        <v>0</v>
      </c>
      <c r="AD510" s="145">
        <f>IF(AD507&lt;=AD500,0,IF(AD507&lt;=AD501,(AD493-AD495)*(AD507-AD500)/2,(AD493-AD495)*(AD501-AD500)/2))</f>
        <v>0</v>
      </c>
      <c r="AE510" s="202"/>
      <c r="AK510" s="12"/>
      <c r="AL510" s="202"/>
      <c r="AM510" s="202"/>
      <c r="AN510" s="202"/>
      <c r="AO510" s="202"/>
      <c r="AP510" s="138" t="s">
        <v>255</v>
      </c>
      <c r="AQ510" s="143" t="s">
        <v>256</v>
      </c>
      <c r="AR510" s="144">
        <f>IF(AR507&lt;=AR500,0,IF(AR507&lt;=AR501,(AR493-AR495)*(AR507-AR500)/2,(AR493-AR495)*(AR501-AR500)/2))</f>
        <v>0</v>
      </c>
      <c r="AS510" s="60">
        <f>IF(AS507&lt;=AS500,0,IF(AS507&lt;=AS501,(AS493-AS495)*(AS507-AS500)/2,(AS493-AS495)*(AS501-AS500)/2))</f>
        <v>0</v>
      </c>
      <c r="AT510" s="60">
        <f>IF(AT507&lt;=AT500,0,IF(AT507&lt;=AT501,(AT493-AT495)*(AT507-AT500)/2,(AT493-AT495)*(AT501-AT500)/2))</f>
        <v>0</v>
      </c>
      <c r="AU510" s="145">
        <f>IF(AU507&lt;=AU500,0,IF(AU507&lt;=AU501,(AU493-AU495)*(AU507-AU500)/2,(AU493-AU495)*(AU501-AU500)/2))</f>
        <v>0</v>
      </c>
      <c r="AV510" s="202"/>
      <c r="BB510" s="12"/>
      <c r="BC510" s="202"/>
      <c r="BD510" s="202"/>
      <c r="BE510" s="202"/>
      <c r="BF510" s="202"/>
      <c r="BG510" s="138" t="s">
        <v>255</v>
      </c>
      <c r="BH510" s="143" t="s">
        <v>256</v>
      </c>
      <c r="BI510" s="144">
        <f>IF(BI507&lt;=BI500,0,IF(BI507&lt;=BI501,(BI493-BI495)*(BI507-BI500)/2,(BI493-BI495)*(BI501-BI500)/2))</f>
        <v>0</v>
      </c>
      <c r="BJ510" s="60">
        <f>IF(BJ507&lt;=BJ500,0,IF(BJ507&lt;=BJ501,(BJ493-BJ495)*(BJ507-BJ500)/2,(BJ493-BJ495)*(BJ501-BJ500)/2))</f>
        <v>0</v>
      </c>
      <c r="BK510" s="60">
        <f>IF(BK507&lt;=BK500,0,IF(BK507&lt;=BK501,(BK493-BK495)*(BK507-BK500)/2,(BK493-BK495)*(BK501-BK500)/2))</f>
        <v>0</v>
      </c>
      <c r="BL510" s="145">
        <f>IF(BL507&lt;=BL500,0,IF(BL507&lt;=BL501,(BL493-BL495)*(BL507-BL500)/2,(BL493-BL495)*(BL501-BL500)/2))</f>
        <v>0</v>
      </c>
      <c r="BM510" s="202"/>
      <c r="BS510" s="12"/>
      <c r="BT510" s="202"/>
      <c r="BU510" s="202"/>
      <c r="BV510" s="202"/>
      <c r="BW510" s="202"/>
      <c r="BX510" s="138" t="s">
        <v>255</v>
      </c>
      <c r="BY510" s="143" t="s">
        <v>256</v>
      </c>
      <c r="BZ510" s="144">
        <f>IF(BZ507&lt;=BZ500,0,IF(BZ507&lt;=BZ501,(BZ493-BZ495)*(BZ507-BZ500)/2,(BZ493-BZ495)*(BZ501-BZ500)/2))</f>
        <v>0</v>
      </c>
      <c r="CA510" s="60">
        <f>IF(CA507&lt;=CA500,0,IF(CA507&lt;=CA501,(CA493-CA495)*(CA507-CA500)/2,(CA493-CA495)*(CA501-CA500)/2))</f>
        <v>0</v>
      </c>
      <c r="CB510" s="60">
        <f>IF(CB507&lt;=CB500,0,IF(CB507&lt;=CB501,(CB493-CB495)*(CB507-CB500)/2,(CB493-CB495)*(CB501-CB500)/2))</f>
        <v>0</v>
      </c>
      <c r="CC510" s="145">
        <f>IF(CC507&lt;=CC500,0,IF(CC507&lt;=CC501,(CC493-CC495)*(CC507-CC500)/2,(CC493-CC495)*(CC501-CC500)/2))</f>
        <v>0</v>
      </c>
      <c r="CD510" s="202"/>
      <c r="CJ510" s="12"/>
      <c r="CK510" s="202"/>
      <c r="CL510" s="202"/>
      <c r="CM510" s="202"/>
      <c r="CN510" s="202"/>
      <c r="CO510" s="138" t="s">
        <v>255</v>
      </c>
      <c r="CP510" s="143" t="s">
        <v>256</v>
      </c>
      <c r="CQ510" s="144">
        <f>IF(CQ507&lt;=CQ500,0,IF(CQ507&lt;=CQ501,(CQ493-CQ495)*(CQ507-CQ500)/2,(CQ493-CQ495)*(CQ501-CQ500)/2))</f>
        <v>0</v>
      </c>
      <c r="CR510" s="60">
        <f>IF(CR507&lt;=CR500,0,IF(CR507&lt;=CR501,(CR493-CR495)*(CR507-CR500)/2,(CR493-CR495)*(CR501-CR500)/2))</f>
        <v>0</v>
      </c>
      <c r="CS510" s="60">
        <f>IF(CS507&lt;=CS500,0,IF(CS507&lt;=CS501,(CS493-CS495)*(CS507-CS500)/2,(CS493-CS495)*(CS501-CS500)/2))</f>
        <v>0</v>
      </c>
      <c r="CT510" s="145">
        <f>IF(CT507&lt;=CT500,0,IF(CT507&lt;=CT501,(CT493-CT495)*(CT507-CT500)/2,(CT493-CT495)*(CT501-CT500)/2))</f>
        <v>0</v>
      </c>
      <c r="CU510" s="202"/>
      <c r="DA510" s="12"/>
      <c r="DB510" s="202"/>
      <c r="DC510" s="202"/>
      <c r="DD510" s="202"/>
      <c r="DE510" s="202"/>
      <c r="DF510" s="138" t="s">
        <v>255</v>
      </c>
      <c r="DG510" s="143" t="s">
        <v>256</v>
      </c>
      <c r="DH510" s="144">
        <f>IF(DH507&lt;=DH500,0,IF(DH507&lt;=DH501,(DH493-DH495)*(DH507-DH500)/2,(DH493-DH495)*(DH501-DH500)/2))</f>
        <v>0</v>
      </c>
      <c r="DI510" s="60">
        <f>IF(DI507&lt;=DI500,0,IF(DI507&lt;=DI501,(DI493-DI495)*(DI507-DI500)/2,(DI493-DI495)*(DI501-DI500)/2))</f>
        <v>0</v>
      </c>
      <c r="DJ510" s="60">
        <f>IF(DJ507&lt;=DJ500,0,IF(DJ507&lt;=DJ501,(DJ493-DJ495)*(DJ507-DJ500)/2,(DJ493-DJ495)*(DJ501-DJ500)/2))</f>
        <v>0</v>
      </c>
      <c r="DK510" s="145">
        <f>IF(DK507&lt;=DK500,0,IF(DK507&lt;=DK501,(DK493-DK495)*(DK507-DK500)/2,(DK493-DK495)*(DK501-DK500)/2))</f>
        <v>0</v>
      </c>
      <c r="DL510" s="202"/>
      <c r="DR510" s="12"/>
      <c r="DS510" s="202"/>
      <c r="DT510" s="202"/>
      <c r="DU510" s="202"/>
      <c r="DV510" s="202"/>
      <c r="DW510" s="138" t="s">
        <v>255</v>
      </c>
      <c r="DX510" s="143" t="s">
        <v>256</v>
      </c>
      <c r="DY510" s="144">
        <f>IF(DY507&lt;=DY500,0,IF(DY507&lt;=DY501,(DY493-DY495)*(DY507-DY500)/2,(DY493-DY495)*(DY501-DY500)/2))</f>
        <v>0</v>
      </c>
      <c r="DZ510" s="60">
        <f>IF(DZ507&lt;=DZ500,0,IF(DZ507&lt;=DZ501,(DZ493-DZ495)*(DZ507-DZ500)/2,(DZ493-DZ495)*(DZ501-DZ500)/2))</f>
        <v>0</v>
      </c>
      <c r="EA510" s="60">
        <f>IF(EA507&lt;=EA500,0,IF(EA507&lt;=EA501,(EA493-EA495)*(EA507-EA500)/2,(EA493-EA495)*(EA501-EA500)/2))</f>
        <v>0</v>
      </c>
      <c r="EB510" s="145">
        <f>IF(EB507&lt;=EB500,0,IF(EB507&lt;=EB501,(EB493-EB495)*(EB507-EB500)/2,(EB493-EB495)*(EB501-EB500)/2))</f>
        <v>0</v>
      </c>
      <c r="EC510" s="202"/>
    </row>
    <row r="511" spans="2:136" x14ac:dyDescent="0.3">
      <c r="C511" s="12"/>
      <c r="D511" s="16"/>
      <c r="E511" s="16"/>
      <c r="F511" s="16"/>
      <c r="G511" s="16"/>
      <c r="H511" s="138" t="s">
        <v>257</v>
      </c>
      <c r="I511" s="143" t="s">
        <v>258</v>
      </c>
      <c r="J511" s="144">
        <f>IF(J507&lt;=J501,0,IF(J507&lt;=J492,(J507-J501)*(((J493-J495)/2)-J508)/2,J500*(J493-J495)/2))</f>
        <v>0</v>
      </c>
      <c r="K511" s="60">
        <f>IF(K507&lt;=K501,0,IF(K507&lt;=K492,(K507-K501)*(((K493-K495)/2)-K508)/2,K500*(K493-K495)/2))</f>
        <v>0</v>
      </c>
      <c r="L511" s="60">
        <f>IF(L507&lt;=L501,0,IF(L507&lt;=L492,(L507-L501)*(((L493-L495)/2)-L508)/2,L500*(L493-L495)/2))</f>
        <v>0</v>
      </c>
      <c r="M511" s="145">
        <f>IF(M507&lt;=M501,0,IF(M507&lt;=M492,(M507-M501)*(((M493-M495)/2)-M508)/2,M500*(M493-M495)/2))</f>
        <v>1</v>
      </c>
      <c r="N511" s="16"/>
      <c r="T511" s="12"/>
      <c r="U511" s="202"/>
      <c r="V511" s="202"/>
      <c r="W511" s="202"/>
      <c r="X511" s="202"/>
      <c r="Y511" s="138" t="s">
        <v>257</v>
      </c>
      <c r="Z511" s="143" t="s">
        <v>258</v>
      </c>
      <c r="AA511" s="144">
        <f>IF(AA507&lt;=AA501,0,IF(AA507&lt;=AA492,(AA507-AA501)*(((AA493-AA495)/2)-AA508)/2,AA500*(AA493-AA495)/2))</f>
        <v>0</v>
      </c>
      <c r="AB511" s="60">
        <f>IF(AB507&lt;=AB501,0,IF(AB507&lt;=AB492,(AB507-AB501)*(((AB493-AB495)/2)-AB508)/2,AB500*(AB493-AB495)/2))</f>
        <v>0</v>
      </c>
      <c r="AC511" s="60">
        <f>IF(AC507&lt;=AC501,0,IF(AC507&lt;=AC492,(AC507-AC501)*(((AC493-AC495)/2)-AC508)/2,AC500*(AC493-AC495)/2))</f>
        <v>0</v>
      </c>
      <c r="AD511" s="145">
        <f>IF(AD507&lt;=AD501,0,IF(AD507&lt;=AD492,(AD507-AD501)*(((AD493-AD495)/2)-AD508)/2,AD500*(AD493-AD495)/2))</f>
        <v>1</v>
      </c>
      <c r="AE511" s="202"/>
      <c r="AK511" s="12"/>
      <c r="AL511" s="202"/>
      <c r="AM511" s="202"/>
      <c r="AN511" s="202"/>
      <c r="AO511" s="202"/>
      <c r="AP511" s="138" t="s">
        <v>257</v>
      </c>
      <c r="AQ511" s="143" t="s">
        <v>258</v>
      </c>
      <c r="AR511" s="144">
        <f>IF(AR507&lt;=AR501,0,IF(AR507&lt;=AR492,(AR507-AR501)*(((AR493-AR495)/2)-AR508)/2,AR500*(AR493-AR495)/2))</f>
        <v>0</v>
      </c>
      <c r="AS511" s="60">
        <f>IF(AS507&lt;=AS501,0,IF(AS507&lt;=AS492,(AS507-AS501)*(((AS493-AS495)/2)-AS508)/2,AS500*(AS493-AS495)/2))</f>
        <v>0</v>
      </c>
      <c r="AT511" s="60">
        <f>IF(AT507&lt;=AT501,0,IF(AT507&lt;=AT492,(AT507-AT501)*(((AT493-AT495)/2)-AT508)/2,AT500*(AT493-AT495)/2))</f>
        <v>0</v>
      </c>
      <c r="AU511" s="145">
        <f>IF(AU507&lt;=AU501,0,IF(AU507&lt;=AU492,(AU507-AU501)*(((AU493-AU495)/2)-AU508)/2,AU500*(AU493-AU495)/2))</f>
        <v>1</v>
      </c>
      <c r="AV511" s="202"/>
      <c r="BB511" s="12"/>
      <c r="BC511" s="202"/>
      <c r="BD511" s="202"/>
      <c r="BE511" s="202"/>
      <c r="BF511" s="202"/>
      <c r="BG511" s="138" t="s">
        <v>257</v>
      </c>
      <c r="BH511" s="143" t="s">
        <v>258</v>
      </c>
      <c r="BI511" s="144">
        <f>IF(BI507&lt;=BI501,0,IF(BI507&lt;=BI492,(BI507-BI501)*(((BI493-BI495)/2)-BI508)/2,BI500*(BI493-BI495)/2))</f>
        <v>0</v>
      </c>
      <c r="BJ511" s="60">
        <f>IF(BJ507&lt;=BJ501,0,IF(BJ507&lt;=BJ492,(BJ507-BJ501)*(((BJ493-BJ495)/2)-BJ508)/2,BJ500*(BJ493-BJ495)/2))</f>
        <v>0</v>
      </c>
      <c r="BK511" s="60">
        <f>IF(BK507&lt;=BK501,0,IF(BK507&lt;=BK492,(BK507-BK501)*(((BK493-BK495)/2)-BK508)/2,BK500*(BK493-BK495)/2))</f>
        <v>0</v>
      </c>
      <c r="BL511" s="145">
        <f>IF(BL507&lt;=BL501,0,IF(BL507&lt;=BL492,(BL507-BL501)*(((BL493-BL495)/2)-BL508)/2,BL500*(BL493-BL495)/2))</f>
        <v>1</v>
      </c>
      <c r="BM511" s="202"/>
      <c r="BS511" s="12"/>
      <c r="BT511" s="202"/>
      <c r="BU511" s="202"/>
      <c r="BV511" s="202"/>
      <c r="BW511" s="202"/>
      <c r="BX511" s="138" t="s">
        <v>257</v>
      </c>
      <c r="BY511" s="143" t="s">
        <v>258</v>
      </c>
      <c r="BZ511" s="144">
        <f>IF(BZ507&lt;=BZ501,0,IF(BZ507&lt;=BZ492,(BZ507-BZ501)*(((BZ493-BZ495)/2)-BZ508)/2,BZ500*(BZ493-BZ495)/2))</f>
        <v>0</v>
      </c>
      <c r="CA511" s="60">
        <f>IF(CA507&lt;=CA501,0,IF(CA507&lt;=CA492,(CA507-CA501)*(((CA493-CA495)/2)-CA508)/2,CA500*(CA493-CA495)/2))</f>
        <v>0</v>
      </c>
      <c r="CB511" s="60">
        <f>IF(CB507&lt;=CB501,0,IF(CB507&lt;=CB492,(CB507-CB501)*(((CB493-CB495)/2)-CB508)/2,CB500*(CB493-CB495)/2))</f>
        <v>1</v>
      </c>
      <c r="CC511" s="145">
        <f>IF(CC507&lt;=CC501,0,IF(CC507&lt;=CC492,(CC507-CC501)*(((CC493-CC495)/2)-CC508)/2,CC500*(CC493-CC495)/2))</f>
        <v>100</v>
      </c>
      <c r="CD511" s="202"/>
      <c r="CJ511" s="12"/>
      <c r="CK511" s="202"/>
      <c r="CL511" s="202"/>
      <c r="CM511" s="202"/>
      <c r="CN511" s="202"/>
      <c r="CO511" s="138" t="s">
        <v>257</v>
      </c>
      <c r="CP511" s="143" t="s">
        <v>258</v>
      </c>
      <c r="CQ511" s="144">
        <f>IF(CQ507&lt;=CQ501,0,IF(CQ507&lt;=CQ492,(CQ507-CQ501)*(((CQ493-CQ495)/2)-CQ508)/2,CQ500*(CQ493-CQ495)/2))</f>
        <v>0</v>
      </c>
      <c r="CR511" s="60">
        <f>IF(CR507&lt;=CR501,0,IF(CR507&lt;=CR492,(CR507-CR501)*(((CR493-CR495)/2)-CR508)/2,CR500*(CR493-CR495)/2))</f>
        <v>0</v>
      </c>
      <c r="CS511" s="60">
        <f>IF(CS507&lt;=CS501,0,IF(CS507&lt;=CS492,(CS507-CS501)*(((CS493-CS495)/2)-CS508)/2,CS500*(CS493-CS495)/2))</f>
        <v>1</v>
      </c>
      <c r="CT511" s="145">
        <f>IF(CT507&lt;=CT501,0,IF(CT507&lt;=CT492,(CT507-CT501)*(((CT493-CT495)/2)-CT508)/2,CT500*(CT493-CT495)/2))</f>
        <v>100</v>
      </c>
      <c r="CU511" s="202"/>
      <c r="DA511" s="12"/>
      <c r="DB511" s="202"/>
      <c r="DC511" s="202"/>
      <c r="DD511" s="202"/>
      <c r="DE511" s="202"/>
      <c r="DF511" s="138" t="s">
        <v>257</v>
      </c>
      <c r="DG511" s="143" t="s">
        <v>258</v>
      </c>
      <c r="DH511" s="144">
        <f>IF(DH507&lt;=DH501,0,IF(DH507&lt;=DH492,(DH507-DH501)*(((DH493-DH495)/2)-DH508)/2,DH500*(DH493-DH495)/2))</f>
        <v>0</v>
      </c>
      <c r="DI511" s="60">
        <f>IF(DI507&lt;=DI501,0,IF(DI507&lt;=DI492,(DI507-DI501)*(((DI493-DI495)/2)-DI508)/2,DI500*(DI493-DI495)/2))</f>
        <v>0</v>
      </c>
      <c r="DJ511" s="60">
        <f>IF(DJ507&lt;=DJ501,0,IF(DJ507&lt;=DJ492,(DJ507-DJ501)*(((DJ493-DJ495)/2)-DJ508)/2,DJ500*(DJ493-DJ495)/2))</f>
        <v>1</v>
      </c>
      <c r="DK511" s="145">
        <f>IF(DK507&lt;=DK501,0,IF(DK507&lt;=DK492,(DK507-DK501)*(((DK493-DK495)/2)-DK508)/2,DK500*(DK493-DK495)/2))</f>
        <v>100</v>
      </c>
      <c r="DL511" s="202"/>
      <c r="DR511" s="12"/>
      <c r="DS511" s="202"/>
      <c r="DT511" s="202"/>
      <c r="DU511" s="202"/>
      <c r="DV511" s="202"/>
      <c r="DW511" s="138" t="s">
        <v>257</v>
      </c>
      <c r="DX511" s="143" t="s">
        <v>258</v>
      </c>
      <c r="DY511" s="144">
        <f>IF(DY507&lt;=DY501,0,IF(DY507&lt;=DY492,(DY507-DY501)*(((DY493-DY495)/2)-DY508)/2,DY500*(DY493-DY495)/2))</f>
        <v>0</v>
      </c>
      <c r="DZ511" s="60">
        <f>IF(DZ507&lt;=DZ501,0,IF(DZ507&lt;=DZ492,(DZ507-DZ501)*(((DZ493-DZ495)/2)-DZ508)/2,DZ500*(DZ493-DZ495)/2))</f>
        <v>0</v>
      </c>
      <c r="EA511" s="60">
        <f>IF(EA507&lt;=EA501,0,IF(EA507&lt;=EA492,(EA507-EA501)*(((EA493-EA495)/2)-EA508)/2,EA500*(EA493-EA495)/2))</f>
        <v>1</v>
      </c>
      <c r="EB511" s="145">
        <f>IF(EB507&lt;=EB501,0,IF(EB507&lt;=EB492,(EB507-EB501)*(((EB493-EB495)/2)-EB508)/2,EB500*(EB493-EB495)/2))</f>
        <v>100</v>
      </c>
      <c r="EC511" s="202"/>
    </row>
    <row r="512" spans="2:136" x14ac:dyDescent="0.3">
      <c r="C512" s="12"/>
      <c r="D512" s="16"/>
      <c r="E512" s="16"/>
      <c r="F512" s="16"/>
      <c r="G512" s="16"/>
      <c r="H512" s="138" t="s">
        <v>259</v>
      </c>
      <c r="I512" s="150" t="s">
        <v>260</v>
      </c>
      <c r="J512" s="151">
        <f>IF(J507&lt;=J501,0,IF(J507&lt;=J492,J508*(J507-J501),0))</f>
        <v>0</v>
      </c>
      <c r="K512" s="152">
        <f>IF(K507&lt;=K501,0,IF(K507&lt;=K492,K508*(K507-K501),0))</f>
        <v>0</v>
      </c>
      <c r="L512" s="152">
        <f>IF(L507&lt;=L501,0,IF(L507&lt;=L492,L508*(L507-L501),0))</f>
        <v>0</v>
      </c>
      <c r="M512" s="153">
        <f>IF(M507&lt;=M501,0,IF(M507&lt;=M492,M508*(M507-M501),0))</f>
        <v>18</v>
      </c>
      <c r="N512" s="16"/>
      <c r="T512" s="12"/>
      <c r="U512" s="202"/>
      <c r="V512" s="202"/>
      <c r="W512" s="202"/>
      <c r="X512" s="202"/>
      <c r="Y512" s="138" t="s">
        <v>259</v>
      </c>
      <c r="Z512" s="150" t="s">
        <v>260</v>
      </c>
      <c r="AA512" s="151">
        <f>IF(AA507&lt;=AA501,0,IF(AA507&lt;=AA492,AA508*(AA507-AA501),0))</f>
        <v>0</v>
      </c>
      <c r="AB512" s="152">
        <f>IF(AB507&lt;=AB501,0,IF(AB507&lt;=AB492,AB508*(AB507-AB501),0))</f>
        <v>0</v>
      </c>
      <c r="AC512" s="152">
        <f>IF(AC507&lt;=AC501,0,IF(AC507&lt;=AC492,AC508*(AC507-AC501),0))</f>
        <v>0</v>
      </c>
      <c r="AD512" s="153">
        <f>IF(AD507&lt;=AD501,0,IF(AD507&lt;=AD492,AD508*(AD507-AD501),0))</f>
        <v>18</v>
      </c>
      <c r="AE512" s="202"/>
      <c r="AK512" s="12"/>
      <c r="AL512" s="202"/>
      <c r="AM512" s="202"/>
      <c r="AN512" s="202"/>
      <c r="AO512" s="202"/>
      <c r="AP512" s="138" t="s">
        <v>259</v>
      </c>
      <c r="AQ512" s="150" t="s">
        <v>260</v>
      </c>
      <c r="AR512" s="151">
        <f>IF(AR507&lt;=AR501,0,IF(AR507&lt;=AR492,AR508*(AR507-AR501),0))</f>
        <v>0</v>
      </c>
      <c r="AS512" s="152">
        <f>IF(AS507&lt;=AS501,0,IF(AS507&lt;=AS492,AS508*(AS507-AS501),0))</f>
        <v>0</v>
      </c>
      <c r="AT512" s="152">
        <f>IF(AT507&lt;=AT501,0,IF(AT507&lt;=AT492,AT508*(AT507-AT501),0))</f>
        <v>0</v>
      </c>
      <c r="AU512" s="153">
        <f>IF(AU507&lt;=AU501,0,IF(AU507&lt;=AU492,AU508*(AU507-AU501),0))</f>
        <v>18</v>
      </c>
      <c r="AV512" s="202"/>
      <c r="BB512" s="12"/>
      <c r="BC512" s="202"/>
      <c r="BD512" s="202"/>
      <c r="BE512" s="202"/>
      <c r="BF512" s="202"/>
      <c r="BG512" s="138" t="s">
        <v>259</v>
      </c>
      <c r="BH512" s="150" t="s">
        <v>260</v>
      </c>
      <c r="BI512" s="151">
        <f>IF(BI507&lt;=BI501,0,IF(BI507&lt;=BI492,BI508*(BI507-BI501),0))</f>
        <v>0</v>
      </c>
      <c r="BJ512" s="152">
        <f>IF(BJ507&lt;=BJ501,0,IF(BJ507&lt;=BJ492,BJ508*(BJ507-BJ501),0))</f>
        <v>0</v>
      </c>
      <c r="BK512" s="152">
        <f>IF(BK507&lt;=BK501,0,IF(BK507&lt;=BK492,BK508*(BK507-BK501),0))</f>
        <v>0</v>
      </c>
      <c r="BL512" s="153">
        <f>IF(BL507&lt;=BL501,0,IF(BL507&lt;=BL492,BL508*(BL507-BL501),0))</f>
        <v>18</v>
      </c>
      <c r="BM512" s="202"/>
      <c r="BS512" s="12"/>
      <c r="BT512" s="202"/>
      <c r="BU512" s="202"/>
      <c r="BV512" s="202"/>
      <c r="BW512" s="202"/>
      <c r="BX512" s="138" t="s">
        <v>259</v>
      </c>
      <c r="BY512" s="150" t="s">
        <v>260</v>
      </c>
      <c r="BZ512" s="151">
        <f>IF(BZ507&lt;=BZ501,0,IF(BZ507&lt;=BZ492,BZ508*(BZ507-BZ501),0))</f>
        <v>0</v>
      </c>
      <c r="CA512" s="152">
        <f>IF(CA507&lt;=CA501,0,IF(CA507&lt;=CA492,CA508*(CA507-CA501),0))</f>
        <v>0</v>
      </c>
      <c r="CB512" s="152">
        <f>IF(CB507&lt;=CB501,0,IF(CB507&lt;=CB492,CB508*(CB507-CB501),0))</f>
        <v>18</v>
      </c>
      <c r="CC512" s="153">
        <f>IF(CC507&lt;=CC501,0,IF(CC507&lt;=CC492,CC508*(CC507-CC501),0))</f>
        <v>0</v>
      </c>
      <c r="CD512" s="202"/>
      <c r="CJ512" s="12"/>
      <c r="CK512" s="202"/>
      <c r="CL512" s="202"/>
      <c r="CM512" s="202"/>
      <c r="CN512" s="202"/>
      <c r="CO512" s="138" t="s">
        <v>259</v>
      </c>
      <c r="CP512" s="150" t="s">
        <v>260</v>
      </c>
      <c r="CQ512" s="151">
        <f>IF(CQ507&lt;=CQ501,0,IF(CQ507&lt;=CQ492,CQ508*(CQ507-CQ501),0))</f>
        <v>0</v>
      </c>
      <c r="CR512" s="152">
        <f>IF(CR507&lt;=CR501,0,IF(CR507&lt;=CR492,CR508*(CR507-CR501),0))</f>
        <v>0</v>
      </c>
      <c r="CS512" s="152">
        <f>IF(CS507&lt;=CS501,0,IF(CS507&lt;=CS492,CS508*(CS507-CS501),0))</f>
        <v>18</v>
      </c>
      <c r="CT512" s="153">
        <f>IF(CT507&lt;=CT501,0,IF(CT507&lt;=CT492,CT508*(CT507-CT501),0))</f>
        <v>0</v>
      </c>
      <c r="CU512" s="202"/>
      <c r="DA512" s="12"/>
      <c r="DB512" s="202"/>
      <c r="DC512" s="202"/>
      <c r="DD512" s="202"/>
      <c r="DE512" s="202"/>
      <c r="DF512" s="138" t="s">
        <v>259</v>
      </c>
      <c r="DG512" s="150" t="s">
        <v>260</v>
      </c>
      <c r="DH512" s="151">
        <f>IF(DH507&lt;=DH501,0,IF(DH507&lt;=DH492,DH508*(DH507-DH501),0))</f>
        <v>0</v>
      </c>
      <c r="DI512" s="152">
        <f>IF(DI507&lt;=DI501,0,IF(DI507&lt;=DI492,DI508*(DI507-DI501),0))</f>
        <v>0</v>
      </c>
      <c r="DJ512" s="152">
        <f>IF(DJ507&lt;=DJ501,0,IF(DJ507&lt;=DJ492,DJ508*(DJ507-DJ501),0))</f>
        <v>18</v>
      </c>
      <c r="DK512" s="153">
        <f>IF(DK507&lt;=DK501,0,IF(DK507&lt;=DK492,DK508*(DK507-DK501),0))</f>
        <v>0</v>
      </c>
      <c r="DL512" s="202"/>
      <c r="DR512" s="12"/>
      <c r="DS512" s="202"/>
      <c r="DT512" s="202"/>
      <c r="DU512" s="202"/>
      <c r="DV512" s="202"/>
      <c r="DW512" s="138" t="s">
        <v>259</v>
      </c>
      <c r="DX512" s="150" t="s">
        <v>260</v>
      </c>
      <c r="DY512" s="151">
        <f>IF(DY507&lt;=DY501,0,IF(DY507&lt;=DY492,DY508*(DY507-DY501),0))</f>
        <v>0</v>
      </c>
      <c r="DZ512" s="152">
        <f>IF(DZ507&lt;=DZ501,0,IF(DZ507&lt;=DZ492,DZ508*(DZ507-DZ501),0))</f>
        <v>0</v>
      </c>
      <c r="EA512" s="152">
        <f>IF(EA507&lt;=EA501,0,IF(EA507&lt;=EA492,EA508*(EA507-EA501),0))</f>
        <v>18</v>
      </c>
      <c r="EB512" s="153">
        <f>IF(EB507&lt;=EB501,0,IF(EB507&lt;=EB492,EB508*(EB507-EB501),0))</f>
        <v>0</v>
      </c>
      <c r="EC512" s="202"/>
    </row>
    <row r="513" spans="3:133" x14ac:dyDescent="0.3">
      <c r="C513" s="12"/>
      <c r="D513" s="16"/>
      <c r="E513" s="16"/>
      <c r="F513" s="16"/>
      <c r="G513" s="16"/>
      <c r="H513" s="138"/>
      <c r="I513" s="143" t="s">
        <v>261</v>
      </c>
      <c r="J513" s="144">
        <f t="shared" ref="J513:M513" si="179">SUM(J509:J512)</f>
        <v>0</v>
      </c>
      <c r="K513" s="60">
        <f t="shared" si="179"/>
        <v>7.5625</v>
      </c>
      <c r="L513" s="60">
        <f t="shared" si="179"/>
        <v>30.25</v>
      </c>
      <c r="M513" s="145">
        <f t="shared" si="179"/>
        <v>119</v>
      </c>
      <c r="N513" s="16"/>
      <c r="T513" s="12"/>
      <c r="U513" s="202"/>
      <c r="V513" s="202"/>
      <c r="W513" s="202"/>
      <c r="X513" s="202"/>
      <c r="Y513" s="138"/>
      <c r="Z513" s="143" t="s">
        <v>261</v>
      </c>
      <c r="AA513" s="144">
        <f t="shared" ref="AA513:AD513" si="180">SUM(AA509:AA512)</f>
        <v>0</v>
      </c>
      <c r="AB513" s="60">
        <f t="shared" si="180"/>
        <v>7.5625</v>
      </c>
      <c r="AC513" s="60">
        <f t="shared" si="180"/>
        <v>30.25</v>
      </c>
      <c r="AD513" s="145">
        <f t="shared" si="180"/>
        <v>119</v>
      </c>
      <c r="AE513" s="202"/>
      <c r="AK513" s="12"/>
      <c r="AL513" s="202"/>
      <c r="AM513" s="202"/>
      <c r="AN513" s="202"/>
      <c r="AO513" s="202"/>
      <c r="AP513" s="138"/>
      <c r="AQ513" s="143" t="s">
        <v>261</v>
      </c>
      <c r="AR513" s="144">
        <f t="shared" ref="AR513:AU513" si="181">SUM(AR509:AR512)</f>
        <v>0</v>
      </c>
      <c r="AS513" s="60">
        <f t="shared" si="181"/>
        <v>7.5625</v>
      </c>
      <c r="AT513" s="60">
        <f t="shared" si="181"/>
        <v>30.25</v>
      </c>
      <c r="AU513" s="145">
        <f t="shared" si="181"/>
        <v>119</v>
      </c>
      <c r="AV513" s="202"/>
      <c r="BB513" s="12"/>
      <c r="BC513" s="202"/>
      <c r="BD513" s="202"/>
      <c r="BE513" s="202"/>
      <c r="BF513" s="202"/>
      <c r="BG513" s="138"/>
      <c r="BH513" s="143" t="s">
        <v>261</v>
      </c>
      <c r="BI513" s="144">
        <f t="shared" ref="BI513:BL513" si="182">SUM(BI509:BI512)</f>
        <v>0</v>
      </c>
      <c r="BJ513" s="60">
        <f t="shared" si="182"/>
        <v>7.5625</v>
      </c>
      <c r="BK513" s="60">
        <f t="shared" si="182"/>
        <v>30.25</v>
      </c>
      <c r="BL513" s="145">
        <f t="shared" si="182"/>
        <v>119</v>
      </c>
      <c r="BM513" s="202"/>
      <c r="BS513" s="12"/>
      <c r="BT513" s="202"/>
      <c r="BU513" s="202"/>
      <c r="BV513" s="202"/>
      <c r="BW513" s="202"/>
      <c r="BX513" s="138"/>
      <c r="BY513" s="143" t="s">
        <v>261</v>
      </c>
      <c r="BZ513" s="144">
        <f t="shared" ref="BZ513:CC513" si="183">SUM(BZ509:BZ512)</f>
        <v>0</v>
      </c>
      <c r="CA513" s="60">
        <f t="shared" si="183"/>
        <v>30.25</v>
      </c>
      <c r="CB513" s="60">
        <f t="shared" si="183"/>
        <v>119</v>
      </c>
      <c r="CC513" s="145">
        <f t="shared" si="183"/>
        <v>200</v>
      </c>
      <c r="CD513" s="202"/>
      <c r="CJ513" s="12"/>
      <c r="CK513" s="202"/>
      <c r="CL513" s="202"/>
      <c r="CM513" s="202"/>
      <c r="CN513" s="202"/>
      <c r="CO513" s="138"/>
      <c r="CP513" s="143" t="s">
        <v>261</v>
      </c>
      <c r="CQ513" s="144">
        <f t="shared" ref="CQ513:CT513" si="184">SUM(CQ509:CQ512)</f>
        <v>0</v>
      </c>
      <c r="CR513" s="60">
        <f t="shared" si="184"/>
        <v>30.25</v>
      </c>
      <c r="CS513" s="60">
        <f t="shared" si="184"/>
        <v>119</v>
      </c>
      <c r="CT513" s="145">
        <f t="shared" si="184"/>
        <v>200</v>
      </c>
      <c r="CU513" s="202"/>
      <c r="DA513" s="12"/>
      <c r="DB513" s="202"/>
      <c r="DC513" s="202"/>
      <c r="DD513" s="202"/>
      <c r="DE513" s="202"/>
      <c r="DF513" s="138"/>
      <c r="DG513" s="143" t="s">
        <v>261</v>
      </c>
      <c r="DH513" s="144">
        <f t="shared" ref="DH513:DK513" si="185">SUM(DH509:DH512)</f>
        <v>0</v>
      </c>
      <c r="DI513" s="60">
        <f t="shared" si="185"/>
        <v>30.25</v>
      </c>
      <c r="DJ513" s="60">
        <f t="shared" si="185"/>
        <v>119</v>
      </c>
      <c r="DK513" s="145">
        <f t="shared" si="185"/>
        <v>200</v>
      </c>
      <c r="DL513" s="202"/>
      <c r="DR513" s="12"/>
      <c r="DS513" s="202"/>
      <c r="DT513" s="202"/>
      <c r="DU513" s="202"/>
      <c r="DV513" s="202"/>
      <c r="DW513" s="138"/>
      <c r="DX513" s="143" t="s">
        <v>261</v>
      </c>
      <c r="DY513" s="144">
        <f t="shared" ref="DY513:EB513" si="186">SUM(DY509:DY512)</f>
        <v>0</v>
      </c>
      <c r="DZ513" s="60">
        <f t="shared" si="186"/>
        <v>30.25</v>
      </c>
      <c r="EA513" s="60">
        <f t="shared" si="186"/>
        <v>119</v>
      </c>
      <c r="EB513" s="145">
        <f t="shared" si="186"/>
        <v>200</v>
      </c>
      <c r="EC513" s="202"/>
    </row>
    <row r="514" spans="3:133" x14ac:dyDescent="0.3">
      <c r="C514" s="12"/>
      <c r="D514" s="16"/>
      <c r="E514" s="16"/>
      <c r="F514" s="16"/>
      <c r="G514" s="16"/>
      <c r="H514" s="138" t="s">
        <v>262</v>
      </c>
      <c r="I514" s="146" t="s">
        <v>263</v>
      </c>
      <c r="J514" s="147">
        <f>IF(J507&lt;=J500,2*J507/3,2*J500/3)</f>
        <v>0</v>
      </c>
      <c r="K514" s="148">
        <f>IF(K507&lt;=K500,2*K507/3,2*K500/3)</f>
        <v>3.6666666666666665</v>
      </c>
      <c r="L514" s="148">
        <f>IF(L507&lt;=L500,2*L507/3,2*L500/3)</f>
        <v>7.333333333333333</v>
      </c>
      <c r="M514" s="149">
        <f>IF(M507&lt;=M500,2*M507/3,2*M500/3)</f>
        <v>13.333333333333334</v>
      </c>
      <c r="N514" s="16"/>
      <c r="T514" s="12"/>
      <c r="U514" s="202"/>
      <c r="V514" s="202"/>
      <c r="W514" s="202"/>
      <c r="X514" s="202"/>
      <c r="Y514" s="138" t="s">
        <v>262</v>
      </c>
      <c r="Z514" s="146" t="s">
        <v>263</v>
      </c>
      <c r="AA514" s="147">
        <f>IF(AA507&lt;=AA500,2*AA507/3,2*AA500/3)</f>
        <v>0</v>
      </c>
      <c r="AB514" s="148">
        <f>IF(AB507&lt;=AB500,2*AB507/3,2*AB500/3)</f>
        <v>3.6666666666666665</v>
      </c>
      <c r="AC514" s="148">
        <f>IF(AC507&lt;=AC500,2*AC507/3,2*AC500/3)</f>
        <v>7.333333333333333</v>
      </c>
      <c r="AD514" s="149">
        <f>IF(AD507&lt;=AD500,2*AD507/3,2*AD500/3)</f>
        <v>13.333333333333334</v>
      </c>
      <c r="AE514" s="202"/>
      <c r="AK514" s="12"/>
      <c r="AL514" s="202"/>
      <c r="AM514" s="202"/>
      <c r="AN514" s="202"/>
      <c r="AO514" s="202"/>
      <c r="AP514" s="138" t="s">
        <v>262</v>
      </c>
      <c r="AQ514" s="146" t="s">
        <v>263</v>
      </c>
      <c r="AR514" s="147">
        <f>IF(AR507&lt;=AR500,2*AR507/3,2*AR500/3)</f>
        <v>0</v>
      </c>
      <c r="AS514" s="148">
        <f>IF(AS507&lt;=AS500,2*AS507/3,2*AS500/3)</f>
        <v>3.6666666666666665</v>
      </c>
      <c r="AT514" s="148">
        <f>IF(AT507&lt;=AT500,2*AT507/3,2*AT500/3)</f>
        <v>7.333333333333333</v>
      </c>
      <c r="AU514" s="149">
        <f>IF(AU507&lt;=AU500,2*AU507/3,2*AU500/3)</f>
        <v>13.333333333333334</v>
      </c>
      <c r="AV514" s="202"/>
      <c r="BB514" s="12"/>
      <c r="BC514" s="202"/>
      <c r="BD514" s="202"/>
      <c r="BE514" s="202"/>
      <c r="BF514" s="202"/>
      <c r="BG514" s="138" t="s">
        <v>262</v>
      </c>
      <c r="BH514" s="146" t="s">
        <v>263</v>
      </c>
      <c r="BI514" s="147">
        <f>IF(BI507&lt;=BI500,2*BI507/3,2*BI500/3)</f>
        <v>0</v>
      </c>
      <c r="BJ514" s="148">
        <f>IF(BJ507&lt;=BJ500,2*BJ507/3,2*BJ500/3)</f>
        <v>3.6666666666666665</v>
      </c>
      <c r="BK514" s="148">
        <f>IF(BK507&lt;=BK500,2*BK507/3,2*BK500/3)</f>
        <v>7.333333333333333</v>
      </c>
      <c r="BL514" s="149">
        <f>IF(BL507&lt;=BL500,2*BL507/3,2*BL500/3)</f>
        <v>13.333333333333334</v>
      </c>
      <c r="BM514" s="202"/>
      <c r="BS514" s="12"/>
      <c r="BT514" s="202"/>
      <c r="BU514" s="202"/>
      <c r="BV514" s="202"/>
      <c r="BW514" s="202"/>
      <c r="BX514" s="138" t="s">
        <v>262</v>
      </c>
      <c r="BY514" s="146" t="s">
        <v>263</v>
      </c>
      <c r="BZ514" s="147">
        <f>IF(BZ507&lt;=BZ500,2*BZ507/3,2*BZ500/3)</f>
        <v>0</v>
      </c>
      <c r="CA514" s="148">
        <f>IF(CA507&lt;=CA500,2*CA507/3,2*CA500/3)</f>
        <v>3.6666666666666665</v>
      </c>
      <c r="CB514" s="148">
        <f>IF(CB507&lt;=CB500,2*CB507/3,2*CB500/3)</f>
        <v>6.666666666666667</v>
      </c>
      <c r="CC514" s="149">
        <f>IF(CC507&lt;=CC500,2*CC507/3,2*CC500/3)</f>
        <v>6.666666666666667</v>
      </c>
      <c r="CD514" s="202"/>
      <c r="CJ514" s="12"/>
      <c r="CK514" s="202"/>
      <c r="CL514" s="202"/>
      <c r="CM514" s="202"/>
      <c r="CN514" s="202"/>
      <c r="CO514" s="138" t="s">
        <v>262</v>
      </c>
      <c r="CP514" s="146" t="s">
        <v>263</v>
      </c>
      <c r="CQ514" s="147">
        <f>IF(CQ507&lt;=CQ500,2*CQ507/3,2*CQ500/3)</f>
        <v>0</v>
      </c>
      <c r="CR514" s="148">
        <f>IF(CR507&lt;=CR500,2*CR507/3,2*CR500/3)</f>
        <v>3.6666666666666665</v>
      </c>
      <c r="CS514" s="148">
        <f>IF(CS507&lt;=CS500,2*CS507/3,2*CS500/3)</f>
        <v>6.666666666666667</v>
      </c>
      <c r="CT514" s="149">
        <f>IF(CT507&lt;=CT500,2*CT507/3,2*CT500/3)</f>
        <v>6.666666666666667</v>
      </c>
      <c r="CU514" s="202"/>
      <c r="DA514" s="12"/>
      <c r="DB514" s="202"/>
      <c r="DC514" s="202"/>
      <c r="DD514" s="202"/>
      <c r="DE514" s="202"/>
      <c r="DF514" s="138" t="s">
        <v>262</v>
      </c>
      <c r="DG514" s="146" t="s">
        <v>263</v>
      </c>
      <c r="DH514" s="147">
        <f>IF(DH507&lt;=DH500,2*DH507/3,2*DH500/3)</f>
        <v>0</v>
      </c>
      <c r="DI514" s="148">
        <f>IF(DI507&lt;=DI500,2*DI507/3,2*DI500/3)</f>
        <v>3.6666666666666665</v>
      </c>
      <c r="DJ514" s="148">
        <f>IF(DJ507&lt;=DJ500,2*DJ507/3,2*DJ500/3)</f>
        <v>6.666666666666667</v>
      </c>
      <c r="DK514" s="149">
        <f>IF(DK507&lt;=DK500,2*DK507/3,2*DK500/3)</f>
        <v>6.666666666666667</v>
      </c>
      <c r="DL514" s="202"/>
      <c r="DR514" s="12"/>
      <c r="DS514" s="202"/>
      <c r="DT514" s="202"/>
      <c r="DU514" s="202"/>
      <c r="DV514" s="202"/>
      <c r="DW514" s="138" t="s">
        <v>262</v>
      </c>
      <c r="DX514" s="146" t="s">
        <v>263</v>
      </c>
      <c r="DY514" s="147">
        <f>IF(DY507&lt;=DY500,2*DY507/3,2*DY500/3)</f>
        <v>0</v>
      </c>
      <c r="DZ514" s="148">
        <f>IF(DZ507&lt;=DZ500,2*DZ507/3,2*DZ500/3)</f>
        <v>3.6666666666666665</v>
      </c>
      <c r="EA514" s="148">
        <f>IF(EA507&lt;=EA500,2*EA507/3,2*EA500/3)</f>
        <v>6.666666666666667</v>
      </c>
      <c r="EB514" s="149">
        <f>IF(EB507&lt;=EB500,2*EB507/3,2*EB500/3)</f>
        <v>6.666666666666667</v>
      </c>
      <c r="EC514" s="202"/>
    </row>
    <row r="515" spans="3:133" x14ac:dyDescent="0.3">
      <c r="C515" s="12"/>
      <c r="D515" s="16"/>
      <c r="E515" s="16"/>
      <c r="F515" s="16"/>
      <c r="G515" s="16"/>
      <c r="H515" s="138" t="s">
        <v>264</v>
      </c>
      <c r="I515" s="143" t="s">
        <v>265</v>
      </c>
      <c r="J515" s="144">
        <f>IF(J507&lt;=J500,0,IF(J507&lt;=J501,J500+(J507-J500)/2,J500+(J501-J500)/2))</f>
        <v>0</v>
      </c>
      <c r="K515" s="60">
        <f>IF(K507&lt;=K500,0,IF(K507&lt;=K501,K500+(K507-K500)/2,K500+(K501-K500)/2))</f>
        <v>0</v>
      </c>
      <c r="L515" s="60">
        <f>IF(L507&lt;=L500,0,IF(L507&lt;=L501,L500+(L507-L500)/2,L500+(L501-L500)/2))</f>
        <v>0</v>
      </c>
      <c r="M515" s="145">
        <f>IF(M507&lt;=M500,0,IF(M507&lt;=M501,M500+(M507-M500)/2,M500+(M501-M500)/2))</f>
        <v>20</v>
      </c>
      <c r="N515" s="16"/>
      <c r="T515" s="12"/>
      <c r="U515" s="202"/>
      <c r="V515" s="202"/>
      <c r="W515" s="202"/>
      <c r="X515" s="202"/>
      <c r="Y515" s="138" t="s">
        <v>264</v>
      </c>
      <c r="Z515" s="143" t="s">
        <v>265</v>
      </c>
      <c r="AA515" s="144">
        <f>IF(AA507&lt;=AA500,0,IF(AA507&lt;=AA501,AA500+(AA507-AA500)/2,AA500+(AA501-AA500)/2))</f>
        <v>0</v>
      </c>
      <c r="AB515" s="60">
        <f>IF(AB507&lt;=AB500,0,IF(AB507&lt;=AB501,AB500+(AB507-AB500)/2,AB500+(AB501-AB500)/2))</f>
        <v>0</v>
      </c>
      <c r="AC515" s="60">
        <f>IF(AC507&lt;=AC500,0,IF(AC507&lt;=AC501,AC500+(AC507-AC500)/2,AC500+(AC501-AC500)/2))</f>
        <v>0</v>
      </c>
      <c r="AD515" s="145">
        <f>IF(AD507&lt;=AD500,0,IF(AD507&lt;=AD501,AD500+(AD507-AD500)/2,AD500+(AD501-AD500)/2))</f>
        <v>20</v>
      </c>
      <c r="AE515" s="202"/>
      <c r="AK515" s="12"/>
      <c r="AL515" s="202"/>
      <c r="AM515" s="202"/>
      <c r="AN515" s="202"/>
      <c r="AO515" s="202"/>
      <c r="AP515" s="138" t="s">
        <v>264</v>
      </c>
      <c r="AQ515" s="143" t="s">
        <v>265</v>
      </c>
      <c r="AR515" s="144">
        <f>IF(AR507&lt;=AR500,0,IF(AR507&lt;=AR501,AR500+(AR507-AR500)/2,AR500+(AR501-AR500)/2))</f>
        <v>0</v>
      </c>
      <c r="AS515" s="60">
        <f>IF(AS507&lt;=AS500,0,IF(AS507&lt;=AS501,AS500+(AS507-AS500)/2,AS500+(AS501-AS500)/2))</f>
        <v>0</v>
      </c>
      <c r="AT515" s="60">
        <f>IF(AT507&lt;=AT500,0,IF(AT507&lt;=AT501,AT500+(AT507-AT500)/2,AT500+(AT501-AT500)/2))</f>
        <v>0</v>
      </c>
      <c r="AU515" s="145">
        <f>IF(AU507&lt;=AU500,0,IF(AU507&lt;=AU501,AU500+(AU507-AU500)/2,AU500+(AU501-AU500)/2))</f>
        <v>20</v>
      </c>
      <c r="AV515" s="202"/>
      <c r="BB515" s="12"/>
      <c r="BC515" s="202"/>
      <c r="BD515" s="202"/>
      <c r="BE515" s="202"/>
      <c r="BF515" s="202"/>
      <c r="BG515" s="138" t="s">
        <v>264</v>
      </c>
      <c r="BH515" s="143" t="s">
        <v>265</v>
      </c>
      <c r="BI515" s="144">
        <f>IF(BI507&lt;=BI500,0,IF(BI507&lt;=BI501,BI500+(BI507-BI500)/2,BI500+(BI501-BI500)/2))</f>
        <v>0</v>
      </c>
      <c r="BJ515" s="60">
        <f>IF(BJ507&lt;=BJ500,0,IF(BJ507&lt;=BJ501,BJ500+(BJ507-BJ500)/2,BJ500+(BJ501-BJ500)/2))</f>
        <v>0</v>
      </c>
      <c r="BK515" s="60">
        <f>IF(BK507&lt;=BK500,0,IF(BK507&lt;=BK501,BK500+(BK507-BK500)/2,BK500+(BK501-BK500)/2))</f>
        <v>0</v>
      </c>
      <c r="BL515" s="145">
        <f>IF(BL507&lt;=BL500,0,IF(BL507&lt;=BL501,BL500+(BL507-BL500)/2,BL500+(BL501-BL500)/2))</f>
        <v>20</v>
      </c>
      <c r="BM515" s="202"/>
      <c r="BS515" s="12"/>
      <c r="BT515" s="202"/>
      <c r="BU515" s="202"/>
      <c r="BV515" s="202"/>
      <c r="BW515" s="202"/>
      <c r="BX515" s="138" t="s">
        <v>264</v>
      </c>
      <c r="BY515" s="143" t="s">
        <v>265</v>
      </c>
      <c r="BZ515" s="144">
        <f>IF(BZ507&lt;=BZ500,0,IF(BZ507&lt;=BZ501,BZ500+(BZ507-BZ500)/2,BZ500+(BZ501-BZ500)/2))</f>
        <v>0</v>
      </c>
      <c r="CA515" s="60">
        <f>IF(CA507&lt;=CA500,0,IF(CA507&lt;=CA501,CA500+(CA507-CA500)/2,CA500+(CA501-CA500)/2))</f>
        <v>0</v>
      </c>
      <c r="CB515" s="60">
        <f>IF(CB507&lt;=CB500,0,IF(CB507&lt;=CB501,CB500+(CB507-CB500)/2,CB500+(CB501-CB500)/2))</f>
        <v>10</v>
      </c>
      <c r="CC515" s="145">
        <f>IF(CC507&lt;=CC500,0,IF(CC507&lt;=CC501,CC500+(CC507-CC500)/2,CC500+(CC501-CC500)/2))</f>
        <v>10</v>
      </c>
      <c r="CD515" s="202"/>
      <c r="CJ515" s="12"/>
      <c r="CK515" s="202"/>
      <c r="CL515" s="202"/>
      <c r="CM515" s="202"/>
      <c r="CN515" s="202"/>
      <c r="CO515" s="138" t="s">
        <v>264</v>
      </c>
      <c r="CP515" s="143" t="s">
        <v>265</v>
      </c>
      <c r="CQ515" s="144">
        <f>IF(CQ507&lt;=CQ500,0,IF(CQ507&lt;=CQ501,CQ500+(CQ507-CQ500)/2,CQ500+(CQ501-CQ500)/2))</f>
        <v>0</v>
      </c>
      <c r="CR515" s="60">
        <f>IF(CR507&lt;=CR500,0,IF(CR507&lt;=CR501,CR500+(CR507-CR500)/2,CR500+(CR501-CR500)/2))</f>
        <v>0</v>
      </c>
      <c r="CS515" s="60">
        <f>IF(CS507&lt;=CS500,0,IF(CS507&lt;=CS501,CS500+(CS507-CS500)/2,CS500+(CS501-CS500)/2))</f>
        <v>10</v>
      </c>
      <c r="CT515" s="145">
        <f>IF(CT507&lt;=CT500,0,IF(CT507&lt;=CT501,CT500+(CT507-CT500)/2,CT500+(CT501-CT500)/2))</f>
        <v>10</v>
      </c>
      <c r="CU515" s="202"/>
      <c r="DA515" s="12"/>
      <c r="DB515" s="202"/>
      <c r="DC515" s="202"/>
      <c r="DD515" s="202"/>
      <c r="DE515" s="202"/>
      <c r="DF515" s="138" t="s">
        <v>264</v>
      </c>
      <c r="DG515" s="143" t="s">
        <v>265</v>
      </c>
      <c r="DH515" s="144">
        <f>IF(DH507&lt;=DH500,0,IF(DH507&lt;=DH501,DH500+(DH507-DH500)/2,DH500+(DH501-DH500)/2))</f>
        <v>0</v>
      </c>
      <c r="DI515" s="60">
        <f>IF(DI507&lt;=DI500,0,IF(DI507&lt;=DI501,DI500+(DI507-DI500)/2,DI500+(DI501-DI500)/2))</f>
        <v>0</v>
      </c>
      <c r="DJ515" s="60">
        <f>IF(DJ507&lt;=DJ500,0,IF(DJ507&lt;=DJ501,DJ500+(DJ507-DJ500)/2,DJ500+(DJ501-DJ500)/2))</f>
        <v>10</v>
      </c>
      <c r="DK515" s="145">
        <f>IF(DK507&lt;=DK500,0,IF(DK507&lt;=DK501,DK500+(DK507-DK500)/2,DK500+(DK501-DK500)/2))</f>
        <v>10</v>
      </c>
      <c r="DL515" s="202"/>
      <c r="DR515" s="12"/>
      <c r="DS515" s="202"/>
      <c r="DT515" s="202"/>
      <c r="DU515" s="202"/>
      <c r="DV515" s="202"/>
      <c r="DW515" s="138" t="s">
        <v>264</v>
      </c>
      <c r="DX515" s="143" t="s">
        <v>265</v>
      </c>
      <c r="DY515" s="144">
        <f>IF(DY507&lt;=DY500,0,IF(DY507&lt;=DY501,DY500+(DY507-DY500)/2,DY500+(DY501-DY500)/2))</f>
        <v>0</v>
      </c>
      <c r="DZ515" s="60">
        <f>IF(DZ507&lt;=DZ500,0,IF(DZ507&lt;=DZ501,DZ500+(DZ507-DZ500)/2,DZ500+(DZ501-DZ500)/2))</f>
        <v>0</v>
      </c>
      <c r="EA515" s="60">
        <f>IF(EA507&lt;=EA500,0,IF(EA507&lt;=EA501,EA500+(EA507-EA500)/2,EA500+(EA501-EA500)/2))</f>
        <v>10</v>
      </c>
      <c r="EB515" s="145">
        <f>IF(EB507&lt;=EB500,0,IF(EB507&lt;=EB501,EB500+(EB507-EB500)/2,EB500+(EB501-EB500)/2))</f>
        <v>10</v>
      </c>
      <c r="EC515" s="202"/>
    </row>
    <row r="516" spans="3:133" x14ac:dyDescent="0.3">
      <c r="C516" s="12"/>
      <c r="D516" s="16"/>
      <c r="E516" s="16"/>
      <c r="F516" s="16"/>
      <c r="G516" s="16"/>
      <c r="H516" s="138" t="s">
        <v>266</v>
      </c>
      <c r="I516" s="143" t="s">
        <v>267</v>
      </c>
      <c r="J516" s="144">
        <f>IF(J507&lt;=J501,0,IF(J507&lt;=J492,J501+(J507-J501)/3,J501+J500/3))</f>
        <v>0</v>
      </c>
      <c r="K516" s="60">
        <f>IF(K507&lt;=K501,0,IF(K507&lt;=K492,K501+(K507-K501)/3,K501+K500/3))</f>
        <v>0</v>
      </c>
      <c r="L516" s="60">
        <f>IF(L507&lt;=L501,0,IF(L507&lt;=L492,L501+(L507-L501)/3,L501+L500/3))</f>
        <v>0</v>
      </c>
      <c r="M516" s="145">
        <f>IF(M507&lt;=M501,0,IF(M507&lt;=M492,M501+(M507-M501)/3,M501+M500/3))</f>
        <v>20.666666666666668</v>
      </c>
      <c r="N516" s="16"/>
      <c r="T516" s="12"/>
      <c r="U516" s="202"/>
      <c r="V516" s="202"/>
      <c r="W516" s="202"/>
      <c r="X516" s="202"/>
      <c r="Y516" s="138" t="s">
        <v>266</v>
      </c>
      <c r="Z516" s="143" t="s">
        <v>267</v>
      </c>
      <c r="AA516" s="144">
        <f>IF(AA507&lt;=AA501,0,IF(AA507&lt;=AA492,AA501+(AA507-AA501)/3,AA501+AA500/3))</f>
        <v>0</v>
      </c>
      <c r="AB516" s="60">
        <f>IF(AB507&lt;=AB501,0,IF(AB507&lt;=AB492,AB501+(AB507-AB501)/3,AB501+AB500/3))</f>
        <v>0</v>
      </c>
      <c r="AC516" s="60">
        <f>IF(AC507&lt;=AC501,0,IF(AC507&lt;=AC492,AC501+(AC507-AC501)/3,AC501+AC500/3))</f>
        <v>0</v>
      </c>
      <c r="AD516" s="145">
        <f>IF(AD507&lt;=AD501,0,IF(AD507&lt;=AD492,AD501+(AD507-AD501)/3,AD501+AD500/3))</f>
        <v>20.666666666666668</v>
      </c>
      <c r="AE516" s="202"/>
      <c r="AK516" s="12"/>
      <c r="AL516" s="202"/>
      <c r="AM516" s="202"/>
      <c r="AN516" s="202"/>
      <c r="AO516" s="202"/>
      <c r="AP516" s="138" t="s">
        <v>266</v>
      </c>
      <c r="AQ516" s="143" t="s">
        <v>267</v>
      </c>
      <c r="AR516" s="144">
        <f>IF(AR507&lt;=AR501,0,IF(AR507&lt;=AR492,AR501+(AR507-AR501)/3,AR501+AR500/3))</f>
        <v>0</v>
      </c>
      <c r="AS516" s="60">
        <f>IF(AS507&lt;=AS501,0,IF(AS507&lt;=AS492,AS501+(AS507-AS501)/3,AS501+AS500/3))</f>
        <v>0</v>
      </c>
      <c r="AT516" s="60">
        <f>IF(AT507&lt;=AT501,0,IF(AT507&lt;=AT492,AT501+(AT507-AT501)/3,AT501+AT500/3))</f>
        <v>0</v>
      </c>
      <c r="AU516" s="145">
        <f>IF(AU507&lt;=AU501,0,IF(AU507&lt;=AU492,AU501+(AU507-AU501)/3,AU501+AU500/3))</f>
        <v>20.666666666666668</v>
      </c>
      <c r="AV516" s="202"/>
      <c r="BB516" s="12"/>
      <c r="BC516" s="202"/>
      <c r="BD516" s="202"/>
      <c r="BE516" s="202"/>
      <c r="BF516" s="202"/>
      <c r="BG516" s="138" t="s">
        <v>266</v>
      </c>
      <c r="BH516" s="143" t="s">
        <v>267</v>
      </c>
      <c r="BI516" s="144">
        <f>IF(BI507&lt;=BI501,0,IF(BI507&lt;=BI492,BI501+(BI507-BI501)/3,BI501+BI500/3))</f>
        <v>0</v>
      </c>
      <c r="BJ516" s="60">
        <f>IF(BJ507&lt;=BJ501,0,IF(BJ507&lt;=BJ492,BJ501+(BJ507-BJ501)/3,BJ501+BJ500/3))</f>
        <v>0</v>
      </c>
      <c r="BK516" s="60">
        <f>IF(BK507&lt;=BK501,0,IF(BK507&lt;=BK492,BK501+(BK507-BK501)/3,BK501+BK500/3))</f>
        <v>0</v>
      </c>
      <c r="BL516" s="145">
        <f>IF(BL507&lt;=BL501,0,IF(BL507&lt;=BL492,BL501+(BL507-BL501)/3,BL501+BL500/3))</f>
        <v>20.666666666666668</v>
      </c>
      <c r="BM516" s="202"/>
      <c r="BS516" s="12"/>
      <c r="BT516" s="202"/>
      <c r="BU516" s="202"/>
      <c r="BV516" s="202"/>
      <c r="BW516" s="202"/>
      <c r="BX516" s="138" t="s">
        <v>266</v>
      </c>
      <c r="BY516" s="143" t="s">
        <v>267</v>
      </c>
      <c r="BZ516" s="144">
        <f>IF(BZ507&lt;=BZ501,0,IF(BZ507&lt;=BZ492,BZ501+(BZ507-BZ501)/3,BZ501+BZ500/3))</f>
        <v>0</v>
      </c>
      <c r="CA516" s="60">
        <f>IF(CA507&lt;=CA501,0,IF(CA507&lt;=CA492,CA501+(CA507-CA501)/3,CA501+CA500/3))</f>
        <v>0</v>
      </c>
      <c r="CB516" s="60">
        <f>IF(CB507&lt;=CB501,0,IF(CB507&lt;=CB492,CB501+(CB507-CB501)/3,CB501+CB500/3))</f>
        <v>10.333333333333334</v>
      </c>
      <c r="CC516" s="145">
        <f>IF(CC507&lt;=CC501,0,IF(CC507&lt;=CC492,CC501+(CC507-CC501)/3,CC501+CC500/3))</f>
        <v>13.333333333333334</v>
      </c>
      <c r="CD516" s="202"/>
      <c r="CJ516" s="12"/>
      <c r="CK516" s="202"/>
      <c r="CL516" s="202"/>
      <c r="CM516" s="202"/>
      <c r="CN516" s="202"/>
      <c r="CO516" s="138" t="s">
        <v>266</v>
      </c>
      <c r="CP516" s="143" t="s">
        <v>267</v>
      </c>
      <c r="CQ516" s="144">
        <f>IF(CQ507&lt;=CQ501,0,IF(CQ507&lt;=CQ492,CQ501+(CQ507-CQ501)/3,CQ501+CQ500/3))</f>
        <v>0</v>
      </c>
      <c r="CR516" s="60">
        <f>IF(CR507&lt;=CR501,0,IF(CR507&lt;=CR492,CR501+(CR507-CR501)/3,CR501+CR500/3))</f>
        <v>0</v>
      </c>
      <c r="CS516" s="60">
        <f>IF(CS507&lt;=CS501,0,IF(CS507&lt;=CS492,CS501+(CS507-CS501)/3,CS501+CS500/3))</f>
        <v>10.333333333333334</v>
      </c>
      <c r="CT516" s="145">
        <f>IF(CT507&lt;=CT501,0,IF(CT507&lt;=CT492,CT501+(CT507-CT501)/3,CT501+CT500/3))</f>
        <v>13.333333333333334</v>
      </c>
      <c r="CU516" s="202"/>
      <c r="DA516" s="12"/>
      <c r="DB516" s="202"/>
      <c r="DC516" s="202"/>
      <c r="DD516" s="202"/>
      <c r="DE516" s="202"/>
      <c r="DF516" s="138" t="s">
        <v>266</v>
      </c>
      <c r="DG516" s="143" t="s">
        <v>267</v>
      </c>
      <c r="DH516" s="144">
        <f>IF(DH507&lt;=DH501,0,IF(DH507&lt;=DH492,DH501+(DH507-DH501)/3,DH501+DH500/3))</f>
        <v>0</v>
      </c>
      <c r="DI516" s="60">
        <f>IF(DI507&lt;=DI501,0,IF(DI507&lt;=DI492,DI501+(DI507-DI501)/3,DI501+DI500/3))</f>
        <v>0</v>
      </c>
      <c r="DJ516" s="60">
        <f>IF(DJ507&lt;=DJ501,0,IF(DJ507&lt;=DJ492,DJ501+(DJ507-DJ501)/3,DJ501+DJ500/3))</f>
        <v>10.333333333333334</v>
      </c>
      <c r="DK516" s="145">
        <f>IF(DK507&lt;=DK501,0,IF(DK507&lt;=DK492,DK501+(DK507-DK501)/3,DK501+DK500/3))</f>
        <v>13.333333333333334</v>
      </c>
      <c r="DL516" s="202"/>
      <c r="DR516" s="12"/>
      <c r="DS516" s="202"/>
      <c r="DT516" s="202"/>
      <c r="DU516" s="202"/>
      <c r="DV516" s="202"/>
      <c r="DW516" s="138" t="s">
        <v>266</v>
      </c>
      <c r="DX516" s="143" t="s">
        <v>267</v>
      </c>
      <c r="DY516" s="144">
        <f>IF(DY507&lt;=DY501,0,IF(DY507&lt;=DY492,DY501+(DY507-DY501)/3,DY501+DY500/3))</f>
        <v>0</v>
      </c>
      <c r="DZ516" s="60">
        <f>IF(DZ507&lt;=DZ501,0,IF(DZ507&lt;=DZ492,DZ501+(DZ507-DZ501)/3,DZ501+DZ500/3))</f>
        <v>0</v>
      </c>
      <c r="EA516" s="60">
        <f>IF(EA507&lt;=EA501,0,IF(EA507&lt;=EA492,EA501+(EA507-EA501)/3,EA501+EA500/3))</f>
        <v>10.333333333333334</v>
      </c>
      <c r="EB516" s="145">
        <f>IF(EB507&lt;=EB501,0,IF(EB507&lt;=EB492,EB501+(EB507-EB501)/3,EB501+EB500/3))</f>
        <v>13.333333333333334</v>
      </c>
      <c r="EC516" s="202"/>
    </row>
    <row r="517" spans="3:133" x14ac:dyDescent="0.3">
      <c r="C517" s="12"/>
      <c r="D517" s="16"/>
      <c r="E517" s="16"/>
      <c r="F517" s="16"/>
      <c r="G517" s="16"/>
      <c r="H517" s="138" t="s">
        <v>268</v>
      </c>
      <c r="I517" s="150" t="s">
        <v>269</v>
      </c>
      <c r="J517" s="151">
        <f>IF(J507&lt;=J501,0,IF(J507&lt;=J492,J501+(J507-J501)/2,0))</f>
        <v>0</v>
      </c>
      <c r="K517" s="152">
        <f>IF(K507&lt;=K501,0,IF(K507&lt;=K492,K501+(K507-K501)/2,0))</f>
        <v>0</v>
      </c>
      <c r="L517" s="152">
        <f>IF(L507&lt;=L501,0,IF(L507&lt;=L492,L501+(L507-L501)/2,0))</f>
        <v>0</v>
      </c>
      <c r="M517" s="153">
        <f>IF(M507&lt;=M501,0,IF(M507&lt;=M492,M501+(M507-M501)/2,0))</f>
        <v>21</v>
      </c>
      <c r="N517" s="16"/>
      <c r="T517" s="12"/>
      <c r="U517" s="202"/>
      <c r="V517" s="202"/>
      <c r="W517" s="202"/>
      <c r="X517" s="202"/>
      <c r="Y517" s="138" t="s">
        <v>268</v>
      </c>
      <c r="Z517" s="150" t="s">
        <v>269</v>
      </c>
      <c r="AA517" s="151">
        <f>IF(AA507&lt;=AA501,0,IF(AA507&lt;=AA492,AA501+(AA507-AA501)/2,0))</f>
        <v>0</v>
      </c>
      <c r="AB517" s="152">
        <f>IF(AB507&lt;=AB501,0,IF(AB507&lt;=AB492,AB501+(AB507-AB501)/2,0))</f>
        <v>0</v>
      </c>
      <c r="AC517" s="152">
        <f>IF(AC507&lt;=AC501,0,IF(AC507&lt;=AC492,AC501+(AC507-AC501)/2,0))</f>
        <v>0</v>
      </c>
      <c r="AD517" s="153">
        <f>IF(AD507&lt;=AD501,0,IF(AD507&lt;=AD492,AD501+(AD507-AD501)/2,0))</f>
        <v>21</v>
      </c>
      <c r="AE517" s="202"/>
      <c r="AK517" s="12"/>
      <c r="AL517" s="202"/>
      <c r="AM517" s="202"/>
      <c r="AN517" s="202"/>
      <c r="AO517" s="202"/>
      <c r="AP517" s="138" t="s">
        <v>268</v>
      </c>
      <c r="AQ517" s="150" t="s">
        <v>269</v>
      </c>
      <c r="AR517" s="151">
        <f>IF(AR507&lt;=AR501,0,IF(AR507&lt;=AR492,AR501+(AR507-AR501)/2,0))</f>
        <v>0</v>
      </c>
      <c r="AS517" s="152">
        <f>IF(AS507&lt;=AS501,0,IF(AS507&lt;=AS492,AS501+(AS507-AS501)/2,0))</f>
        <v>0</v>
      </c>
      <c r="AT517" s="152">
        <f>IF(AT507&lt;=AT501,0,IF(AT507&lt;=AT492,AT501+(AT507-AT501)/2,0))</f>
        <v>0</v>
      </c>
      <c r="AU517" s="153">
        <f>IF(AU507&lt;=AU501,0,IF(AU507&lt;=AU492,AU501+(AU507-AU501)/2,0))</f>
        <v>21</v>
      </c>
      <c r="AV517" s="202"/>
      <c r="BB517" s="12"/>
      <c r="BC517" s="202"/>
      <c r="BD517" s="202"/>
      <c r="BE517" s="202"/>
      <c r="BF517" s="202"/>
      <c r="BG517" s="138" t="s">
        <v>268</v>
      </c>
      <c r="BH517" s="150" t="s">
        <v>269</v>
      </c>
      <c r="BI517" s="151">
        <f>IF(BI507&lt;=BI501,0,IF(BI507&lt;=BI492,BI501+(BI507-BI501)/2,0))</f>
        <v>0</v>
      </c>
      <c r="BJ517" s="152">
        <f>IF(BJ507&lt;=BJ501,0,IF(BJ507&lt;=BJ492,BJ501+(BJ507-BJ501)/2,0))</f>
        <v>0</v>
      </c>
      <c r="BK517" s="152">
        <f>IF(BK507&lt;=BK501,0,IF(BK507&lt;=BK492,BK501+(BK507-BK501)/2,0))</f>
        <v>0</v>
      </c>
      <c r="BL517" s="153">
        <f>IF(BL507&lt;=BL501,0,IF(BL507&lt;=BL492,BL501+(BL507-BL501)/2,0))</f>
        <v>21</v>
      </c>
      <c r="BM517" s="202"/>
      <c r="BS517" s="12"/>
      <c r="BT517" s="202"/>
      <c r="BU517" s="202"/>
      <c r="BV517" s="202"/>
      <c r="BW517" s="202"/>
      <c r="BX517" s="138" t="s">
        <v>268</v>
      </c>
      <c r="BY517" s="150" t="s">
        <v>269</v>
      </c>
      <c r="BZ517" s="151">
        <f>IF(BZ507&lt;=BZ501,0,IF(BZ507&lt;=BZ492,BZ501+(BZ507-BZ501)/2,0))</f>
        <v>0</v>
      </c>
      <c r="CA517" s="152">
        <f>IF(CA507&lt;=CA501,0,IF(CA507&lt;=CA492,CA501+(CA507-CA501)/2,0))</f>
        <v>0</v>
      </c>
      <c r="CB517" s="152">
        <f>IF(CB507&lt;=CB501,0,IF(CB507&lt;=CB492,CB501+(CB507-CB501)/2,0))</f>
        <v>10.5</v>
      </c>
      <c r="CC517" s="153">
        <f>IF(CC507&lt;=CC501,0,IF(CC507&lt;=CC492,CC501+(CC507-CC501)/2,0))</f>
        <v>15</v>
      </c>
      <c r="CD517" s="202"/>
      <c r="CJ517" s="12"/>
      <c r="CK517" s="202"/>
      <c r="CL517" s="202"/>
      <c r="CM517" s="202"/>
      <c r="CN517" s="202"/>
      <c r="CO517" s="138" t="s">
        <v>268</v>
      </c>
      <c r="CP517" s="150" t="s">
        <v>269</v>
      </c>
      <c r="CQ517" s="151">
        <f>IF(CQ507&lt;=CQ501,0,IF(CQ507&lt;=CQ492,CQ501+(CQ507-CQ501)/2,0))</f>
        <v>0</v>
      </c>
      <c r="CR517" s="152">
        <f>IF(CR507&lt;=CR501,0,IF(CR507&lt;=CR492,CR501+(CR507-CR501)/2,0))</f>
        <v>0</v>
      </c>
      <c r="CS517" s="152">
        <f>IF(CS507&lt;=CS501,0,IF(CS507&lt;=CS492,CS501+(CS507-CS501)/2,0))</f>
        <v>10.5</v>
      </c>
      <c r="CT517" s="153">
        <f>IF(CT507&lt;=CT501,0,IF(CT507&lt;=CT492,CT501+(CT507-CT501)/2,0))</f>
        <v>15</v>
      </c>
      <c r="CU517" s="202"/>
      <c r="DA517" s="12"/>
      <c r="DB517" s="202"/>
      <c r="DC517" s="202"/>
      <c r="DD517" s="202"/>
      <c r="DE517" s="202"/>
      <c r="DF517" s="138" t="s">
        <v>268</v>
      </c>
      <c r="DG517" s="150" t="s">
        <v>269</v>
      </c>
      <c r="DH517" s="151">
        <f>IF(DH507&lt;=DH501,0,IF(DH507&lt;=DH492,DH501+(DH507-DH501)/2,0))</f>
        <v>0</v>
      </c>
      <c r="DI517" s="152">
        <f>IF(DI507&lt;=DI501,0,IF(DI507&lt;=DI492,DI501+(DI507-DI501)/2,0))</f>
        <v>0</v>
      </c>
      <c r="DJ517" s="152">
        <f>IF(DJ507&lt;=DJ501,0,IF(DJ507&lt;=DJ492,DJ501+(DJ507-DJ501)/2,0))</f>
        <v>10.5</v>
      </c>
      <c r="DK517" s="153">
        <f>IF(DK507&lt;=DK501,0,IF(DK507&lt;=DK492,DK501+(DK507-DK501)/2,0))</f>
        <v>15</v>
      </c>
      <c r="DL517" s="202"/>
      <c r="DR517" s="12"/>
      <c r="DS517" s="202"/>
      <c r="DT517" s="202"/>
      <c r="DU517" s="202"/>
      <c r="DV517" s="202"/>
      <c r="DW517" s="138" t="s">
        <v>268</v>
      </c>
      <c r="DX517" s="150" t="s">
        <v>269</v>
      </c>
      <c r="DY517" s="151">
        <f>IF(DY507&lt;=DY501,0,IF(DY507&lt;=DY492,DY501+(DY507-DY501)/2,0))</f>
        <v>0</v>
      </c>
      <c r="DZ517" s="152">
        <f>IF(DZ507&lt;=DZ501,0,IF(DZ507&lt;=DZ492,DZ501+(DZ507-DZ501)/2,0))</f>
        <v>0</v>
      </c>
      <c r="EA517" s="152">
        <f>IF(EA507&lt;=EA501,0,IF(EA507&lt;=EA492,EA501+(EA507-EA501)/2,0))</f>
        <v>10.5</v>
      </c>
      <c r="EB517" s="153">
        <f>IF(EB507&lt;=EB501,0,IF(EB507&lt;=EB492,EB501+(EB507-EB501)/2,0))</f>
        <v>15</v>
      </c>
      <c r="EC517" s="202"/>
    </row>
    <row r="518" spans="3:133" ht="15" thickBot="1" x14ac:dyDescent="0.35">
      <c r="C518" s="12"/>
      <c r="D518" s="16"/>
      <c r="E518" s="16"/>
      <c r="F518" s="16"/>
      <c r="G518" s="16"/>
      <c r="H518" s="136"/>
      <c r="I518" s="154" t="s">
        <v>270</v>
      </c>
      <c r="J518" s="155">
        <f>IF(J513=0,0,(J509*J514+J510*J515+J511*J516+J512*J517)/J513)</f>
        <v>0</v>
      </c>
      <c r="K518" s="156">
        <f t="shared" ref="K518:M518" si="187">IF(K513=0,0,(K509*K514+K510*K515+K511*K516+K512*K517)/K513)</f>
        <v>3.6666666666666665</v>
      </c>
      <c r="L518" s="156">
        <f t="shared" si="187"/>
        <v>7.333333333333333</v>
      </c>
      <c r="M518" s="157">
        <f t="shared" si="187"/>
        <v>14.554621848739497</v>
      </c>
      <c r="N518" s="16"/>
      <c r="T518" s="12"/>
      <c r="U518" s="202"/>
      <c r="V518" s="202"/>
      <c r="W518" s="202"/>
      <c r="X518" s="202"/>
      <c r="Y518" s="136"/>
      <c r="Z518" s="154" t="s">
        <v>270</v>
      </c>
      <c r="AA518" s="155">
        <f>IF(AA513=0,0,(AA509*AA514+AA510*AA515+AA511*AA516+AA512*AA517)/AA513)</f>
        <v>0</v>
      </c>
      <c r="AB518" s="156">
        <f t="shared" ref="AB518:AD518" si="188">IF(AB513=0,0,(AB509*AB514+AB510*AB515+AB511*AB516+AB512*AB517)/AB513)</f>
        <v>3.6666666666666665</v>
      </c>
      <c r="AC518" s="156">
        <f t="shared" si="188"/>
        <v>7.333333333333333</v>
      </c>
      <c r="AD518" s="157">
        <f t="shared" si="188"/>
        <v>14.554621848739497</v>
      </c>
      <c r="AE518" s="202"/>
      <c r="AK518" s="12"/>
      <c r="AL518" s="202"/>
      <c r="AM518" s="202"/>
      <c r="AN518" s="202"/>
      <c r="AO518" s="202"/>
      <c r="AP518" s="136"/>
      <c r="AQ518" s="154" t="s">
        <v>270</v>
      </c>
      <c r="AR518" s="155">
        <f>IF(AR513=0,0,(AR509*AR514+AR510*AR515+AR511*AR516+AR512*AR517)/AR513)</f>
        <v>0</v>
      </c>
      <c r="AS518" s="156">
        <f t="shared" ref="AS518:AU518" si="189">IF(AS513=0,0,(AS509*AS514+AS510*AS515+AS511*AS516+AS512*AS517)/AS513)</f>
        <v>3.6666666666666665</v>
      </c>
      <c r="AT518" s="156">
        <f t="shared" si="189"/>
        <v>7.333333333333333</v>
      </c>
      <c r="AU518" s="157">
        <f t="shared" si="189"/>
        <v>14.554621848739497</v>
      </c>
      <c r="AV518" s="202"/>
      <c r="BB518" s="12"/>
      <c r="BC518" s="202"/>
      <c r="BD518" s="202"/>
      <c r="BE518" s="202"/>
      <c r="BF518" s="202"/>
      <c r="BG518" s="136"/>
      <c r="BH518" s="154" t="s">
        <v>270</v>
      </c>
      <c r="BI518" s="155">
        <f>IF(BI513=0,0,(BI509*BI514+BI510*BI515+BI511*BI516+BI512*BI517)/BI513)</f>
        <v>0</v>
      </c>
      <c r="BJ518" s="156">
        <f t="shared" ref="BJ518:BL518" si="190">IF(BJ513=0,0,(BJ509*BJ514+BJ510*BJ515+BJ511*BJ516+BJ512*BJ517)/BJ513)</f>
        <v>3.6666666666666665</v>
      </c>
      <c r="BK518" s="156">
        <f t="shared" si="190"/>
        <v>7.333333333333333</v>
      </c>
      <c r="BL518" s="157">
        <f t="shared" si="190"/>
        <v>14.554621848739497</v>
      </c>
      <c r="BM518" s="202"/>
      <c r="BS518" s="12"/>
      <c r="BT518" s="202"/>
      <c r="BU518" s="202"/>
      <c r="BV518" s="202"/>
      <c r="BW518" s="202"/>
      <c r="BX518" s="136"/>
      <c r="BY518" s="154" t="s">
        <v>270</v>
      </c>
      <c r="BZ518" s="155">
        <f>IF(BZ513=0,0,(BZ509*BZ514+BZ510*BZ515+BZ511*BZ516+BZ512*BZ517)/BZ513)</f>
        <v>0</v>
      </c>
      <c r="CA518" s="156">
        <f t="shared" ref="CA518:CC518" si="191">IF(CA513=0,0,(CA509*CA514+CA510*CA515+CA511*CA516+CA512*CA517)/CA513)</f>
        <v>3.6666666666666665</v>
      </c>
      <c r="CB518" s="156">
        <f t="shared" si="191"/>
        <v>7.2773109243697487</v>
      </c>
      <c r="CC518" s="157">
        <f t="shared" si="191"/>
        <v>10.000000000000002</v>
      </c>
      <c r="CD518" s="202"/>
      <c r="CJ518" s="12"/>
      <c r="CK518" s="202"/>
      <c r="CL518" s="202"/>
      <c r="CM518" s="202"/>
      <c r="CN518" s="202"/>
      <c r="CO518" s="136"/>
      <c r="CP518" s="154" t="s">
        <v>270</v>
      </c>
      <c r="CQ518" s="155">
        <f>IF(CQ513=0,0,(CQ509*CQ514+CQ510*CQ515+CQ511*CQ516+CQ512*CQ517)/CQ513)</f>
        <v>0</v>
      </c>
      <c r="CR518" s="156">
        <f t="shared" ref="CR518:CT518" si="192">IF(CR513=0,0,(CR509*CR514+CR510*CR515+CR511*CR516+CR512*CR517)/CR513)</f>
        <v>3.6666666666666665</v>
      </c>
      <c r="CS518" s="156">
        <f t="shared" si="192"/>
        <v>7.2773109243697487</v>
      </c>
      <c r="CT518" s="157">
        <f t="shared" si="192"/>
        <v>10.000000000000002</v>
      </c>
      <c r="CU518" s="202"/>
      <c r="DA518" s="12"/>
      <c r="DB518" s="202"/>
      <c r="DC518" s="202"/>
      <c r="DD518" s="202"/>
      <c r="DE518" s="202"/>
      <c r="DF518" s="136"/>
      <c r="DG518" s="154" t="s">
        <v>270</v>
      </c>
      <c r="DH518" s="155">
        <f>IF(DH513=0,0,(DH509*DH514+DH510*DH515+DH511*DH516+DH512*DH517)/DH513)</f>
        <v>0</v>
      </c>
      <c r="DI518" s="156">
        <f t="shared" ref="DI518:DK518" si="193">IF(DI513=0,0,(DI509*DI514+DI510*DI515+DI511*DI516+DI512*DI517)/DI513)</f>
        <v>3.6666666666666665</v>
      </c>
      <c r="DJ518" s="156">
        <f t="shared" si="193"/>
        <v>7.2773109243697487</v>
      </c>
      <c r="DK518" s="157">
        <f t="shared" si="193"/>
        <v>10.000000000000002</v>
      </c>
      <c r="DL518" s="202"/>
      <c r="DR518" s="12"/>
      <c r="DS518" s="202"/>
      <c r="DT518" s="202"/>
      <c r="DU518" s="202"/>
      <c r="DV518" s="202"/>
      <c r="DW518" s="136"/>
      <c r="DX518" s="154" t="s">
        <v>270</v>
      </c>
      <c r="DY518" s="155">
        <f>IF(DY513=0,0,(DY509*DY514+DY510*DY515+DY511*DY516+DY512*DY517)/DY513)</f>
        <v>0</v>
      </c>
      <c r="DZ518" s="156">
        <f t="shared" ref="DZ518:EB518" si="194">IF(DZ513=0,0,(DZ509*DZ514+DZ510*DZ515+DZ511*DZ516+DZ512*DZ517)/DZ513)</f>
        <v>3.6666666666666665</v>
      </c>
      <c r="EA518" s="156">
        <f t="shared" si="194"/>
        <v>7.2773109243697487</v>
      </c>
      <c r="EB518" s="157">
        <f t="shared" si="194"/>
        <v>10.000000000000002</v>
      </c>
      <c r="EC518" s="202"/>
    </row>
    <row r="519" spans="3:133" x14ac:dyDescent="0.3">
      <c r="C519" s="12"/>
      <c r="D519" s="16"/>
      <c r="E519" s="16"/>
      <c r="F519" s="16"/>
      <c r="G519" s="16"/>
      <c r="H519" s="138" t="s">
        <v>271</v>
      </c>
      <c r="I519" s="139" t="s">
        <v>272</v>
      </c>
      <c r="J519" s="140">
        <f>IF(J498/2&lt;=J492,J498/2,J492)</f>
        <v>5.5</v>
      </c>
      <c r="K519" s="141">
        <f>IF(J498&lt;=K492,J498,K492)</f>
        <v>11</v>
      </c>
      <c r="L519" s="141">
        <f>IF(2*J498&lt;=M492,2*J498,M492)</f>
        <v>22</v>
      </c>
      <c r="M519" s="142">
        <f>J492</f>
        <v>40</v>
      </c>
      <c r="N519" s="16"/>
      <c r="T519" s="12"/>
      <c r="U519" s="202"/>
      <c r="V519" s="202"/>
      <c r="W519" s="202"/>
      <c r="X519" s="202"/>
      <c r="Y519" s="138" t="s">
        <v>271</v>
      </c>
      <c r="Z519" s="139" t="s">
        <v>272</v>
      </c>
      <c r="AA519" s="140">
        <f>IF(AA498/2&lt;=AA492,AA498/2,AA492)</f>
        <v>5.5</v>
      </c>
      <c r="AB519" s="141">
        <f>IF(AA498&lt;=AB492,AA498,AB492)</f>
        <v>11</v>
      </c>
      <c r="AC519" s="141">
        <f>IF(2*AA498&lt;=AD492,2*AA498,AD492)</f>
        <v>22</v>
      </c>
      <c r="AD519" s="142">
        <f>AA492</f>
        <v>40</v>
      </c>
      <c r="AE519" s="202"/>
      <c r="AK519" s="12"/>
      <c r="AL519" s="202"/>
      <c r="AM519" s="202"/>
      <c r="AN519" s="202"/>
      <c r="AO519" s="202"/>
      <c r="AP519" s="138" t="s">
        <v>271</v>
      </c>
      <c r="AQ519" s="139" t="s">
        <v>272</v>
      </c>
      <c r="AR519" s="140">
        <f>IF(AR498/2&lt;=AR492,AR498/2,AR492)</f>
        <v>5.5</v>
      </c>
      <c r="AS519" s="141">
        <f>IF(AR498&lt;=AS492,AR498,AS492)</f>
        <v>11</v>
      </c>
      <c r="AT519" s="141">
        <f>IF(2*AR498&lt;=AU492,2*AR498,AU492)</f>
        <v>22</v>
      </c>
      <c r="AU519" s="142">
        <f>AR492</f>
        <v>40</v>
      </c>
      <c r="AV519" s="202"/>
      <c r="BB519" s="12"/>
      <c r="BC519" s="202"/>
      <c r="BD519" s="202"/>
      <c r="BE519" s="202"/>
      <c r="BF519" s="202"/>
      <c r="BG519" s="138" t="s">
        <v>271</v>
      </c>
      <c r="BH519" s="139" t="s">
        <v>272</v>
      </c>
      <c r="BI519" s="140">
        <f>IF(BI498/2&lt;=BI492,BI498/2,BI492)</f>
        <v>5.5</v>
      </c>
      <c r="BJ519" s="141">
        <f>IF(BI498&lt;=BJ492,BI498,BJ492)</f>
        <v>11</v>
      </c>
      <c r="BK519" s="141">
        <f>IF(2*BI498&lt;=BL492,2*BI498,BL492)</f>
        <v>22</v>
      </c>
      <c r="BL519" s="142">
        <f>BI492</f>
        <v>40</v>
      </c>
      <c r="BM519" s="202"/>
      <c r="BS519" s="12"/>
      <c r="BT519" s="202"/>
      <c r="BU519" s="202"/>
      <c r="BV519" s="202"/>
      <c r="BW519" s="202"/>
      <c r="BX519" s="138" t="s">
        <v>271</v>
      </c>
      <c r="BY519" s="139" t="s">
        <v>272</v>
      </c>
      <c r="BZ519" s="140">
        <f>IF(BZ498/2&lt;=BZ492,BZ498/2,BZ492)</f>
        <v>5.5</v>
      </c>
      <c r="CA519" s="141">
        <f>IF(BZ498&lt;=CA492,BZ498,CA492)</f>
        <v>11</v>
      </c>
      <c r="CB519" s="141">
        <f>IF(2*BZ498&lt;=CC492,2*BZ498,CC492)</f>
        <v>20</v>
      </c>
      <c r="CC519" s="142">
        <f>BZ492</f>
        <v>20</v>
      </c>
      <c r="CD519" s="202"/>
      <c r="CJ519" s="12"/>
      <c r="CK519" s="202"/>
      <c r="CL519" s="202"/>
      <c r="CM519" s="202"/>
      <c r="CN519" s="202"/>
      <c r="CO519" s="138" t="s">
        <v>271</v>
      </c>
      <c r="CP519" s="139" t="s">
        <v>272</v>
      </c>
      <c r="CQ519" s="140">
        <f>IF(CQ498/2&lt;=CQ492,CQ498/2,CQ492)</f>
        <v>5.5</v>
      </c>
      <c r="CR519" s="141">
        <f>IF(CQ498&lt;=CR492,CQ498,CR492)</f>
        <v>11</v>
      </c>
      <c r="CS519" s="141">
        <f>IF(2*CQ498&lt;=CT492,2*CQ498,CT492)</f>
        <v>20</v>
      </c>
      <c r="CT519" s="142">
        <f>CQ492</f>
        <v>20</v>
      </c>
      <c r="CU519" s="202"/>
      <c r="DA519" s="12"/>
      <c r="DB519" s="202"/>
      <c r="DC519" s="202"/>
      <c r="DD519" s="202"/>
      <c r="DE519" s="202"/>
      <c r="DF519" s="138" t="s">
        <v>271</v>
      </c>
      <c r="DG519" s="139" t="s">
        <v>272</v>
      </c>
      <c r="DH519" s="140">
        <f>IF(DH498/2&lt;=DH492,DH498/2,DH492)</f>
        <v>5.5</v>
      </c>
      <c r="DI519" s="141">
        <f>IF(DH498&lt;=DI492,DH498,DI492)</f>
        <v>11</v>
      </c>
      <c r="DJ519" s="141">
        <f>IF(2*DH498&lt;=DK492,2*DH498,DK492)</f>
        <v>20</v>
      </c>
      <c r="DK519" s="142">
        <f>DH492</f>
        <v>20</v>
      </c>
      <c r="DL519" s="202"/>
      <c r="DR519" s="12"/>
      <c r="DS519" s="202"/>
      <c r="DT519" s="202"/>
      <c r="DU519" s="202"/>
      <c r="DV519" s="202"/>
      <c r="DW519" s="138" t="s">
        <v>271</v>
      </c>
      <c r="DX519" s="139" t="s">
        <v>272</v>
      </c>
      <c r="DY519" s="140">
        <f>IF(DY498/2&lt;=DY492,DY498/2,DY492)</f>
        <v>5.5</v>
      </c>
      <c r="DZ519" s="141">
        <f>IF(DY498&lt;=DZ492,DY498,DZ492)</f>
        <v>11</v>
      </c>
      <c r="EA519" s="141">
        <f>IF(2*DY498&lt;=EB492,2*DY498,EB492)</f>
        <v>20</v>
      </c>
      <c r="EB519" s="142">
        <f>DY492</f>
        <v>20</v>
      </c>
      <c r="EC519" s="202"/>
    </row>
    <row r="520" spans="3:133" x14ac:dyDescent="0.3">
      <c r="C520" s="12"/>
      <c r="D520" s="16"/>
      <c r="E520" s="16"/>
      <c r="F520" s="16"/>
      <c r="G520" s="16"/>
      <c r="H520" s="136"/>
      <c r="I520" s="143" t="s">
        <v>273</v>
      </c>
      <c r="J520" s="144">
        <f>IF(J519&lt;=J500,J519*(J493-J495)/2/J500,IF(J519&lt;=J501,"",IF(J519&lt;=J492,(J500-J519+J501)*(J493-J495)/2/J500,"")))</f>
        <v>2.75</v>
      </c>
      <c r="K520" s="60">
        <f>IF(K519&lt;=K500,K519*(K493-K495)/2/K500,IF(K519&lt;=K501,"",IF(K519&lt;=K492,(K500-K519+K501)*(K493-K495)/2/K500,"")))</f>
        <v>5.5</v>
      </c>
      <c r="L520" s="60">
        <f>IF(L519&lt;=L500,L519*(L493-L495)/2/L500,IF(L519&lt;=L501,"",IF(L519&lt;=L492,(L500-L519+L501)*(L493-L495)/2/L500,"")))</f>
        <v>9</v>
      </c>
      <c r="M520" s="145">
        <f>IF(M519&lt;=M500,M519*(M493-M495)/2/M500,IF(M519&lt;=M501,"",IF(M519&lt;=M492,(M500-M519+M501)*(M493-M495)/2/M500,"")))</f>
        <v>0</v>
      </c>
      <c r="N520" s="16"/>
      <c r="T520" s="12"/>
      <c r="U520" s="202"/>
      <c r="V520" s="202"/>
      <c r="W520" s="202"/>
      <c r="X520" s="202"/>
      <c r="Y520" s="136"/>
      <c r="Z520" s="143" t="s">
        <v>273</v>
      </c>
      <c r="AA520" s="144">
        <f>IF(AA519&lt;=AA500,AA519*(AA493-AA495)/2/AA500,IF(AA519&lt;=AA501,"",IF(AA519&lt;=AA492,(AA500-AA519+AA501)*(AA493-AA495)/2/AA500,"")))</f>
        <v>2.75</v>
      </c>
      <c r="AB520" s="60">
        <f>IF(AB519&lt;=AB500,AB519*(AB493-AB495)/2/AB500,IF(AB519&lt;=AB501,"",IF(AB519&lt;=AB492,(AB500-AB519+AB501)*(AB493-AB495)/2/AB500,"")))</f>
        <v>5.5</v>
      </c>
      <c r="AC520" s="60">
        <f>IF(AC519&lt;=AC500,AC519*(AC493-AC495)/2/AC500,IF(AC519&lt;=AC501,"",IF(AC519&lt;=AC492,(AC500-AC519+AC501)*(AC493-AC495)/2/AC500,"")))</f>
        <v>9</v>
      </c>
      <c r="AD520" s="145">
        <f>IF(AD519&lt;=AD500,AD519*(AD493-AD495)/2/AD500,IF(AD519&lt;=AD501,"",IF(AD519&lt;=AD492,(AD500-AD519+AD501)*(AD493-AD495)/2/AD500,"")))</f>
        <v>0</v>
      </c>
      <c r="AE520" s="202"/>
      <c r="AK520" s="12"/>
      <c r="AL520" s="202"/>
      <c r="AM520" s="202"/>
      <c r="AN520" s="202"/>
      <c r="AO520" s="202"/>
      <c r="AP520" s="136"/>
      <c r="AQ520" s="143" t="s">
        <v>273</v>
      </c>
      <c r="AR520" s="144">
        <f>IF(AR519&lt;=AR500,AR519*(AR493-AR495)/2/AR500,IF(AR519&lt;=AR501,"",IF(AR519&lt;=AR492,(AR500-AR519+AR501)*(AR493-AR495)/2/AR500,"")))</f>
        <v>2.75</v>
      </c>
      <c r="AS520" s="60">
        <f>IF(AS519&lt;=AS500,AS519*(AS493-AS495)/2/AS500,IF(AS519&lt;=AS501,"",IF(AS519&lt;=AS492,(AS500-AS519+AS501)*(AS493-AS495)/2/AS500,"")))</f>
        <v>5.5</v>
      </c>
      <c r="AT520" s="60">
        <f>IF(AT519&lt;=AT500,AT519*(AT493-AT495)/2/AT500,IF(AT519&lt;=AT501,"",IF(AT519&lt;=AT492,(AT500-AT519+AT501)*(AT493-AT495)/2/AT500,"")))</f>
        <v>9</v>
      </c>
      <c r="AU520" s="145">
        <f>IF(AU519&lt;=AU500,AU519*(AU493-AU495)/2/AU500,IF(AU519&lt;=AU501,"",IF(AU519&lt;=AU492,(AU500-AU519+AU501)*(AU493-AU495)/2/AU500,"")))</f>
        <v>0</v>
      </c>
      <c r="AV520" s="202"/>
      <c r="BB520" s="12"/>
      <c r="BC520" s="202"/>
      <c r="BD520" s="202"/>
      <c r="BE520" s="202"/>
      <c r="BF520" s="202"/>
      <c r="BG520" s="136"/>
      <c r="BH520" s="143" t="s">
        <v>273</v>
      </c>
      <c r="BI520" s="144">
        <f>IF(BI519&lt;=BI500,BI519*(BI493-BI495)/2/BI500,IF(BI519&lt;=BI501,"",IF(BI519&lt;=BI492,(BI500-BI519+BI501)*(BI493-BI495)/2/BI500,"")))</f>
        <v>2.75</v>
      </c>
      <c r="BJ520" s="60">
        <f>IF(BJ519&lt;=BJ500,BJ519*(BJ493-BJ495)/2/BJ500,IF(BJ519&lt;=BJ501,"",IF(BJ519&lt;=BJ492,(BJ500-BJ519+BJ501)*(BJ493-BJ495)/2/BJ500,"")))</f>
        <v>5.5</v>
      </c>
      <c r="BK520" s="60">
        <f>IF(BK519&lt;=BK500,BK519*(BK493-BK495)/2/BK500,IF(BK519&lt;=BK501,"",IF(BK519&lt;=BK492,(BK500-BK519+BK501)*(BK493-BK495)/2/BK500,"")))</f>
        <v>9</v>
      </c>
      <c r="BL520" s="145">
        <f>IF(BL519&lt;=BL500,BL519*(BL493-BL495)/2/BL500,IF(BL519&lt;=BL501,"",IF(BL519&lt;=BL492,(BL500-BL519+BL501)*(BL493-BL495)/2/BL500,"")))</f>
        <v>0</v>
      </c>
      <c r="BM520" s="202"/>
      <c r="BS520" s="12"/>
      <c r="BT520" s="202"/>
      <c r="BU520" s="202"/>
      <c r="BV520" s="202"/>
      <c r="BW520" s="202"/>
      <c r="BX520" s="136"/>
      <c r="BY520" s="143" t="s">
        <v>273</v>
      </c>
      <c r="BZ520" s="144">
        <f>IF(BZ519&lt;=BZ500,BZ519*(BZ493-BZ495)/2/BZ500,IF(BZ519&lt;=BZ501,"",IF(BZ519&lt;=BZ492,(BZ500-BZ519+BZ501)*(BZ493-BZ495)/2/BZ500,"")))</f>
        <v>11</v>
      </c>
      <c r="CA520" s="60">
        <f>IF(CA519&lt;=CA500,CA519*(CA493-CA495)/2/CA500,IF(CA519&lt;=CA501,"",IF(CA519&lt;=CA492,(CA500-CA519+CA501)*(CA493-CA495)/2/CA500,"")))</f>
        <v>18</v>
      </c>
      <c r="CB520" s="60">
        <f>IF(CB519&lt;=CB500,CB519*(CB493-CB495)/2/CB500,IF(CB519&lt;=CB501,"",IF(CB519&lt;=CB492,(CB500-CB519+CB501)*(CB493-CB495)/2/CB500,"")))</f>
        <v>0</v>
      </c>
      <c r="CC520" s="145">
        <f>IF(CC519&lt;=CC500,CC519*(CC493-CC495)/2/CC500,IF(CC519&lt;=CC501,"",IF(CC519&lt;=CC492,(CC500-CC519+CC501)*(CC493-CC495)/2/CC500,"")))</f>
        <v>0</v>
      </c>
      <c r="CD520" s="202"/>
      <c r="CJ520" s="12"/>
      <c r="CK520" s="202"/>
      <c r="CL520" s="202"/>
      <c r="CM520" s="202"/>
      <c r="CN520" s="202"/>
      <c r="CO520" s="136"/>
      <c r="CP520" s="143" t="s">
        <v>273</v>
      </c>
      <c r="CQ520" s="144">
        <f>IF(CQ519&lt;=CQ500,CQ519*(CQ493-CQ495)/2/CQ500,IF(CQ519&lt;=CQ501,"",IF(CQ519&lt;=CQ492,(CQ500-CQ519+CQ501)*(CQ493-CQ495)/2/CQ500,"")))</f>
        <v>11</v>
      </c>
      <c r="CR520" s="60">
        <f>IF(CR519&lt;=CR500,CR519*(CR493-CR495)/2/CR500,IF(CR519&lt;=CR501,"",IF(CR519&lt;=CR492,(CR500-CR519+CR501)*(CR493-CR495)/2/CR500,"")))</f>
        <v>18</v>
      </c>
      <c r="CS520" s="60">
        <f>IF(CS519&lt;=CS500,CS519*(CS493-CS495)/2/CS500,IF(CS519&lt;=CS501,"",IF(CS519&lt;=CS492,(CS500-CS519+CS501)*(CS493-CS495)/2/CS500,"")))</f>
        <v>0</v>
      </c>
      <c r="CT520" s="145">
        <f>IF(CT519&lt;=CT500,CT519*(CT493-CT495)/2/CT500,IF(CT519&lt;=CT501,"",IF(CT519&lt;=CT492,(CT500-CT519+CT501)*(CT493-CT495)/2/CT500,"")))</f>
        <v>0</v>
      </c>
      <c r="CU520" s="202"/>
      <c r="DA520" s="12"/>
      <c r="DB520" s="202"/>
      <c r="DC520" s="202"/>
      <c r="DD520" s="202"/>
      <c r="DE520" s="202"/>
      <c r="DF520" s="136"/>
      <c r="DG520" s="143" t="s">
        <v>273</v>
      </c>
      <c r="DH520" s="144">
        <f>IF(DH519&lt;=DH500,DH519*(DH493-DH495)/2/DH500,IF(DH519&lt;=DH501,"",IF(DH519&lt;=DH492,(DH500-DH519+DH501)*(DH493-DH495)/2/DH500,"")))</f>
        <v>11</v>
      </c>
      <c r="DI520" s="60">
        <f>IF(DI519&lt;=DI500,DI519*(DI493-DI495)/2/DI500,IF(DI519&lt;=DI501,"",IF(DI519&lt;=DI492,(DI500-DI519+DI501)*(DI493-DI495)/2/DI500,"")))</f>
        <v>18</v>
      </c>
      <c r="DJ520" s="60">
        <f>IF(DJ519&lt;=DJ500,DJ519*(DJ493-DJ495)/2/DJ500,IF(DJ519&lt;=DJ501,"",IF(DJ519&lt;=DJ492,(DJ500-DJ519+DJ501)*(DJ493-DJ495)/2/DJ500,"")))</f>
        <v>0</v>
      </c>
      <c r="DK520" s="145">
        <f>IF(DK519&lt;=DK500,DK519*(DK493-DK495)/2/DK500,IF(DK519&lt;=DK501,"",IF(DK519&lt;=DK492,(DK500-DK519+DK501)*(DK493-DK495)/2/DK500,"")))</f>
        <v>0</v>
      </c>
      <c r="DL520" s="202"/>
      <c r="DR520" s="12"/>
      <c r="DS520" s="202"/>
      <c r="DT520" s="202"/>
      <c r="DU520" s="202"/>
      <c r="DV520" s="202"/>
      <c r="DW520" s="136"/>
      <c r="DX520" s="143" t="s">
        <v>273</v>
      </c>
      <c r="DY520" s="144">
        <f>IF(DY519&lt;=DY500,DY519*(DY493-DY495)/2/DY500,IF(DY519&lt;=DY501,"",IF(DY519&lt;=DY492,(DY500-DY519+DY501)*(DY493-DY495)/2/DY500,"")))</f>
        <v>11</v>
      </c>
      <c r="DZ520" s="60">
        <f>IF(DZ519&lt;=DZ500,DZ519*(DZ493-DZ495)/2/DZ500,IF(DZ519&lt;=DZ501,"",IF(DZ519&lt;=DZ492,(DZ500-DZ519+DZ501)*(DZ493-DZ495)/2/DZ500,"")))</f>
        <v>18</v>
      </c>
      <c r="EA520" s="60">
        <f>IF(EA519&lt;=EA500,EA519*(EA493-EA495)/2/EA500,IF(EA519&lt;=EA501,"",IF(EA519&lt;=EA492,(EA500-EA519+EA501)*(EA493-EA495)/2/EA500,"")))</f>
        <v>0</v>
      </c>
      <c r="EB520" s="145">
        <f>IF(EB519&lt;=EB500,EB519*(EB493-EB495)/2/EB500,IF(EB519&lt;=EB501,"",IF(EB519&lt;=EB492,(EB500-EB519+EB501)*(EB493-EB495)/2/EB500,"")))</f>
        <v>0</v>
      </c>
      <c r="EC520" s="202"/>
    </row>
    <row r="521" spans="3:133" x14ac:dyDescent="0.3">
      <c r="C521" s="12"/>
      <c r="D521" s="16"/>
      <c r="E521" s="16"/>
      <c r="F521" s="16"/>
      <c r="G521" s="16"/>
      <c r="H521" s="138" t="s">
        <v>253</v>
      </c>
      <c r="I521" s="146" t="s">
        <v>274</v>
      </c>
      <c r="J521" s="147">
        <f>IF(J519&lt;=J500,J519^2*(J493-J495)/4/J500,J500*(J493-J495)/4)</f>
        <v>7.5625</v>
      </c>
      <c r="K521" s="148">
        <f>IF(K519&lt;=K500,K519^2*(K493-K495)/4/K500,K500*(K493-K495)/4)</f>
        <v>30.25</v>
      </c>
      <c r="L521" s="148">
        <f>IF(L519&lt;=L500,L519^2*(L493-L495)/4/L500,L500*(L493-L495)/4)</f>
        <v>100</v>
      </c>
      <c r="M521" s="149">
        <f>IF(M519&lt;=M500,M519^2*(M493-M495)/4/M500,M500*(M493-M495)/4)</f>
        <v>100</v>
      </c>
      <c r="N521" s="16"/>
      <c r="T521" s="12"/>
      <c r="U521" s="202"/>
      <c r="V521" s="202"/>
      <c r="W521" s="202"/>
      <c r="X521" s="202"/>
      <c r="Y521" s="138" t="s">
        <v>253</v>
      </c>
      <c r="Z521" s="146" t="s">
        <v>274</v>
      </c>
      <c r="AA521" s="147">
        <f>IF(AA519&lt;=AA500,AA519^2*(AA493-AA495)/4/AA500,AA500*(AA493-AA495)/4)</f>
        <v>7.5625</v>
      </c>
      <c r="AB521" s="148">
        <f>IF(AB519&lt;=AB500,AB519^2*(AB493-AB495)/4/AB500,AB500*(AB493-AB495)/4)</f>
        <v>30.25</v>
      </c>
      <c r="AC521" s="148">
        <f>IF(AC519&lt;=AC500,AC519^2*(AC493-AC495)/4/AC500,AC500*(AC493-AC495)/4)</f>
        <v>100</v>
      </c>
      <c r="AD521" s="149">
        <f>IF(AD519&lt;=AD500,AD519^2*(AD493-AD495)/4/AD500,AD500*(AD493-AD495)/4)</f>
        <v>100</v>
      </c>
      <c r="AE521" s="202"/>
      <c r="AK521" s="12"/>
      <c r="AL521" s="202"/>
      <c r="AM521" s="202"/>
      <c r="AN521" s="202"/>
      <c r="AO521" s="202"/>
      <c r="AP521" s="138" t="s">
        <v>253</v>
      </c>
      <c r="AQ521" s="146" t="s">
        <v>274</v>
      </c>
      <c r="AR521" s="147">
        <f>IF(AR519&lt;=AR500,AR519^2*(AR493-AR495)/4/AR500,AR500*(AR493-AR495)/4)</f>
        <v>7.5625</v>
      </c>
      <c r="AS521" s="148">
        <f>IF(AS519&lt;=AS500,AS519^2*(AS493-AS495)/4/AS500,AS500*(AS493-AS495)/4)</f>
        <v>30.25</v>
      </c>
      <c r="AT521" s="148">
        <f>IF(AT519&lt;=AT500,AT519^2*(AT493-AT495)/4/AT500,AT500*(AT493-AT495)/4)</f>
        <v>100</v>
      </c>
      <c r="AU521" s="149">
        <f>IF(AU519&lt;=AU500,AU519^2*(AU493-AU495)/4/AU500,AU500*(AU493-AU495)/4)</f>
        <v>100</v>
      </c>
      <c r="AV521" s="202"/>
      <c r="BB521" s="12"/>
      <c r="BC521" s="202"/>
      <c r="BD521" s="202"/>
      <c r="BE521" s="202"/>
      <c r="BF521" s="202"/>
      <c r="BG521" s="138" t="s">
        <v>253</v>
      </c>
      <c r="BH521" s="146" t="s">
        <v>274</v>
      </c>
      <c r="BI521" s="147">
        <f>IF(BI519&lt;=BI500,BI519^2*(BI493-BI495)/4/BI500,BI500*(BI493-BI495)/4)</f>
        <v>7.5625</v>
      </c>
      <c r="BJ521" s="148">
        <f>IF(BJ519&lt;=BJ500,BJ519^2*(BJ493-BJ495)/4/BJ500,BJ500*(BJ493-BJ495)/4)</f>
        <v>30.25</v>
      </c>
      <c r="BK521" s="148">
        <f>IF(BK519&lt;=BK500,BK519^2*(BK493-BK495)/4/BK500,BK500*(BK493-BK495)/4)</f>
        <v>100</v>
      </c>
      <c r="BL521" s="149">
        <f>IF(BL519&lt;=BL500,BL519^2*(BL493-BL495)/4/BL500,BL500*(BL493-BL495)/4)</f>
        <v>100</v>
      </c>
      <c r="BM521" s="202"/>
      <c r="BS521" s="12"/>
      <c r="BT521" s="202"/>
      <c r="BU521" s="202"/>
      <c r="BV521" s="202"/>
      <c r="BW521" s="202"/>
      <c r="BX521" s="138" t="s">
        <v>253</v>
      </c>
      <c r="BY521" s="146" t="s">
        <v>274</v>
      </c>
      <c r="BZ521" s="147">
        <f>IF(BZ519&lt;=BZ500,BZ519^2*(BZ493-BZ495)/4/BZ500,BZ500*(BZ493-BZ495)/4)</f>
        <v>30.25</v>
      </c>
      <c r="CA521" s="148">
        <f>IF(CA519&lt;=CA500,CA519^2*(CA493-CA495)/4/CA500,CA500*(CA493-CA495)/4)</f>
        <v>100</v>
      </c>
      <c r="CB521" s="148">
        <f>IF(CB519&lt;=CB500,CB519^2*(CB493-CB495)/4/CB500,CB500*(CB493-CB495)/4)</f>
        <v>100</v>
      </c>
      <c r="CC521" s="149">
        <f>IF(CC519&lt;=CC500,CC519^2*(CC493-CC495)/4/CC500,CC500*(CC493-CC495)/4)</f>
        <v>100</v>
      </c>
      <c r="CD521" s="202"/>
      <c r="CJ521" s="12"/>
      <c r="CK521" s="202"/>
      <c r="CL521" s="202"/>
      <c r="CM521" s="202"/>
      <c r="CN521" s="202"/>
      <c r="CO521" s="138" t="s">
        <v>253</v>
      </c>
      <c r="CP521" s="146" t="s">
        <v>274</v>
      </c>
      <c r="CQ521" s="147">
        <f>IF(CQ519&lt;=CQ500,CQ519^2*(CQ493-CQ495)/4/CQ500,CQ500*(CQ493-CQ495)/4)</f>
        <v>30.25</v>
      </c>
      <c r="CR521" s="148">
        <f>IF(CR519&lt;=CR500,CR519^2*(CR493-CR495)/4/CR500,CR500*(CR493-CR495)/4)</f>
        <v>100</v>
      </c>
      <c r="CS521" s="148">
        <f>IF(CS519&lt;=CS500,CS519^2*(CS493-CS495)/4/CS500,CS500*(CS493-CS495)/4)</f>
        <v>100</v>
      </c>
      <c r="CT521" s="149">
        <f>IF(CT519&lt;=CT500,CT519^2*(CT493-CT495)/4/CT500,CT500*(CT493-CT495)/4)</f>
        <v>100</v>
      </c>
      <c r="CU521" s="202"/>
      <c r="DA521" s="12"/>
      <c r="DB521" s="202"/>
      <c r="DC521" s="202"/>
      <c r="DD521" s="202"/>
      <c r="DE521" s="202"/>
      <c r="DF521" s="138" t="s">
        <v>253</v>
      </c>
      <c r="DG521" s="146" t="s">
        <v>274</v>
      </c>
      <c r="DH521" s="147">
        <f>IF(DH519&lt;=DH500,DH519^2*(DH493-DH495)/4/DH500,DH500*(DH493-DH495)/4)</f>
        <v>30.25</v>
      </c>
      <c r="DI521" s="148">
        <f>IF(DI519&lt;=DI500,DI519^2*(DI493-DI495)/4/DI500,DI500*(DI493-DI495)/4)</f>
        <v>100</v>
      </c>
      <c r="DJ521" s="148">
        <f>IF(DJ519&lt;=DJ500,DJ519^2*(DJ493-DJ495)/4/DJ500,DJ500*(DJ493-DJ495)/4)</f>
        <v>100</v>
      </c>
      <c r="DK521" s="149">
        <f>IF(DK519&lt;=DK500,DK519^2*(DK493-DK495)/4/DK500,DK500*(DK493-DK495)/4)</f>
        <v>100</v>
      </c>
      <c r="DL521" s="202"/>
      <c r="DR521" s="12"/>
      <c r="DS521" s="202"/>
      <c r="DT521" s="202"/>
      <c r="DU521" s="202"/>
      <c r="DV521" s="202"/>
      <c r="DW521" s="138" t="s">
        <v>253</v>
      </c>
      <c r="DX521" s="146" t="s">
        <v>274</v>
      </c>
      <c r="DY521" s="147">
        <f>IF(DY519&lt;=DY500,DY519^2*(DY493-DY495)/4/DY500,DY500*(DY493-DY495)/4)</f>
        <v>30.25</v>
      </c>
      <c r="DZ521" s="148">
        <f>IF(DZ519&lt;=DZ500,DZ519^2*(DZ493-DZ495)/4/DZ500,DZ500*(DZ493-DZ495)/4)</f>
        <v>100</v>
      </c>
      <c r="EA521" s="148">
        <f>IF(EA519&lt;=EA500,EA519^2*(EA493-EA495)/4/EA500,EA500*(EA493-EA495)/4)</f>
        <v>100</v>
      </c>
      <c r="EB521" s="149">
        <f>IF(EB519&lt;=EB500,EB519^2*(EB493-EB495)/4/EB500,EB500*(EB493-EB495)/4)</f>
        <v>100</v>
      </c>
      <c r="EC521" s="202"/>
    </row>
    <row r="522" spans="3:133" x14ac:dyDescent="0.3">
      <c r="C522" s="12"/>
      <c r="D522" s="16"/>
      <c r="E522" s="16"/>
      <c r="F522" s="16"/>
      <c r="G522" s="16"/>
      <c r="H522" s="138" t="s">
        <v>255</v>
      </c>
      <c r="I522" s="143" t="s">
        <v>275</v>
      </c>
      <c r="J522" s="144">
        <f>IF(J519&lt;=J500,0,IF(J519&lt;=J501,(J493-J495)*(J519-J500)/2,(J493-J495)*(J501-J500)/2))</f>
        <v>0</v>
      </c>
      <c r="K522" s="60">
        <f>IF(K519&lt;=K500,0,IF(K519&lt;=K501,(K493-K495)*(K519-K500)/2,(K493-K495)*(K501-K500)/2))</f>
        <v>0</v>
      </c>
      <c r="L522" s="60">
        <f>IF(L519&lt;=L500,0,IF(L519&lt;=L501,(L493-L495)*(L519-L500)/2,(L493-L495)*(L501-L500)/2))</f>
        <v>0</v>
      </c>
      <c r="M522" s="145">
        <f>IF(M519&lt;=M500,0,IF(M519&lt;=M501,(M493-M495)*(M519-M500)/2,(M493-M495)*(M501-M500)/2))</f>
        <v>0</v>
      </c>
      <c r="N522" s="16"/>
      <c r="T522" s="12"/>
      <c r="U522" s="202"/>
      <c r="V522" s="202"/>
      <c r="W522" s="202"/>
      <c r="X522" s="202"/>
      <c r="Y522" s="138" t="s">
        <v>255</v>
      </c>
      <c r="Z522" s="143" t="s">
        <v>275</v>
      </c>
      <c r="AA522" s="144">
        <f>IF(AA519&lt;=AA500,0,IF(AA519&lt;=AA501,(AA493-AA495)*(AA519-AA500)/2,(AA493-AA495)*(AA501-AA500)/2))</f>
        <v>0</v>
      </c>
      <c r="AB522" s="60">
        <f>IF(AB519&lt;=AB500,0,IF(AB519&lt;=AB501,(AB493-AB495)*(AB519-AB500)/2,(AB493-AB495)*(AB501-AB500)/2))</f>
        <v>0</v>
      </c>
      <c r="AC522" s="60">
        <f>IF(AC519&lt;=AC500,0,IF(AC519&lt;=AC501,(AC493-AC495)*(AC519-AC500)/2,(AC493-AC495)*(AC501-AC500)/2))</f>
        <v>0</v>
      </c>
      <c r="AD522" s="145">
        <f>IF(AD519&lt;=AD500,0,IF(AD519&lt;=AD501,(AD493-AD495)*(AD519-AD500)/2,(AD493-AD495)*(AD501-AD500)/2))</f>
        <v>0</v>
      </c>
      <c r="AE522" s="202"/>
      <c r="AK522" s="12"/>
      <c r="AL522" s="202"/>
      <c r="AM522" s="202"/>
      <c r="AN522" s="202"/>
      <c r="AO522" s="202"/>
      <c r="AP522" s="138" t="s">
        <v>255</v>
      </c>
      <c r="AQ522" s="143" t="s">
        <v>275</v>
      </c>
      <c r="AR522" s="144">
        <f>IF(AR519&lt;=AR500,0,IF(AR519&lt;=AR501,(AR493-AR495)*(AR519-AR500)/2,(AR493-AR495)*(AR501-AR500)/2))</f>
        <v>0</v>
      </c>
      <c r="AS522" s="60">
        <f>IF(AS519&lt;=AS500,0,IF(AS519&lt;=AS501,(AS493-AS495)*(AS519-AS500)/2,(AS493-AS495)*(AS501-AS500)/2))</f>
        <v>0</v>
      </c>
      <c r="AT522" s="60">
        <f>IF(AT519&lt;=AT500,0,IF(AT519&lt;=AT501,(AT493-AT495)*(AT519-AT500)/2,(AT493-AT495)*(AT501-AT500)/2))</f>
        <v>0</v>
      </c>
      <c r="AU522" s="145">
        <f>IF(AU519&lt;=AU500,0,IF(AU519&lt;=AU501,(AU493-AU495)*(AU519-AU500)/2,(AU493-AU495)*(AU501-AU500)/2))</f>
        <v>0</v>
      </c>
      <c r="AV522" s="202"/>
      <c r="BB522" s="12"/>
      <c r="BC522" s="202"/>
      <c r="BD522" s="202"/>
      <c r="BE522" s="202"/>
      <c r="BF522" s="202"/>
      <c r="BG522" s="138" t="s">
        <v>255</v>
      </c>
      <c r="BH522" s="143" t="s">
        <v>275</v>
      </c>
      <c r="BI522" s="144">
        <f>IF(BI519&lt;=BI500,0,IF(BI519&lt;=BI501,(BI493-BI495)*(BI519-BI500)/2,(BI493-BI495)*(BI501-BI500)/2))</f>
        <v>0</v>
      </c>
      <c r="BJ522" s="60">
        <f>IF(BJ519&lt;=BJ500,0,IF(BJ519&lt;=BJ501,(BJ493-BJ495)*(BJ519-BJ500)/2,(BJ493-BJ495)*(BJ501-BJ500)/2))</f>
        <v>0</v>
      </c>
      <c r="BK522" s="60">
        <f>IF(BK519&lt;=BK500,0,IF(BK519&lt;=BK501,(BK493-BK495)*(BK519-BK500)/2,(BK493-BK495)*(BK501-BK500)/2))</f>
        <v>0</v>
      </c>
      <c r="BL522" s="145">
        <f>IF(BL519&lt;=BL500,0,IF(BL519&lt;=BL501,(BL493-BL495)*(BL519-BL500)/2,(BL493-BL495)*(BL501-BL500)/2))</f>
        <v>0</v>
      </c>
      <c r="BM522" s="202"/>
      <c r="BS522" s="12"/>
      <c r="BT522" s="202"/>
      <c r="BU522" s="202"/>
      <c r="BV522" s="202"/>
      <c r="BW522" s="202"/>
      <c r="BX522" s="138" t="s">
        <v>255</v>
      </c>
      <c r="BY522" s="143" t="s">
        <v>275</v>
      </c>
      <c r="BZ522" s="144">
        <f>IF(BZ519&lt;=BZ500,0,IF(BZ519&lt;=BZ501,(BZ493-BZ495)*(BZ519-BZ500)/2,(BZ493-BZ495)*(BZ501-BZ500)/2))</f>
        <v>0</v>
      </c>
      <c r="CA522" s="60">
        <f>IF(CA519&lt;=CA500,0,IF(CA519&lt;=CA501,(CA493-CA495)*(CA519-CA500)/2,(CA493-CA495)*(CA501-CA500)/2))</f>
        <v>0</v>
      </c>
      <c r="CB522" s="60">
        <f>IF(CB519&lt;=CB500,0,IF(CB519&lt;=CB501,(CB493-CB495)*(CB519-CB500)/2,(CB493-CB495)*(CB501-CB500)/2))</f>
        <v>0</v>
      </c>
      <c r="CC522" s="145">
        <f>IF(CC519&lt;=CC500,0,IF(CC519&lt;=CC501,(CC493-CC495)*(CC519-CC500)/2,(CC493-CC495)*(CC501-CC500)/2))</f>
        <v>0</v>
      </c>
      <c r="CD522" s="202"/>
      <c r="CJ522" s="12"/>
      <c r="CK522" s="202"/>
      <c r="CL522" s="202"/>
      <c r="CM522" s="202"/>
      <c r="CN522" s="202"/>
      <c r="CO522" s="138" t="s">
        <v>255</v>
      </c>
      <c r="CP522" s="143" t="s">
        <v>275</v>
      </c>
      <c r="CQ522" s="144">
        <f>IF(CQ519&lt;=CQ500,0,IF(CQ519&lt;=CQ501,(CQ493-CQ495)*(CQ519-CQ500)/2,(CQ493-CQ495)*(CQ501-CQ500)/2))</f>
        <v>0</v>
      </c>
      <c r="CR522" s="60">
        <f>IF(CR519&lt;=CR500,0,IF(CR519&lt;=CR501,(CR493-CR495)*(CR519-CR500)/2,(CR493-CR495)*(CR501-CR500)/2))</f>
        <v>0</v>
      </c>
      <c r="CS522" s="60">
        <f>IF(CS519&lt;=CS500,0,IF(CS519&lt;=CS501,(CS493-CS495)*(CS519-CS500)/2,(CS493-CS495)*(CS501-CS500)/2))</f>
        <v>0</v>
      </c>
      <c r="CT522" s="145">
        <f>IF(CT519&lt;=CT500,0,IF(CT519&lt;=CT501,(CT493-CT495)*(CT519-CT500)/2,(CT493-CT495)*(CT501-CT500)/2))</f>
        <v>0</v>
      </c>
      <c r="CU522" s="202"/>
      <c r="DA522" s="12"/>
      <c r="DB522" s="202"/>
      <c r="DC522" s="202"/>
      <c r="DD522" s="202"/>
      <c r="DE522" s="202"/>
      <c r="DF522" s="138" t="s">
        <v>255</v>
      </c>
      <c r="DG522" s="143" t="s">
        <v>275</v>
      </c>
      <c r="DH522" s="144">
        <f>IF(DH519&lt;=DH500,0,IF(DH519&lt;=DH501,(DH493-DH495)*(DH519-DH500)/2,(DH493-DH495)*(DH501-DH500)/2))</f>
        <v>0</v>
      </c>
      <c r="DI522" s="60">
        <f>IF(DI519&lt;=DI500,0,IF(DI519&lt;=DI501,(DI493-DI495)*(DI519-DI500)/2,(DI493-DI495)*(DI501-DI500)/2))</f>
        <v>0</v>
      </c>
      <c r="DJ522" s="60">
        <f>IF(DJ519&lt;=DJ500,0,IF(DJ519&lt;=DJ501,(DJ493-DJ495)*(DJ519-DJ500)/2,(DJ493-DJ495)*(DJ501-DJ500)/2))</f>
        <v>0</v>
      </c>
      <c r="DK522" s="145">
        <f>IF(DK519&lt;=DK500,0,IF(DK519&lt;=DK501,(DK493-DK495)*(DK519-DK500)/2,(DK493-DK495)*(DK501-DK500)/2))</f>
        <v>0</v>
      </c>
      <c r="DL522" s="202"/>
      <c r="DR522" s="12"/>
      <c r="DS522" s="202"/>
      <c r="DT522" s="202"/>
      <c r="DU522" s="202"/>
      <c r="DV522" s="202"/>
      <c r="DW522" s="138" t="s">
        <v>255</v>
      </c>
      <c r="DX522" s="143" t="s">
        <v>275</v>
      </c>
      <c r="DY522" s="144">
        <f>IF(DY519&lt;=DY500,0,IF(DY519&lt;=DY501,(DY493-DY495)*(DY519-DY500)/2,(DY493-DY495)*(DY501-DY500)/2))</f>
        <v>0</v>
      </c>
      <c r="DZ522" s="60">
        <f>IF(DZ519&lt;=DZ500,0,IF(DZ519&lt;=DZ501,(DZ493-DZ495)*(DZ519-DZ500)/2,(DZ493-DZ495)*(DZ501-DZ500)/2))</f>
        <v>0</v>
      </c>
      <c r="EA522" s="60">
        <f>IF(EA519&lt;=EA500,0,IF(EA519&lt;=EA501,(EA493-EA495)*(EA519-EA500)/2,(EA493-EA495)*(EA501-EA500)/2))</f>
        <v>0</v>
      </c>
      <c r="EB522" s="145">
        <f>IF(EB519&lt;=EB500,0,IF(EB519&lt;=EB501,(EB493-EB495)*(EB519-EB500)/2,(EB493-EB495)*(EB501-EB500)/2))</f>
        <v>0</v>
      </c>
      <c r="EC522" s="202"/>
    </row>
    <row r="523" spans="3:133" x14ac:dyDescent="0.3">
      <c r="C523" s="12"/>
      <c r="D523" s="16"/>
      <c r="E523" s="16"/>
      <c r="F523" s="16"/>
      <c r="G523" s="16"/>
      <c r="H523" s="138" t="s">
        <v>257</v>
      </c>
      <c r="I523" s="143" t="s">
        <v>276</v>
      </c>
      <c r="J523" s="144">
        <f>IF(J519&lt;=J501,0,IF(J519&lt;=J492,(J519-J501)*(((J493-J495)/2)-J520)/2,J500*(J493-J495)/2))</f>
        <v>0</v>
      </c>
      <c r="K523" s="60">
        <f>IF(K519&lt;=K501,0,IF(K519&lt;=K492,(K519-K501)*(((K493-K495)/2)-K520)/2,K500*(K493-K495)/2))</f>
        <v>0</v>
      </c>
      <c r="L523" s="60">
        <f>IF(L519&lt;=L501,0,IF(L519&lt;=L492,(L519-L501)*(((L493-L495)/2)-L520)/2,L500*(L493-L495)/2))</f>
        <v>1</v>
      </c>
      <c r="M523" s="145">
        <f>IF(M519&lt;=M501,0,IF(M519&lt;=M492,(M519-M501)*(((M493-M495)/2)-M520)/2,M500*(M493-M495)/2))</f>
        <v>100</v>
      </c>
      <c r="N523" s="16"/>
      <c r="T523" s="12"/>
      <c r="U523" s="202"/>
      <c r="V523" s="202"/>
      <c r="W523" s="202"/>
      <c r="X523" s="202"/>
      <c r="Y523" s="138" t="s">
        <v>257</v>
      </c>
      <c r="Z523" s="143" t="s">
        <v>276</v>
      </c>
      <c r="AA523" s="144">
        <f>IF(AA519&lt;=AA501,0,IF(AA519&lt;=AA492,(AA519-AA501)*(((AA493-AA495)/2)-AA520)/2,AA500*(AA493-AA495)/2))</f>
        <v>0</v>
      </c>
      <c r="AB523" s="60">
        <f>IF(AB519&lt;=AB501,0,IF(AB519&lt;=AB492,(AB519-AB501)*(((AB493-AB495)/2)-AB520)/2,AB500*(AB493-AB495)/2))</f>
        <v>0</v>
      </c>
      <c r="AC523" s="60">
        <f>IF(AC519&lt;=AC501,0,IF(AC519&lt;=AC492,(AC519-AC501)*(((AC493-AC495)/2)-AC520)/2,AC500*(AC493-AC495)/2))</f>
        <v>1</v>
      </c>
      <c r="AD523" s="145">
        <f>IF(AD519&lt;=AD501,0,IF(AD519&lt;=AD492,(AD519-AD501)*(((AD493-AD495)/2)-AD520)/2,AD500*(AD493-AD495)/2))</f>
        <v>100</v>
      </c>
      <c r="AE523" s="202"/>
      <c r="AK523" s="12"/>
      <c r="AL523" s="202"/>
      <c r="AM523" s="202"/>
      <c r="AN523" s="202"/>
      <c r="AO523" s="202"/>
      <c r="AP523" s="138" t="s">
        <v>257</v>
      </c>
      <c r="AQ523" s="143" t="s">
        <v>276</v>
      </c>
      <c r="AR523" s="144">
        <f>IF(AR519&lt;=AR501,0,IF(AR519&lt;=AR492,(AR519-AR501)*(((AR493-AR495)/2)-AR520)/2,AR500*(AR493-AR495)/2))</f>
        <v>0</v>
      </c>
      <c r="AS523" s="60">
        <f>IF(AS519&lt;=AS501,0,IF(AS519&lt;=AS492,(AS519-AS501)*(((AS493-AS495)/2)-AS520)/2,AS500*(AS493-AS495)/2))</f>
        <v>0</v>
      </c>
      <c r="AT523" s="60">
        <f>IF(AT519&lt;=AT501,0,IF(AT519&lt;=AT492,(AT519-AT501)*(((AT493-AT495)/2)-AT520)/2,AT500*(AT493-AT495)/2))</f>
        <v>1</v>
      </c>
      <c r="AU523" s="145">
        <f>IF(AU519&lt;=AU501,0,IF(AU519&lt;=AU492,(AU519-AU501)*(((AU493-AU495)/2)-AU520)/2,AU500*(AU493-AU495)/2))</f>
        <v>100</v>
      </c>
      <c r="AV523" s="202"/>
      <c r="BB523" s="12"/>
      <c r="BC523" s="202"/>
      <c r="BD523" s="202"/>
      <c r="BE523" s="202"/>
      <c r="BF523" s="202"/>
      <c r="BG523" s="138" t="s">
        <v>257</v>
      </c>
      <c r="BH523" s="143" t="s">
        <v>276</v>
      </c>
      <c r="BI523" s="144">
        <f>IF(BI519&lt;=BI501,0,IF(BI519&lt;=BI492,(BI519-BI501)*(((BI493-BI495)/2)-BI520)/2,BI500*(BI493-BI495)/2))</f>
        <v>0</v>
      </c>
      <c r="BJ523" s="60">
        <f>IF(BJ519&lt;=BJ501,0,IF(BJ519&lt;=BJ492,(BJ519-BJ501)*(((BJ493-BJ495)/2)-BJ520)/2,BJ500*(BJ493-BJ495)/2))</f>
        <v>0</v>
      </c>
      <c r="BK523" s="60">
        <f>IF(BK519&lt;=BK501,0,IF(BK519&lt;=BK492,(BK519-BK501)*(((BK493-BK495)/2)-BK520)/2,BK500*(BK493-BK495)/2))</f>
        <v>1</v>
      </c>
      <c r="BL523" s="145">
        <f>IF(BL519&lt;=BL501,0,IF(BL519&lt;=BL492,(BL519-BL501)*(((BL493-BL495)/2)-BL520)/2,BL500*(BL493-BL495)/2))</f>
        <v>100</v>
      </c>
      <c r="BM523" s="202"/>
      <c r="BS523" s="12"/>
      <c r="BT523" s="202"/>
      <c r="BU523" s="202"/>
      <c r="BV523" s="202"/>
      <c r="BW523" s="202"/>
      <c r="BX523" s="138" t="s">
        <v>257</v>
      </c>
      <c r="BY523" s="143" t="s">
        <v>276</v>
      </c>
      <c r="BZ523" s="144">
        <f>IF(BZ519&lt;=BZ501,0,IF(BZ519&lt;=BZ492,(BZ519-BZ501)*(((BZ493-BZ495)/2)-BZ520)/2,BZ500*(BZ493-BZ495)/2))</f>
        <v>0</v>
      </c>
      <c r="CA523" s="60">
        <f>IF(CA519&lt;=CA501,0,IF(CA519&lt;=CA492,(CA519-CA501)*(((CA493-CA495)/2)-CA520)/2,CA500*(CA493-CA495)/2))</f>
        <v>1</v>
      </c>
      <c r="CB523" s="60">
        <f>IF(CB519&lt;=CB501,0,IF(CB519&lt;=CB492,(CB519-CB501)*(((CB493-CB495)/2)-CB520)/2,CB500*(CB493-CB495)/2))</f>
        <v>100</v>
      </c>
      <c r="CC523" s="145">
        <f>IF(CC519&lt;=CC501,0,IF(CC519&lt;=CC492,(CC519-CC501)*(((CC493-CC495)/2)-CC520)/2,CC500*(CC493-CC495)/2))</f>
        <v>100</v>
      </c>
      <c r="CD523" s="202"/>
      <c r="CJ523" s="12"/>
      <c r="CK523" s="202"/>
      <c r="CL523" s="202"/>
      <c r="CM523" s="202"/>
      <c r="CN523" s="202"/>
      <c r="CO523" s="138" t="s">
        <v>257</v>
      </c>
      <c r="CP523" s="143" t="s">
        <v>276</v>
      </c>
      <c r="CQ523" s="144">
        <f>IF(CQ519&lt;=CQ501,0,IF(CQ519&lt;=CQ492,(CQ519-CQ501)*(((CQ493-CQ495)/2)-CQ520)/2,CQ500*(CQ493-CQ495)/2))</f>
        <v>0</v>
      </c>
      <c r="CR523" s="60">
        <f>IF(CR519&lt;=CR501,0,IF(CR519&lt;=CR492,(CR519-CR501)*(((CR493-CR495)/2)-CR520)/2,CR500*(CR493-CR495)/2))</f>
        <v>1</v>
      </c>
      <c r="CS523" s="60">
        <f>IF(CS519&lt;=CS501,0,IF(CS519&lt;=CS492,(CS519-CS501)*(((CS493-CS495)/2)-CS520)/2,CS500*(CS493-CS495)/2))</f>
        <v>100</v>
      </c>
      <c r="CT523" s="145">
        <f>IF(CT519&lt;=CT501,0,IF(CT519&lt;=CT492,(CT519-CT501)*(((CT493-CT495)/2)-CT520)/2,CT500*(CT493-CT495)/2))</f>
        <v>100</v>
      </c>
      <c r="CU523" s="202"/>
      <c r="DA523" s="12"/>
      <c r="DB523" s="202"/>
      <c r="DC523" s="202"/>
      <c r="DD523" s="202"/>
      <c r="DE523" s="202"/>
      <c r="DF523" s="138" t="s">
        <v>257</v>
      </c>
      <c r="DG523" s="143" t="s">
        <v>276</v>
      </c>
      <c r="DH523" s="144">
        <f>IF(DH519&lt;=DH501,0,IF(DH519&lt;=DH492,(DH519-DH501)*(((DH493-DH495)/2)-DH520)/2,DH500*(DH493-DH495)/2))</f>
        <v>0</v>
      </c>
      <c r="DI523" s="60">
        <f>IF(DI519&lt;=DI501,0,IF(DI519&lt;=DI492,(DI519-DI501)*(((DI493-DI495)/2)-DI520)/2,DI500*(DI493-DI495)/2))</f>
        <v>1</v>
      </c>
      <c r="DJ523" s="60">
        <f>IF(DJ519&lt;=DJ501,0,IF(DJ519&lt;=DJ492,(DJ519-DJ501)*(((DJ493-DJ495)/2)-DJ520)/2,DJ500*(DJ493-DJ495)/2))</f>
        <v>100</v>
      </c>
      <c r="DK523" s="145">
        <f>IF(DK519&lt;=DK501,0,IF(DK519&lt;=DK492,(DK519-DK501)*(((DK493-DK495)/2)-DK520)/2,DK500*(DK493-DK495)/2))</f>
        <v>100</v>
      </c>
      <c r="DL523" s="202"/>
      <c r="DR523" s="12"/>
      <c r="DS523" s="202"/>
      <c r="DT523" s="202"/>
      <c r="DU523" s="202"/>
      <c r="DV523" s="202"/>
      <c r="DW523" s="138" t="s">
        <v>257</v>
      </c>
      <c r="DX523" s="143" t="s">
        <v>276</v>
      </c>
      <c r="DY523" s="144">
        <f>IF(DY519&lt;=DY501,0,IF(DY519&lt;=DY492,(DY519-DY501)*(((DY493-DY495)/2)-DY520)/2,DY500*(DY493-DY495)/2))</f>
        <v>0</v>
      </c>
      <c r="DZ523" s="60">
        <f>IF(DZ519&lt;=DZ501,0,IF(DZ519&lt;=DZ492,(DZ519-DZ501)*(((DZ493-DZ495)/2)-DZ520)/2,DZ500*(DZ493-DZ495)/2))</f>
        <v>1</v>
      </c>
      <c r="EA523" s="60">
        <f>IF(EA519&lt;=EA501,0,IF(EA519&lt;=EA492,(EA519-EA501)*(((EA493-EA495)/2)-EA520)/2,EA500*(EA493-EA495)/2))</f>
        <v>100</v>
      </c>
      <c r="EB523" s="145">
        <f>IF(EB519&lt;=EB501,0,IF(EB519&lt;=EB492,(EB519-EB501)*(((EB493-EB495)/2)-EB520)/2,EB500*(EB493-EB495)/2))</f>
        <v>100</v>
      </c>
      <c r="EC523" s="202"/>
    </row>
    <row r="524" spans="3:133" x14ac:dyDescent="0.3">
      <c r="C524" s="12"/>
      <c r="D524" s="16"/>
      <c r="E524" s="16"/>
      <c r="F524" s="16"/>
      <c r="G524" s="16"/>
      <c r="H524" s="138" t="s">
        <v>259</v>
      </c>
      <c r="I524" s="150" t="s">
        <v>277</v>
      </c>
      <c r="J524" s="151">
        <f>IF(J519&lt;=J501,0,IF(J519&lt;=J492,J520*(J519-J501),0))</f>
        <v>0</v>
      </c>
      <c r="K524" s="152">
        <f>IF(K519&lt;=K501,0,IF(K519&lt;=K492,K520*(K519-K501),0))</f>
        <v>0</v>
      </c>
      <c r="L524" s="152">
        <f>IF(L519&lt;=L501,0,IF(L519&lt;=L492,L520*(L519-L501),0))</f>
        <v>18</v>
      </c>
      <c r="M524" s="153">
        <f>IF(M519&lt;=M501,0,IF(M519&lt;=M492,M520*(M519-M501),0))</f>
        <v>0</v>
      </c>
      <c r="N524" s="16"/>
      <c r="T524" s="12"/>
      <c r="U524" s="202"/>
      <c r="V524" s="202"/>
      <c r="W524" s="202"/>
      <c r="X524" s="202"/>
      <c r="Y524" s="138" t="s">
        <v>259</v>
      </c>
      <c r="Z524" s="150" t="s">
        <v>277</v>
      </c>
      <c r="AA524" s="151">
        <f>IF(AA519&lt;=AA501,0,IF(AA519&lt;=AA492,AA520*(AA519-AA501),0))</f>
        <v>0</v>
      </c>
      <c r="AB524" s="152">
        <f>IF(AB519&lt;=AB501,0,IF(AB519&lt;=AB492,AB520*(AB519-AB501),0))</f>
        <v>0</v>
      </c>
      <c r="AC524" s="152">
        <f>IF(AC519&lt;=AC501,0,IF(AC519&lt;=AC492,AC520*(AC519-AC501),0))</f>
        <v>18</v>
      </c>
      <c r="AD524" s="153">
        <f>IF(AD519&lt;=AD501,0,IF(AD519&lt;=AD492,AD520*(AD519-AD501),0))</f>
        <v>0</v>
      </c>
      <c r="AE524" s="202"/>
      <c r="AK524" s="12"/>
      <c r="AL524" s="202"/>
      <c r="AM524" s="202"/>
      <c r="AN524" s="202"/>
      <c r="AO524" s="202"/>
      <c r="AP524" s="138" t="s">
        <v>259</v>
      </c>
      <c r="AQ524" s="150" t="s">
        <v>277</v>
      </c>
      <c r="AR524" s="151">
        <f>IF(AR519&lt;=AR501,0,IF(AR519&lt;=AR492,AR520*(AR519-AR501),0))</f>
        <v>0</v>
      </c>
      <c r="AS524" s="152">
        <f>IF(AS519&lt;=AS501,0,IF(AS519&lt;=AS492,AS520*(AS519-AS501),0))</f>
        <v>0</v>
      </c>
      <c r="AT524" s="152">
        <f>IF(AT519&lt;=AT501,0,IF(AT519&lt;=AT492,AT520*(AT519-AT501),0))</f>
        <v>18</v>
      </c>
      <c r="AU524" s="153">
        <f>IF(AU519&lt;=AU501,0,IF(AU519&lt;=AU492,AU520*(AU519-AU501),0))</f>
        <v>0</v>
      </c>
      <c r="AV524" s="202"/>
      <c r="BB524" s="12"/>
      <c r="BC524" s="202"/>
      <c r="BD524" s="202"/>
      <c r="BE524" s="202"/>
      <c r="BF524" s="202"/>
      <c r="BG524" s="138" t="s">
        <v>259</v>
      </c>
      <c r="BH524" s="150" t="s">
        <v>277</v>
      </c>
      <c r="BI524" s="151">
        <f>IF(BI519&lt;=BI501,0,IF(BI519&lt;=BI492,BI520*(BI519-BI501),0))</f>
        <v>0</v>
      </c>
      <c r="BJ524" s="152">
        <f>IF(BJ519&lt;=BJ501,0,IF(BJ519&lt;=BJ492,BJ520*(BJ519-BJ501),0))</f>
        <v>0</v>
      </c>
      <c r="BK524" s="152">
        <f>IF(BK519&lt;=BK501,0,IF(BK519&lt;=BK492,BK520*(BK519-BK501),0))</f>
        <v>18</v>
      </c>
      <c r="BL524" s="153">
        <f>IF(BL519&lt;=BL501,0,IF(BL519&lt;=BL492,BL520*(BL519-BL501),0))</f>
        <v>0</v>
      </c>
      <c r="BM524" s="202"/>
      <c r="BS524" s="12"/>
      <c r="BT524" s="202"/>
      <c r="BU524" s="202"/>
      <c r="BV524" s="202"/>
      <c r="BW524" s="202"/>
      <c r="BX524" s="138" t="s">
        <v>259</v>
      </c>
      <c r="BY524" s="150" t="s">
        <v>277</v>
      </c>
      <c r="BZ524" s="151">
        <f>IF(BZ519&lt;=BZ501,0,IF(BZ519&lt;=BZ492,BZ520*(BZ519-BZ501),0))</f>
        <v>0</v>
      </c>
      <c r="CA524" s="152">
        <f>IF(CA519&lt;=CA501,0,IF(CA519&lt;=CA492,CA520*(CA519-CA501),0))</f>
        <v>18</v>
      </c>
      <c r="CB524" s="152">
        <f>IF(CB519&lt;=CB501,0,IF(CB519&lt;=CB492,CB520*(CB519-CB501),0))</f>
        <v>0</v>
      </c>
      <c r="CC524" s="153">
        <f>IF(CC519&lt;=CC501,0,IF(CC519&lt;=CC492,CC520*(CC519-CC501),0))</f>
        <v>0</v>
      </c>
      <c r="CD524" s="202"/>
      <c r="CJ524" s="12"/>
      <c r="CK524" s="202"/>
      <c r="CL524" s="202"/>
      <c r="CM524" s="202"/>
      <c r="CN524" s="202"/>
      <c r="CO524" s="138" t="s">
        <v>259</v>
      </c>
      <c r="CP524" s="150" t="s">
        <v>277</v>
      </c>
      <c r="CQ524" s="151">
        <f>IF(CQ519&lt;=CQ501,0,IF(CQ519&lt;=CQ492,CQ520*(CQ519-CQ501),0))</f>
        <v>0</v>
      </c>
      <c r="CR524" s="152">
        <f>IF(CR519&lt;=CR501,0,IF(CR519&lt;=CR492,CR520*(CR519-CR501),0))</f>
        <v>18</v>
      </c>
      <c r="CS524" s="152">
        <f>IF(CS519&lt;=CS501,0,IF(CS519&lt;=CS492,CS520*(CS519-CS501),0))</f>
        <v>0</v>
      </c>
      <c r="CT524" s="153">
        <f>IF(CT519&lt;=CT501,0,IF(CT519&lt;=CT492,CT520*(CT519-CT501),0))</f>
        <v>0</v>
      </c>
      <c r="CU524" s="202"/>
      <c r="DA524" s="12"/>
      <c r="DB524" s="202"/>
      <c r="DC524" s="202"/>
      <c r="DD524" s="202"/>
      <c r="DE524" s="202"/>
      <c r="DF524" s="138" t="s">
        <v>259</v>
      </c>
      <c r="DG524" s="150" t="s">
        <v>277</v>
      </c>
      <c r="DH524" s="151">
        <f>IF(DH519&lt;=DH501,0,IF(DH519&lt;=DH492,DH520*(DH519-DH501),0))</f>
        <v>0</v>
      </c>
      <c r="DI524" s="152">
        <f>IF(DI519&lt;=DI501,0,IF(DI519&lt;=DI492,DI520*(DI519-DI501),0))</f>
        <v>18</v>
      </c>
      <c r="DJ524" s="152">
        <f>IF(DJ519&lt;=DJ501,0,IF(DJ519&lt;=DJ492,DJ520*(DJ519-DJ501),0))</f>
        <v>0</v>
      </c>
      <c r="DK524" s="153">
        <f>IF(DK519&lt;=DK501,0,IF(DK519&lt;=DK492,DK520*(DK519-DK501),0))</f>
        <v>0</v>
      </c>
      <c r="DL524" s="202"/>
      <c r="DR524" s="12"/>
      <c r="DS524" s="202"/>
      <c r="DT524" s="202"/>
      <c r="DU524" s="202"/>
      <c r="DV524" s="202"/>
      <c r="DW524" s="138" t="s">
        <v>259</v>
      </c>
      <c r="DX524" s="150" t="s">
        <v>277</v>
      </c>
      <c r="DY524" s="151">
        <f>IF(DY519&lt;=DY501,0,IF(DY519&lt;=DY492,DY520*(DY519-DY501),0))</f>
        <v>0</v>
      </c>
      <c r="DZ524" s="152">
        <f>IF(DZ519&lt;=DZ501,0,IF(DZ519&lt;=DZ492,DZ520*(DZ519-DZ501),0))</f>
        <v>18</v>
      </c>
      <c r="EA524" s="152">
        <f>IF(EA519&lt;=EA501,0,IF(EA519&lt;=EA492,EA520*(EA519-EA501),0))</f>
        <v>0</v>
      </c>
      <c r="EB524" s="153">
        <f>IF(EB519&lt;=EB501,0,IF(EB519&lt;=EB492,EB520*(EB519-EB501),0))</f>
        <v>0</v>
      </c>
      <c r="EC524" s="202"/>
    </row>
    <row r="525" spans="3:133" x14ac:dyDescent="0.3">
      <c r="C525" s="12"/>
      <c r="D525" s="16"/>
      <c r="E525" s="16"/>
      <c r="F525" s="16"/>
      <c r="G525" s="16"/>
      <c r="H525" s="136"/>
      <c r="I525" s="143" t="s">
        <v>278</v>
      </c>
      <c r="J525" s="144">
        <f t="shared" ref="J525:M525" si="195">SUM(J521:J524)</f>
        <v>7.5625</v>
      </c>
      <c r="K525" s="60">
        <f t="shared" si="195"/>
        <v>30.25</v>
      </c>
      <c r="L525" s="60">
        <f t="shared" si="195"/>
        <v>119</v>
      </c>
      <c r="M525" s="145">
        <f t="shared" si="195"/>
        <v>200</v>
      </c>
      <c r="N525" s="16"/>
      <c r="T525" s="12"/>
      <c r="U525" s="202"/>
      <c r="V525" s="202"/>
      <c r="W525" s="202"/>
      <c r="X525" s="202"/>
      <c r="Y525" s="136"/>
      <c r="Z525" s="143" t="s">
        <v>278</v>
      </c>
      <c r="AA525" s="144">
        <f t="shared" ref="AA525:AD525" si="196">SUM(AA521:AA524)</f>
        <v>7.5625</v>
      </c>
      <c r="AB525" s="60">
        <f t="shared" si="196"/>
        <v>30.25</v>
      </c>
      <c r="AC525" s="60">
        <f t="shared" si="196"/>
        <v>119</v>
      </c>
      <c r="AD525" s="145">
        <f t="shared" si="196"/>
        <v>200</v>
      </c>
      <c r="AE525" s="202"/>
      <c r="AK525" s="12"/>
      <c r="AL525" s="202"/>
      <c r="AM525" s="202"/>
      <c r="AN525" s="202"/>
      <c r="AO525" s="202"/>
      <c r="AP525" s="136"/>
      <c r="AQ525" s="143" t="s">
        <v>278</v>
      </c>
      <c r="AR525" s="144">
        <f t="shared" ref="AR525:AU525" si="197">SUM(AR521:AR524)</f>
        <v>7.5625</v>
      </c>
      <c r="AS525" s="60">
        <f t="shared" si="197"/>
        <v>30.25</v>
      </c>
      <c r="AT525" s="60">
        <f t="shared" si="197"/>
        <v>119</v>
      </c>
      <c r="AU525" s="145">
        <f t="shared" si="197"/>
        <v>200</v>
      </c>
      <c r="AV525" s="202"/>
      <c r="BB525" s="12"/>
      <c r="BC525" s="202"/>
      <c r="BD525" s="202"/>
      <c r="BE525" s="202"/>
      <c r="BF525" s="202"/>
      <c r="BG525" s="136"/>
      <c r="BH525" s="143" t="s">
        <v>278</v>
      </c>
      <c r="BI525" s="144">
        <f t="shared" ref="BI525:BL525" si="198">SUM(BI521:BI524)</f>
        <v>7.5625</v>
      </c>
      <c r="BJ525" s="60">
        <f t="shared" si="198"/>
        <v>30.25</v>
      </c>
      <c r="BK525" s="60">
        <f t="shared" si="198"/>
        <v>119</v>
      </c>
      <c r="BL525" s="145">
        <f t="shared" si="198"/>
        <v>200</v>
      </c>
      <c r="BM525" s="202"/>
      <c r="BS525" s="12"/>
      <c r="BT525" s="202"/>
      <c r="BU525" s="202"/>
      <c r="BV525" s="202"/>
      <c r="BW525" s="202"/>
      <c r="BX525" s="136"/>
      <c r="BY525" s="143" t="s">
        <v>278</v>
      </c>
      <c r="BZ525" s="144">
        <f t="shared" ref="BZ525:CC525" si="199">SUM(BZ521:BZ524)</f>
        <v>30.25</v>
      </c>
      <c r="CA525" s="60">
        <f t="shared" si="199"/>
        <v>119</v>
      </c>
      <c r="CB525" s="60">
        <f t="shared" si="199"/>
        <v>200</v>
      </c>
      <c r="CC525" s="145">
        <f t="shared" si="199"/>
        <v>200</v>
      </c>
      <c r="CD525" s="202"/>
      <c r="CJ525" s="12"/>
      <c r="CK525" s="202"/>
      <c r="CL525" s="202"/>
      <c r="CM525" s="202"/>
      <c r="CN525" s="202"/>
      <c r="CO525" s="136"/>
      <c r="CP525" s="143" t="s">
        <v>278</v>
      </c>
      <c r="CQ525" s="144">
        <f t="shared" ref="CQ525:CT525" si="200">SUM(CQ521:CQ524)</f>
        <v>30.25</v>
      </c>
      <c r="CR525" s="60">
        <f t="shared" si="200"/>
        <v>119</v>
      </c>
      <c r="CS525" s="60">
        <f t="shared" si="200"/>
        <v>200</v>
      </c>
      <c r="CT525" s="145">
        <f t="shared" si="200"/>
        <v>200</v>
      </c>
      <c r="CU525" s="202"/>
      <c r="DA525" s="12"/>
      <c r="DB525" s="202"/>
      <c r="DC525" s="202"/>
      <c r="DD525" s="202"/>
      <c r="DE525" s="202"/>
      <c r="DF525" s="136"/>
      <c r="DG525" s="143" t="s">
        <v>278</v>
      </c>
      <c r="DH525" s="144">
        <f t="shared" ref="DH525:DK525" si="201">SUM(DH521:DH524)</f>
        <v>30.25</v>
      </c>
      <c r="DI525" s="60">
        <f t="shared" si="201"/>
        <v>119</v>
      </c>
      <c r="DJ525" s="60">
        <f t="shared" si="201"/>
        <v>200</v>
      </c>
      <c r="DK525" s="145">
        <f t="shared" si="201"/>
        <v>200</v>
      </c>
      <c r="DL525" s="202"/>
      <c r="DR525" s="12"/>
      <c r="DS525" s="202"/>
      <c r="DT525" s="202"/>
      <c r="DU525" s="202"/>
      <c r="DV525" s="202"/>
      <c r="DW525" s="136"/>
      <c r="DX525" s="143" t="s">
        <v>278</v>
      </c>
      <c r="DY525" s="144">
        <f t="shared" ref="DY525:EB525" si="202">SUM(DY521:DY524)</f>
        <v>30.25</v>
      </c>
      <c r="DZ525" s="60">
        <f t="shared" si="202"/>
        <v>119</v>
      </c>
      <c r="EA525" s="60">
        <f t="shared" si="202"/>
        <v>200</v>
      </c>
      <c r="EB525" s="145">
        <f t="shared" si="202"/>
        <v>200</v>
      </c>
      <c r="EC525" s="202"/>
    </row>
    <row r="526" spans="3:133" x14ac:dyDescent="0.3">
      <c r="C526" s="12"/>
      <c r="D526" s="16"/>
      <c r="E526" s="16"/>
      <c r="F526" s="16"/>
      <c r="G526" s="16"/>
      <c r="H526" s="136"/>
      <c r="I526" s="146" t="s">
        <v>279</v>
      </c>
      <c r="J526" s="147">
        <f>IF(J519&lt;=J500,2*J519/3,2*J500/3)</f>
        <v>3.6666666666666665</v>
      </c>
      <c r="K526" s="148">
        <f t="shared" ref="K526:M526" si="203">IF(K519&lt;=K500,2*K519/3,2*K500/3)</f>
        <v>7.333333333333333</v>
      </c>
      <c r="L526" s="148">
        <f t="shared" si="203"/>
        <v>13.333333333333334</v>
      </c>
      <c r="M526" s="149">
        <f t="shared" si="203"/>
        <v>13.333333333333334</v>
      </c>
      <c r="N526" s="16"/>
      <c r="T526" s="12"/>
      <c r="U526" s="202"/>
      <c r="V526" s="202"/>
      <c r="W526" s="202"/>
      <c r="X526" s="202"/>
      <c r="Y526" s="136"/>
      <c r="Z526" s="146" t="s">
        <v>279</v>
      </c>
      <c r="AA526" s="147">
        <f>IF(AA519&lt;=AA500,2*AA519/3,2*AA500/3)</f>
        <v>3.6666666666666665</v>
      </c>
      <c r="AB526" s="148">
        <f t="shared" ref="AB526:AD526" si="204">IF(AB519&lt;=AB500,2*AB519/3,2*AB500/3)</f>
        <v>7.333333333333333</v>
      </c>
      <c r="AC526" s="148">
        <f t="shared" si="204"/>
        <v>13.333333333333334</v>
      </c>
      <c r="AD526" s="149">
        <f t="shared" si="204"/>
        <v>13.333333333333334</v>
      </c>
      <c r="AE526" s="202"/>
      <c r="AK526" s="12"/>
      <c r="AL526" s="202"/>
      <c r="AM526" s="202"/>
      <c r="AN526" s="202"/>
      <c r="AO526" s="202"/>
      <c r="AP526" s="136"/>
      <c r="AQ526" s="146" t="s">
        <v>279</v>
      </c>
      <c r="AR526" s="147">
        <f>IF(AR519&lt;=AR500,2*AR519/3,2*AR500/3)</f>
        <v>3.6666666666666665</v>
      </c>
      <c r="AS526" s="148">
        <f t="shared" ref="AS526:AU526" si="205">IF(AS519&lt;=AS500,2*AS519/3,2*AS500/3)</f>
        <v>7.333333333333333</v>
      </c>
      <c r="AT526" s="148">
        <f t="shared" si="205"/>
        <v>13.333333333333334</v>
      </c>
      <c r="AU526" s="149">
        <f t="shared" si="205"/>
        <v>13.333333333333334</v>
      </c>
      <c r="AV526" s="202"/>
      <c r="BB526" s="12"/>
      <c r="BC526" s="202"/>
      <c r="BD526" s="202"/>
      <c r="BE526" s="202"/>
      <c r="BF526" s="202"/>
      <c r="BG526" s="136"/>
      <c r="BH526" s="146" t="s">
        <v>279</v>
      </c>
      <c r="BI526" s="147">
        <f>IF(BI519&lt;=BI500,2*BI519/3,2*BI500/3)</f>
        <v>3.6666666666666665</v>
      </c>
      <c r="BJ526" s="148">
        <f t="shared" ref="BJ526:BL526" si="206">IF(BJ519&lt;=BJ500,2*BJ519/3,2*BJ500/3)</f>
        <v>7.333333333333333</v>
      </c>
      <c r="BK526" s="148">
        <f t="shared" si="206"/>
        <v>13.333333333333334</v>
      </c>
      <c r="BL526" s="149">
        <f t="shared" si="206"/>
        <v>13.333333333333334</v>
      </c>
      <c r="BM526" s="202"/>
      <c r="BS526" s="12"/>
      <c r="BT526" s="202"/>
      <c r="BU526" s="202"/>
      <c r="BV526" s="202"/>
      <c r="BW526" s="202"/>
      <c r="BX526" s="136"/>
      <c r="BY526" s="146" t="s">
        <v>279</v>
      </c>
      <c r="BZ526" s="147">
        <f>IF(BZ519&lt;=BZ500,2*BZ519/3,2*BZ500/3)</f>
        <v>3.6666666666666665</v>
      </c>
      <c r="CA526" s="148">
        <f t="shared" ref="CA526:CC526" si="207">IF(CA519&lt;=CA500,2*CA519/3,2*CA500/3)</f>
        <v>6.666666666666667</v>
      </c>
      <c r="CB526" s="148">
        <f t="shared" si="207"/>
        <v>6.666666666666667</v>
      </c>
      <c r="CC526" s="149">
        <f t="shared" si="207"/>
        <v>6.666666666666667</v>
      </c>
      <c r="CD526" s="202"/>
      <c r="CJ526" s="12"/>
      <c r="CK526" s="202"/>
      <c r="CL526" s="202"/>
      <c r="CM526" s="202"/>
      <c r="CN526" s="202"/>
      <c r="CO526" s="136"/>
      <c r="CP526" s="146" t="s">
        <v>279</v>
      </c>
      <c r="CQ526" s="147">
        <f>IF(CQ519&lt;=CQ500,2*CQ519/3,2*CQ500/3)</f>
        <v>3.6666666666666665</v>
      </c>
      <c r="CR526" s="148">
        <f t="shared" ref="CR526:CT526" si="208">IF(CR519&lt;=CR500,2*CR519/3,2*CR500/3)</f>
        <v>6.666666666666667</v>
      </c>
      <c r="CS526" s="148">
        <f t="shared" si="208"/>
        <v>6.666666666666667</v>
      </c>
      <c r="CT526" s="149">
        <f t="shared" si="208"/>
        <v>6.666666666666667</v>
      </c>
      <c r="CU526" s="202"/>
      <c r="DA526" s="12"/>
      <c r="DB526" s="202"/>
      <c r="DC526" s="202"/>
      <c r="DD526" s="202"/>
      <c r="DE526" s="202"/>
      <c r="DF526" s="136"/>
      <c r="DG526" s="146" t="s">
        <v>279</v>
      </c>
      <c r="DH526" s="147">
        <f>IF(DH519&lt;=DH500,2*DH519/3,2*DH500/3)</f>
        <v>3.6666666666666665</v>
      </c>
      <c r="DI526" s="148">
        <f t="shared" ref="DI526:DK526" si="209">IF(DI519&lt;=DI500,2*DI519/3,2*DI500/3)</f>
        <v>6.666666666666667</v>
      </c>
      <c r="DJ526" s="148">
        <f t="shared" si="209"/>
        <v>6.666666666666667</v>
      </c>
      <c r="DK526" s="149">
        <f t="shared" si="209"/>
        <v>6.666666666666667</v>
      </c>
      <c r="DL526" s="202"/>
      <c r="DR526" s="12"/>
      <c r="DS526" s="202"/>
      <c r="DT526" s="202"/>
      <c r="DU526" s="202"/>
      <c r="DV526" s="202"/>
      <c r="DW526" s="136"/>
      <c r="DX526" s="146" t="s">
        <v>279</v>
      </c>
      <c r="DY526" s="147">
        <f>IF(DY519&lt;=DY500,2*DY519/3,2*DY500/3)</f>
        <v>3.6666666666666665</v>
      </c>
      <c r="DZ526" s="148">
        <f t="shared" ref="DZ526:EB526" si="210">IF(DZ519&lt;=DZ500,2*DZ519/3,2*DZ500/3)</f>
        <v>6.666666666666667</v>
      </c>
      <c r="EA526" s="148">
        <f t="shared" si="210"/>
        <v>6.666666666666667</v>
      </c>
      <c r="EB526" s="149">
        <f t="shared" si="210"/>
        <v>6.666666666666667</v>
      </c>
      <c r="EC526" s="202"/>
    </row>
    <row r="527" spans="3:133" x14ac:dyDescent="0.3">
      <c r="C527" s="12"/>
      <c r="E527" s="72"/>
      <c r="F527" s="30"/>
      <c r="G527" s="158" t="s">
        <v>280</v>
      </c>
      <c r="H527" s="159">
        <f>SUM(J531:M531)</f>
        <v>200</v>
      </c>
      <c r="I527" s="143" t="s">
        <v>281</v>
      </c>
      <c r="J527" s="144">
        <f>IF(J519&lt;=J500,0,IF(J519&lt;=J501,J500+(J519-J500)/2,J500+(J501-J500)/2))</f>
        <v>0</v>
      </c>
      <c r="K527" s="60">
        <f>IF(K519&lt;=K500,0,IF(K519&lt;=K501,K500+(K519-K500)/2,K500+(K501-K500)/2))</f>
        <v>0</v>
      </c>
      <c r="L527" s="60">
        <f>IF(L519&lt;=L500,0,IF(L519&lt;=L501,L500+(L519-L500)/2,L500+(L501-L500)/2))</f>
        <v>20</v>
      </c>
      <c r="M527" s="145">
        <f>IF(M519&lt;=M500,0,IF(M519&lt;=M501,M500+(M519-M500)/2,M500+(M501-M500)/2))</f>
        <v>20</v>
      </c>
      <c r="N527" s="16"/>
      <c r="T527" s="12"/>
      <c r="V527" s="204"/>
      <c r="W527" s="205"/>
      <c r="X527" s="158" t="s">
        <v>280</v>
      </c>
      <c r="Y527" s="159">
        <f>SUM(AA531:AD531)</f>
        <v>200</v>
      </c>
      <c r="Z527" s="143" t="s">
        <v>281</v>
      </c>
      <c r="AA527" s="144">
        <f>IF(AA519&lt;=AA500,0,IF(AA519&lt;=AA501,AA500+(AA519-AA500)/2,AA500+(AA501-AA500)/2))</f>
        <v>0</v>
      </c>
      <c r="AB527" s="60">
        <f>IF(AB519&lt;=AB500,0,IF(AB519&lt;=AB501,AB500+(AB519-AB500)/2,AB500+(AB501-AB500)/2))</f>
        <v>0</v>
      </c>
      <c r="AC527" s="60">
        <f>IF(AC519&lt;=AC500,0,IF(AC519&lt;=AC501,AC500+(AC519-AC500)/2,AC500+(AC501-AC500)/2))</f>
        <v>20</v>
      </c>
      <c r="AD527" s="145">
        <f>IF(AD519&lt;=AD500,0,IF(AD519&lt;=AD501,AD500+(AD519-AD500)/2,AD500+(AD501-AD500)/2))</f>
        <v>20</v>
      </c>
      <c r="AE527" s="202"/>
      <c r="AK527" s="12"/>
      <c r="AM527" s="204"/>
      <c r="AN527" s="205"/>
      <c r="AO527" s="158" t="s">
        <v>280</v>
      </c>
      <c r="AP527" s="159">
        <f>SUM(AR531:AU531)</f>
        <v>200</v>
      </c>
      <c r="AQ527" s="143" t="s">
        <v>281</v>
      </c>
      <c r="AR527" s="144">
        <f>IF(AR519&lt;=AR500,0,IF(AR519&lt;=AR501,AR500+(AR519-AR500)/2,AR500+(AR501-AR500)/2))</f>
        <v>0</v>
      </c>
      <c r="AS527" s="60">
        <f>IF(AS519&lt;=AS500,0,IF(AS519&lt;=AS501,AS500+(AS519-AS500)/2,AS500+(AS501-AS500)/2))</f>
        <v>0</v>
      </c>
      <c r="AT527" s="60">
        <f>IF(AT519&lt;=AT500,0,IF(AT519&lt;=AT501,AT500+(AT519-AT500)/2,AT500+(AT501-AT500)/2))</f>
        <v>20</v>
      </c>
      <c r="AU527" s="145">
        <f>IF(AU519&lt;=AU500,0,IF(AU519&lt;=AU501,AU500+(AU519-AU500)/2,AU500+(AU501-AU500)/2))</f>
        <v>20</v>
      </c>
      <c r="AV527" s="202"/>
      <c r="BB527" s="12"/>
      <c r="BD527" s="204"/>
      <c r="BE527" s="205"/>
      <c r="BF527" s="158" t="s">
        <v>280</v>
      </c>
      <c r="BG527" s="159">
        <f>SUM(BI531:BL531)</f>
        <v>200</v>
      </c>
      <c r="BH527" s="143" t="s">
        <v>281</v>
      </c>
      <c r="BI527" s="144">
        <f>IF(BI519&lt;=BI500,0,IF(BI519&lt;=BI501,BI500+(BI519-BI500)/2,BI500+(BI501-BI500)/2))</f>
        <v>0</v>
      </c>
      <c r="BJ527" s="60">
        <f>IF(BJ519&lt;=BJ500,0,IF(BJ519&lt;=BJ501,BJ500+(BJ519-BJ500)/2,BJ500+(BJ501-BJ500)/2))</f>
        <v>0</v>
      </c>
      <c r="BK527" s="60">
        <f>IF(BK519&lt;=BK500,0,IF(BK519&lt;=BK501,BK500+(BK519-BK500)/2,BK500+(BK501-BK500)/2))</f>
        <v>20</v>
      </c>
      <c r="BL527" s="145">
        <f>IF(BL519&lt;=BL500,0,IF(BL519&lt;=BL501,BL500+(BL519-BL500)/2,BL500+(BL501-BL500)/2))</f>
        <v>20</v>
      </c>
      <c r="BM527" s="202"/>
      <c r="BS527" s="12"/>
      <c r="BU527" s="204"/>
      <c r="BV527" s="205"/>
      <c r="BW527" s="158" t="s">
        <v>280</v>
      </c>
      <c r="BX527" s="159">
        <f>SUM(BZ531:CC531)</f>
        <v>200</v>
      </c>
      <c r="BY527" s="143" t="s">
        <v>281</v>
      </c>
      <c r="BZ527" s="144">
        <f>IF(BZ519&lt;=BZ500,0,IF(BZ519&lt;=BZ501,BZ500+(BZ519-BZ500)/2,BZ500+(BZ501-BZ500)/2))</f>
        <v>0</v>
      </c>
      <c r="CA527" s="60">
        <f>IF(CA519&lt;=CA500,0,IF(CA519&lt;=CA501,CA500+(CA519-CA500)/2,CA500+(CA501-CA500)/2))</f>
        <v>10</v>
      </c>
      <c r="CB527" s="60">
        <f>IF(CB519&lt;=CB500,0,IF(CB519&lt;=CB501,CB500+(CB519-CB500)/2,CB500+(CB501-CB500)/2))</f>
        <v>10</v>
      </c>
      <c r="CC527" s="145">
        <f>IF(CC519&lt;=CC500,0,IF(CC519&lt;=CC501,CC500+(CC519-CC500)/2,CC500+(CC501-CC500)/2))</f>
        <v>10</v>
      </c>
      <c r="CD527" s="202"/>
      <c r="CJ527" s="12"/>
      <c r="CL527" s="204"/>
      <c r="CM527" s="205"/>
      <c r="CN527" s="158" t="s">
        <v>280</v>
      </c>
      <c r="CO527" s="159">
        <f>SUM(CQ531:CT531)</f>
        <v>200</v>
      </c>
      <c r="CP527" s="143" t="s">
        <v>281</v>
      </c>
      <c r="CQ527" s="144">
        <f>IF(CQ519&lt;=CQ500,0,IF(CQ519&lt;=CQ501,CQ500+(CQ519-CQ500)/2,CQ500+(CQ501-CQ500)/2))</f>
        <v>0</v>
      </c>
      <c r="CR527" s="60">
        <f>IF(CR519&lt;=CR500,0,IF(CR519&lt;=CR501,CR500+(CR519-CR500)/2,CR500+(CR501-CR500)/2))</f>
        <v>10</v>
      </c>
      <c r="CS527" s="60">
        <f>IF(CS519&lt;=CS500,0,IF(CS519&lt;=CS501,CS500+(CS519-CS500)/2,CS500+(CS501-CS500)/2))</f>
        <v>10</v>
      </c>
      <c r="CT527" s="145">
        <f>IF(CT519&lt;=CT500,0,IF(CT519&lt;=CT501,CT500+(CT519-CT500)/2,CT500+(CT501-CT500)/2))</f>
        <v>10</v>
      </c>
      <c r="CU527" s="202"/>
      <c r="DA527" s="12"/>
      <c r="DC527" s="204"/>
      <c r="DD527" s="205"/>
      <c r="DE527" s="158" t="s">
        <v>280</v>
      </c>
      <c r="DF527" s="159">
        <f>SUM(DH531:DK531)</f>
        <v>200</v>
      </c>
      <c r="DG527" s="143" t="s">
        <v>281</v>
      </c>
      <c r="DH527" s="144">
        <f>IF(DH519&lt;=DH500,0,IF(DH519&lt;=DH501,DH500+(DH519-DH500)/2,DH500+(DH501-DH500)/2))</f>
        <v>0</v>
      </c>
      <c r="DI527" s="60">
        <f>IF(DI519&lt;=DI500,0,IF(DI519&lt;=DI501,DI500+(DI519-DI500)/2,DI500+(DI501-DI500)/2))</f>
        <v>10</v>
      </c>
      <c r="DJ527" s="60">
        <f>IF(DJ519&lt;=DJ500,0,IF(DJ519&lt;=DJ501,DJ500+(DJ519-DJ500)/2,DJ500+(DJ501-DJ500)/2))</f>
        <v>10</v>
      </c>
      <c r="DK527" s="145">
        <f>IF(DK519&lt;=DK500,0,IF(DK519&lt;=DK501,DK500+(DK519-DK500)/2,DK500+(DK501-DK500)/2))</f>
        <v>10</v>
      </c>
      <c r="DL527" s="202"/>
      <c r="DR527" s="12"/>
      <c r="DT527" s="204"/>
      <c r="DU527" s="205"/>
      <c r="DV527" s="158" t="s">
        <v>280</v>
      </c>
      <c r="DW527" s="159">
        <f>SUM(DY531:EB531)</f>
        <v>200</v>
      </c>
      <c r="DX527" s="143" t="s">
        <v>281</v>
      </c>
      <c r="DY527" s="144">
        <f>IF(DY519&lt;=DY500,0,IF(DY519&lt;=DY501,DY500+(DY519-DY500)/2,DY500+(DY501-DY500)/2))</f>
        <v>0</v>
      </c>
      <c r="DZ527" s="60">
        <f>IF(DZ519&lt;=DZ500,0,IF(DZ519&lt;=DZ501,DZ500+(DZ519-DZ500)/2,DZ500+(DZ501-DZ500)/2))</f>
        <v>10</v>
      </c>
      <c r="EA527" s="60">
        <f>IF(EA519&lt;=EA500,0,IF(EA519&lt;=EA501,EA500+(EA519-EA500)/2,EA500+(EA501-EA500)/2))</f>
        <v>10</v>
      </c>
      <c r="EB527" s="145">
        <f>IF(EB519&lt;=EB500,0,IF(EB519&lt;=EB501,EB500+(EB519-EB500)/2,EB500+(EB501-EB500)/2))</f>
        <v>10</v>
      </c>
      <c r="EC527" s="202"/>
    </row>
    <row r="528" spans="3:133" x14ac:dyDescent="0.3">
      <c r="C528" s="12"/>
      <c r="E528" s="82"/>
      <c r="F528" s="29"/>
      <c r="G528" s="118" t="s">
        <v>282</v>
      </c>
      <c r="H528" s="160">
        <f>SUM(J532:M532)</f>
        <v>233.23807579381202</v>
      </c>
      <c r="I528" s="143" t="s">
        <v>283</v>
      </c>
      <c r="J528" s="144">
        <f>IF(J519&lt;=J501,0,IF(J519&lt;=J492,J501+(J519-J501)/3,J501+J500/3))</f>
        <v>0</v>
      </c>
      <c r="K528" s="60">
        <f>IF(K519&lt;=K501,0,IF(K519&lt;=K492,K501+(K519-K501)/3,K501+K500/3))</f>
        <v>0</v>
      </c>
      <c r="L528" s="60">
        <f>IF(L519&lt;=L501,0,IF(L519&lt;=L492,L501+(L519-L501)/3,L501+L500/3))</f>
        <v>20.666666666666668</v>
      </c>
      <c r="M528" s="145">
        <f>IF(M519&lt;=M501,0,IF(M519&lt;=M492,M501+(M519-M501)/3,M501+M500/3))</f>
        <v>26.666666666666668</v>
      </c>
      <c r="N528" s="16"/>
      <c r="T528" s="12"/>
      <c r="V528" s="82"/>
      <c r="W528" s="29"/>
      <c r="X528" s="118" t="s">
        <v>282</v>
      </c>
      <c r="Y528" s="160">
        <f>SUM(AA532:AD532)</f>
        <v>233.23807579381202</v>
      </c>
      <c r="Z528" s="143" t="s">
        <v>283</v>
      </c>
      <c r="AA528" s="144">
        <f>IF(AA519&lt;=AA501,0,IF(AA519&lt;=AA492,AA501+(AA519-AA501)/3,AA501+AA500/3))</f>
        <v>0</v>
      </c>
      <c r="AB528" s="60">
        <f>IF(AB519&lt;=AB501,0,IF(AB519&lt;=AB492,AB501+(AB519-AB501)/3,AB501+AB500/3))</f>
        <v>0</v>
      </c>
      <c r="AC528" s="60">
        <f>IF(AC519&lt;=AC501,0,IF(AC519&lt;=AC492,AC501+(AC519-AC501)/3,AC501+AC500/3))</f>
        <v>20.666666666666668</v>
      </c>
      <c r="AD528" s="145">
        <f>IF(AD519&lt;=AD501,0,IF(AD519&lt;=AD492,AD501+(AD519-AD501)/3,AD501+AD500/3))</f>
        <v>26.666666666666668</v>
      </c>
      <c r="AE528" s="202"/>
      <c r="AK528" s="12"/>
      <c r="AM528" s="82"/>
      <c r="AN528" s="29"/>
      <c r="AO528" s="118" t="s">
        <v>282</v>
      </c>
      <c r="AP528" s="160">
        <f>SUM(AR532:AU532)</f>
        <v>233.23807579381202</v>
      </c>
      <c r="AQ528" s="143" t="s">
        <v>283</v>
      </c>
      <c r="AR528" s="144">
        <f>IF(AR519&lt;=AR501,0,IF(AR519&lt;=AR492,AR501+(AR519-AR501)/3,AR501+AR500/3))</f>
        <v>0</v>
      </c>
      <c r="AS528" s="60">
        <f>IF(AS519&lt;=AS501,0,IF(AS519&lt;=AS492,AS501+(AS519-AS501)/3,AS501+AS500/3))</f>
        <v>0</v>
      </c>
      <c r="AT528" s="60">
        <f>IF(AT519&lt;=AT501,0,IF(AT519&lt;=AT492,AT501+(AT519-AT501)/3,AT501+AT500/3))</f>
        <v>20.666666666666668</v>
      </c>
      <c r="AU528" s="145">
        <f>IF(AU519&lt;=AU501,0,IF(AU519&lt;=AU492,AU501+(AU519-AU501)/3,AU501+AU500/3))</f>
        <v>26.666666666666668</v>
      </c>
      <c r="AV528" s="202"/>
      <c r="BB528" s="12"/>
      <c r="BD528" s="82"/>
      <c r="BE528" s="29"/>
      <c r="BF528" s="118" t="s">
        <v>282</v>
      </c>
      <c r="BG528" s="160">
        <f>SUM(BI532:BL532)</f>
        <v>233.23807579381202</v>
      </c>
      <c r="BH528" s="143" t="s">
        <v>283</v>
      </c>
      <c r="BI528" s="144">
        <f>IF(BI519&lt;=BI501,0,IF(BI519&lt;=BI492,BI501+(BI519-BI501)/3,BI501+BI500/3))</f>
        <v>0</v>
      </c>
      <c r="BJ528" s="60">
        <f>IF(BJ519&lt;=BJ501,0,IF(BJ519&lt;=BJ492,BJ501+(BJ519-BJ501)/3,BJ501+BJ500/3))</f>
        <v>0</v>
      </c>
      <c r="BK528" s="60">
        <f>IF(BK519&lt;=BK501,0,IF(BK519&lt;=BK492,BK501+(BK519-BK501)/3,BK501+BK500/3))</f>
        <v>20.666666666666668</v>
      </c>
      <c r="BL528" s="145">
        <f>IF(BL519&lt;=BL501,0,IF(BL519&lt;=BL492,BL501+(BL519-BL501)/3,BL501+BL500/3))</f>
        <v>26.666666666666668</v>
      </c>
      <c r="BM528" s="202"/>
      <c r="BS528" s="12"/>
      <c r="BU528" s="82"/>
      <c r="BV528" s="29"/>
      <c r="BW528" s="118" t="s">
        <v>282</v>
      </c>
      <c r="BX528" s="160">
        <f>SUM(BZ532:CC532)</f>
        <v>208.80613017821099</v>
      </c>
      <c r="BY528" s="143" t="s">
        <v>283</v>
      </c>
      <c r="BZ528" s="144">
        <f>IF(BZ519&lt;=BZ501,0,IF(BZ519&lt;=BZ492,BZ501+(BZ519-BZ501)/3,BZ501+BZ500/3))</f>
        <v>0</v>
      </c>
      <c r="CA528" s="60">
        <f>IF(CA519&lt;=CA501,0,IF(CA519&lt;=CA492,CA501+(CA519-CA501)/3,CA501+CA500/3))</f>
        <v>10.333333333333334</v>
      </c>
      <c r="CB528" s="60">
        <f>IF(CB519&lt;=CB501,0,IF(CB519&lt;=CB492,CB501+(CB519-CB501)/3,CB501+CB500/3))</f>
        <v>13.333333333333334</v>
      </c>
      <c r="CC528" s="145">
        <f>IF(CC519&lt;=CC501,0,IF(CC519&lt;=CC492,CC501+(CC519-CC501)/3,CC501+CC500/3))</f>
        <v>13.333333333333334</v>
      </c>
      <c r="CD528" s="202"/>
      <c r="CJ528" s="12"/>
      <c r="CL528" s="82"/>
      <c r="CM528" s="29"/>
      <c r="CN528" s="118" t="s">
        <v>282</v>
      </c>
      <c r="CO528" s="160">
        <f>SUM(CQ532:CT532)</f>
        <v>208.80613017821099</v>
      </c>
      <c r="CP528" s="143" t="s">
        <v>283</v>
      </c>
      <c r="CQ528" s="144">
        <f>IF(CQ519&lt;=CQ501,0,IF(CQ519&lt;=CQ492,CQ501+(CQ519-CQ501)/3,CQ501+CQ500/3))</f>
        <v>0</v>
      </c>
      <c r="CR528" s="60">
        <f>IF(CR519&lt;=CR501,0,IF(CR519&lt;=CR492,CR501+(CR519-CR501)/3,CR501+CR500/3))</f>
        <v>10.333333333333334</v>
      </c>
      <c r="CS528" s="60">
        <f>IF(CS519&lt;=CS501,0,IF(CS519&lt;=CS492,CS501+(CS519-CS501)/3,CS501+CS500/3))</f>
        <v>13.333333333333334</v>
      </c>
      <c r="CT528" s="145">
        <f>IF(CT519&lt;=CT501,0,IF(CT519&lt;=CT492,CT501+(CT519-CT501)/3,CT501+CT500/3))</f>
        <v>13.333333333333334</v>
      </c>
      <c r="CU528" s="202"/>
      <c r="DA528" s="12"/>
      <c r="DC528" s="82"/>
      <c r="DD528" s="29"/>
      <c r="DE528" s="118" t="s">
        <v>282</v>
      </c>
      <c r="DF528" s="160">
        <f>SUM(DH532:DK532)</f>
        <v>208.80613017821099</v>
      </c>
      <c r="DG528" s="143" t="s">
        <v>283</v>
      </c>
      <c r="DH528" s="144">
        <f>IF(DH519&lt;=DH501,0,IF(DH519&lt;=DH492,DH501+(DH519-DH501)/3,DH501+DH500/3))</f>
        <v>0</v>
      </c>
      <c r="DI528" s="60">
        <f>IF(DI519&lt;=DI501,0,IF(DI519&lt;=DI492,DI501+(DI519-DI501)/3,DI501+DI500/3))</f>
        <v>10.333333333333334</v>
      </c>
      <c r="DJ528" s="60">
        <f>IF(DJ519&lt;=DJ501,0,IF(DJ519&lt;=DJ492,DJ501+(DJ519-DJ501)/3,DJ501+DJ500/3))</f>
        <v>13.333333333333334</v>
      </c>
      <c r="DK528" s="145">
        <f>IF(DK519&lt;=DK501,0,IF(DK519&lt;=DK492,DK501+(DK519-DK501)/3,DK501+DK500/3))</f>
        <v>13.333333333333334</v>
      </c>
      <c r="DL528" s="202"/>
      <c r="DR528" s="12"/>
      <c r="DT528" s="82"/>
      <c r="DU528" s="29"/>
      <c r="DV528" s="118" t="s">
        <v>282</v>
      </c>
      <c r="DW528" s="160">
        <f>SUM(DY532:EB532)</f>
        <v>208.80613017821099</v>
      </c>
      <c r="DX528" s="143" t="s">
        <v>283</v>
      </c>
      <c r="DY528" s="144">
        <f>IF(DY519&lt;=DY501,0,IF(DY519&lt;=DY492,DY501+(DY519-DY501)/3,DY501+DY500/3))</f>
        <v>0</v>
      </c>
      <c r="DZ528" s="60">
        <f>IF(DZ519&lt;=DZ501,0,IF(DZ519&lt;=DZ492,DZ501+(DZ519-DZ501)/3,DZ501+DZ500/3))</f>
        <v>10.333333333333334</v>
      </c>
      <c r="EA528" s="60">
        <f>IF(EA519&lt;=EA501,0,IF(EA519&lt;=EA492,EA501+(EA519-EA501)/3,EA501+EA500/3))</f>
        <v>13.333333333333334</v>
      </c>
      <c r="EB528" s="145">
        <f>IF(EB519&lt;=EB501,0,IF(EB519&lt;=EB492,EB501+(EB519-EB501)/3,EB501+EB500/3))</f>
        <v>13.333333333333334</v>
      </c>
      <c r="EC528" s="202"/>
    </row>
    <row r="529" spans="2:136" x14ac:dyDescent="0.3">
      <c r="C529" s="12"/>
      <c r="D529" s="16"/>
      <c r="E529" s="16"/>
      <c r="F529" s="16"/>
      <c r="G529" s="16"/>
      <c r="H529" s="136"/>
      <c r="I529" s="150" t="s">
        <v>284</v>
      </c>
      <c r="J529" s="151">
        <f>IF(J519&lt;=J501,0,IF(J519&lt;=J492,J501+(J519-J501)/2,0))</f>
        <v>0</v>
      </c>
      <c r="K529" s="152">
        <f>IF(K519&lt;=K501,0,IF(K519&lt;=K492,K501+(K519-K501)/2,0))</f>
        <v>0</v>
      </c>
      <c r="L529" s="152">
        <f>IF(L519&lt;=L501,0,IF(L519&lt;=L492,L501+(L519-L501)/2,0))</f>
        <v>21</v>
      </c>
      <c r="M529" s="153">
        <f>IF(M519&lt;=M501,0,IF(M519&lt;=M492,M501+(M519-M501)/2,0))</f>
        <v>30</v>
      </c>
      <c r="N529" s="16"/>
      <c r="T529" s="12"/>
      <c r="U529" s="202"/>
      <c r="V529" s="202"/>
      <c r="W529" s="202"/>
      <c r="X529" s="202"/>
      <c r="Y529" s="136"/>
      <c r="Z529" s="150" t="s">
        <v>284</v>
      </c>
      <c r="AA529" s="151">
        <f>IF(AA519&lt;=AA501,0,IF(AA519&lt;=AA492,AA501+(AA519-AA501)/2,0))</f>
        <v>0</v>
      </c>
      <c r="AB529" s="152">
        <f>IF(AB519&lt;=AB501,0,IF(AB519&lt;=AB492,AB501+(AB519-AB501)/2,0))</f>
        <v>0</v>
      </c>
      <c r="AC529" s="152">
        <f>IF(AC519&lt;=AC501,0,IF(AC519&lt;=AC492,AC501+(AC519-AC501)/2,0))</f>
        <v>21</v>
      </c>
      <c r="AD529" s="153">
        <f>IF(AD519&lt;=AD501,0,IF(AD519&lt;=AD492,AD501+(AD519-AD501)/2,0))</f>
        <v>30</v>
      </c>
      <c r="AE529" s="202"/>
      <c r="AK529" s="12"/>
      <c r="AL529" s="202"/>
      <c r="AM529" s="202"/>
      <c r="AN529" s="202"/>
      <c r="AO529" s="202"/>
      <c r="AP529" s="136"/>
      <c r="AQ529" s="150" t="s">
        <v>284</v>
      </c>
      <c r="AR529" s="151">
        <f>IF(AR519&lt;=AR501,0,IF(AR519&lt;=AR492,AR501+(AR519-AR501)/2,0))</f>
        <v>0</v>
      </c>
      <c r="AS529" s="152">
        <f>IF(AS519&lt;=AS501,0,IF(AS519&lt;=AS492,AS501+(AS519-AS501)/2,0))</f>
        <v>0</v>
      </c>
      <c r="AT529" s="152">
        <f>IF(AT519&lt;=AT501,0,IF(AT519&lt;=AT492,AT501+(AT519-AT501)/2,0))</f>
        <v>21</v>
      </c>
      <c r="AU529" s="153">
        <f>IF(AU519&lt;=AU501,0,IF(AU519&lt;=AU492,AU501+(AU519-AU501)/2,0))</f>
        <v>30</v>
      </c>
      <c r="AV529" s="202"/>
      <c r="BB529" s="12"/>
      <c r="BC529" s="202"/>
      <c r="BD529" s="202"/>
      <c r="BE529" s="202"/>
      <c r="BF529" s="202"/>
      <c r="BG529" s="136"/>
      <c r="BH529" s="150" t="s">
        <v>284</v>
      </c>
      <c r="BI529" s="151">
        <f>IF(BI519&lt;=BI501,0,IF(BI519&lt;=BI492,BI501+(BI519-BI501)/2,0))</f>
        <v>0</v>
      </c>
      <c r="BJ529" s="152">
        <f>IF(BJ519&lt;=BJ501,0,IF(BJ519&lt;=BJ492,BJ501+(BJ519-BJ501)/2,0))</f>
        <v>0</v>
      </c>
      <c r="BK529" s="152">
        <f>IF(BK519&lt;=BK501,0,IF(BK519&lt;=BK492,BK501+(BK519-BK501)/2,0))</f>
        <v>21</v>
      </c>
      <c r="BL529" s="153">
        <f>IF(BL519&lt;=BL501,0,IF(BL519&lt;=BL492,BL501+(BL519-BL501)/2,0))</f>
        <v>30</v>
      </c>
      <c r="BM529" s="202"/>
      <c r="BS529" s="12"/>
      <c r="BT529" s="202"/>
      <c r="BU529" s="202"/>
      <c r="BV529" s="202"/>
      <c r="BW529" s="202"/>
      <c r="BX529" s="136"/>
      <c r="BY529" s="150" t="s">
        <v>284</v>
      </c>
      <c r="BZ529" s="151">
        <f>IF(BZ519&lt;=BZ501,0,IF(BZ519&lt;=BZ492,BZ501+(BZ519-BZ501)/2,0))</f>
        <v>0</v>
      </c>
      <c r="CA529" s="152">
        <f>IF(CA519&lt;=CA501,0,IF(CA519&lt;=CA492,CA501+(CA519-CA501)/2,0))</f>
        <v>10.5</v>
      </c>
      <c r="CB529" s="152">
        <f>IF(CB519&lt;=CB501,0,IF(CB519&lt;=CB492,CB501+(CB519-CB501)/2,0))</f>
        <v>15</v>
      </c>
      <c r="CC529" s="153">
        <f>IF(CC519&lt;=CC501,0,IF(CC519&lt;=CC492,CC501+(CC519-CC501)/2,0))</f>
        <v>15</v>
      </c>
      <c r="CD529" s="202"/>
      <c r="CJ529" s="12"/>
      <c r="CK529" s="202"/>
      <c r="CL529" s="202"/>
      <c r="CM529" s="202"/>
      <c r="CN529" s="202"/>
      <c r="CO529" s="136"/>
      <c r="CP529" s="150" t="s">
        <v>284</v>
      </c>
      <c r="CQ529" s="151">
        <f>IF(CQ519&lt;=CQ501,0,IF(CQ519&lt;=CQ492,CQ501+(CQ519-CQ501)/2,0))</f>
        <v>0</v>
      </c>
      <c r="CR529" s="152">
        <f>IF(CR519&lt;=CR501,0,IF(CR519&lt;=CR492,CR501+(CR519-CR501)/2,0))</f>
        <v>10.5</v>
      </c>
      <c r="CS529" s="152">
        <f>IF(CS519&lt;=CS501,0,IF(CS519&lt;=CS492,CS501+(CS519-CS501)/2,0))</f>
        <v>15</v>
      </c>
      <c r="CT529" s="153">
        <f>IF(CT519&lt;=CT501,0,IF(CT519&lt;=CT492,CT501+(CT519-CT501)/2,0))</f>
        <v>15</v>
      </c>
      <c r="CU529" s="202"/>
      <c r="DA529" s="12"/>
      <c r="DB529" s="202"/>
      <c r="DC529" s="202"/>
      <c r="DD529" s="202"/>
      <c r="DE529" s="202"/>
      <c r="DF529" s="136"/>
      <c r="DG529" s="150" t="s">
        <v>284</v>
      </c>
      <c r="DH529" s="151">
        <f>IF(DH519&lt;=DH501,0,IF(DH519&lt;=DH492,DH501+(DH519-DH501)/2,0))</f>
        <v>0</v>
      </c>
      <c r="DI529" s="152">
        <f>IF(DI519&lt;=DI501,0,IF(DI519&lt;=DI492,DI501+(DI519-DI501)/2,0))</f>
        <v>10.5</v>
      </c>
      <c r="DJ529" s="152">
        <f>IF(DJ519&lt;=DJ501,0,IF(DJ519&lt;=DJ492,DJ501+(DJ519-DJ501)/2,0))</f>
        <v>15</v>
      </c>
      <c r="DK529" s="153">
        <f>IF(DK519&lt;=DK501,0,IF(DK519&lt;=DK492,DK501+(DK519-DK501)/2,0))</f>
        <v>15</v>
      </c>
      <c r="DL529" s="202"/>
      <c r="DR529" s="12"/>
      <c r="DS529" s="202"/>
      <c r="DT529" s="202"/>
      <c r="DU529" s="202"/>
      <c r="DV529" s="202"/>
      <c r="DW529" s="136"/>
      <c r="DX529" s="150" t="s">
        <v>284</v>
      </c>
      <c r="DY529" s="151">
        <f>IF(DY519&lt;=DY501,0,IF(DY519&lt;=DY492,DY501+(DY519-DY501)/2,0))</f>
        <v>0</v>
      </c>
      <c r="DZ529" s="152">
        <f>IF(DZ519&lt;=DZ501,0,IF(DZ519&lt;=DZ492,DZ501+(DZ519-DZ501)/2,0))</f>
        <v>10.5</v>
      </c>
      <c r="EA529" s="152">
        <f>IF(EA519&lt;=EA501,0,IF(EA519&lt;=EA492,EA501+(EA519-EA501)/2,0))</f>
        <v>15</v>
      </c>
      <c r="EB529" s="153">
        <f>IF(EB519&lt;=EB501,0,IF(EB519&lt;=EB492,EB501+(EB519-EB501)/2,0))</f>
        <v>15</v>
      </c>
      <c r="EC529" s="202"/>
    </row>
    <row r="530" spans="2:136" x14ac:dyDescent="0.3">
      <c r="C530" s="12"/>
      <c r="D530" s="16"/>
      <c r="E530" s="16"/>
      <c r="F530" s="16"/>
      <c r="G530" s="16"/>
      <c r="H530" s="136"/>
      <c r="I530" s="143" t="s">
        <v>285</v>
      </c>
      <c r="J530" s="144">
        <f t="shared" ref="J530:M530" si="211">IF(J525=0,0,(J521*J526+J522*J527+J523*J528+J524*J529)/J525)</f>
        <v>3.6666666666666665</v>
      </c>
      <c r="K530" s="60">
        <f t="shared" si="211"/>
        <v>7.333333333333333</v>
      </c>
      <c r="L530" s="60">
        <f t="shared" si="211"/>
        <v>14.554621848739497</v>
      </c>
      <c r="M530" s="145">
        <f t="shared" si="211"/>
        <v>20.000000000000004</v>
      </c>
      <c r="N530" s="16"/>
      <c r="T530" s="12"/>
      <c r="U530" s="202"/>
      <c r="V530" s="202"/>
      <c r="W530" s="202"/>
      <c r="X530" s="202"/>
      <c r="Y530" s="136"/>
      <c r="Z530" s="143" t="s">
        <v>285</v>
      </c>
      <c r="AA530" s="144">
        <f t="shared" ref="AA530:AD530" si="212">IF(AA525=0,0,(AA521*AA526+AA522*AA527+AA523*AA528+AA524*AA529)/AA525)</f>
        <v>3.6666666666666665</v>
      </c>
      <c r="AB530" s="60">
        <f t="shared" si="212"/>
        <v>7.333333333333333</v>
      </c>
      <c r="AC530" s="60">
        <f t="shared" si="212"/>
        <v>14.554621848739497</v>
      </c>
      <c r="AD530" s="145">
        <f t="shared" si="212"/>
        <v>20.000000000000004</v>
      </c>
      <c r="AE530" s="202"/>
      <c r="AK530" s="12"/>
      <c r="AL530" s="202"/>
      <c r="AM530" s="202"/>
      <c r="AN530" s="202"/>
      <c r="AO530" s="202"/>
      <c r="AP530" s="136"/>
      <c r="AQ530" s="143" t="s">
        <v>285</v>
      </c>
      <c r="AR530" s="144">
        <f t="shared" ref="AR530:AU530" si="213">IF(AR525=0,0,(AR521*AR526+AR522*AR527+AR523*AR528+AR524*AR529)/AR525)</f>
        <v>3.6666666666666665</v>
      </c>
      <c r="AS530" s="60">
        <f t="shared" si="213"/>
        <v>7.333333333333333</v>
      </c>
      <c r="AT530" s="60">
        <f t="shared" si="213"/>
        <v>14.554621848739497</v>
      </c>
      <c r="AU530" s="145">
        <f t="shared" si="213"/>
        <v>20.000000000000004</v>
      </c>
      <c r="AV530" s="202"/>
      <c r="BB530" s="12"/>
      <c r="BC530" s="202"/>
      <c r="BD530" s="202"/>
      <c r="BE530" s="202"/>
      <c r="BF530" s="202"/>
      <c r="BG530" s="136"/>
      <c r="BH530" s="143" t="s">
        <v>285</v>
      </c>
      <c r="BI530" s="144">
        <f t="shared" ref="BI530:BL530" si="214">IF(BI525=0,0,(BI521*BI526+BI522*BI527+BI523*BI528+BI524*BI529)/BI525)</f>
        <v>3.6666666666666665</v>
      </c>
      <c r="BJ530" s="60">
        <f t="shared" si="214"/>
        <v>7.333333333333333</v>
      </c>
      <c r="BK530" s="60">
        <f t="shared" si="214"/>
        <v>14.554621848739497</v>
      </c>
      <c r="BL530" s="145">
        <f t="shared" si="214"/>
        <v>20.000000000000004</v>
      </c>
      <c r="BM530" s="202"/>
      <c r="BS530" s="12"/>
      <c r="BT530" s="202"/>
      <c r="BU530" s="202"/>
      <c r="BV530" s="202"/>
      <c r="BW530" s="202"/>
      <c r="BX530" s="136"/>
      <c r="BY530" s="143" t="s">
        <v>285</v>
      </c>
      <c r="BZ530" s="144">
        <f t="shared" ref="BZ530:CC530" si="215">IF(BZ525=0,0,(BZ521*BZ526+BZ522*BZ527+BZ523*BZ528+BZ524*BZ529)/BZ525)</f>
        <v>3.6666666666666665</v>
      </c>
      <c r="CA530" s="60">
        <f t="shared" si="215"/>
        <v>7.2773109243697487</v>
      </c>
      <c r="CB530" s="60">
        <f t="shared" si="215"/>
        <v>10.000000000000002</v>
      </c>
      <c r="CC530" s="145">
        <f t="shared" si="215"/>
        <v>10.000000000000002</v>
      </c>
      <c r="CD530" s="202"/>
      <c r="CJ530" s="12"/>
      <c r="CK530" s="202"/>
      <c r="CL530" s="202"/>
      <c r="CM530" s="202"/>
      <c r="CN530" s="202"/>
      <c r="CO530" s="136"/>
      <c r="CP530" s="143" t="s">
        <v>285</v>
      </c>
      <c r="CQ530" s="144">
        <f t="shared" ref="CQ530:CT530" si="216">IF(CQ525=0,0,(CQ521*CQ526+CQ522*CQ527+CQ523*CQ528+CQ524*CQ529)/CQ525)</f>
        <v>3.6666666666666665</v>
      </c>
      <c r="CR530" s="60">
        <f t="shared" si="216"/>
        <v>7.2773109243697487</v>
      </c>
      <c r="CS530" s="60">
        <f t="shared" si="216"/>
        <v>10.000000000000002</v>
      </c>
      <c r="CT530" s="145">
        <f t="shared" si="216"/>
        <v>10.000000000000002</v>
      </c>
      <c r="CU530" s="202"/>
      <c r="DA530" s="12"/>
      <c r="DB530" s="202"/>
      <c r="DC530" s="202"/>
      <c r="DD530" s="202"/>
      <c r="DE530" s="202"/>
      <c r="DF530" s="136"/>
      <c r="DG530" s="143" t="s">
        <v>285</v>
      </c>
      <c r="DH530" s="144">
        <f t="shared" ref="DH530:DK530" si="217">IF(DH525=0,0,(DH521*DH526+DH522*DH527+DH523*DH528+DH524*DH529)/DH525)</f>
        <v>3.6666666666666665</v>
      </c>
      <c r="DI530" s="60">
        <f t="shared" si="217"/>
        <v>7.2773109243697487</v>
      </c>
      <c r="DJ530" s="60">
        <f t="shared" si="217"/>
        <v>10.000000000000002</v>
      </c>
      <c r="DK530" s="145">
        <f t="shared" si="217"/>
        <v>10.000000000000002</v>
      </c>
      <c r="DL530" s="202"/>
      <c r="DR530" s="12"/>
      <c r="DS530" s="202"/>
      <c r="DT530" s="202"/>
      <c r="DU530" s="202"/>
      <c r="DV530" s="202"/>
      <c r="DW530" s="136"/>
      <c r="DX530" s="143" t="s">
        <v>285</v>
      </c>
      <c r="DY530" s="144">
        <f t="shared" ref="DY530:EB530" si="218">IF(DY525=0,0,(DY521*DY526+DY522*DY527+DY523*DY528+DY524*DY529)/DY525)</f>
        <v>3.6666666666666665</v>
      </c>
      <c r="DZ530" s="60">
        <f t="shared" si="218"/>
        <v>7.2773109243697487</v>
      </c>
      <c r="EA530" s="60">
        <f t="shared" si="218"/>
        <v>10.000000000000002</v>
      </c>
      <c r="EB530" s="145">
        <f t="shared" si="218"/>
        <v>10.000000000000002</v>
      </c>
      <c r="EC530" s="202"/>
    </row>
    <row r="531" spans="2:136" ht="15" thickBot="1" x14ac:dyDescent="0.35">
      <c r="C531" s="12"/>
      <c r="D531" s="16"/>
      <c r="E531" s="16"/>
      <c r="F531" s="16"/>
      <c r="G531" s="16"/>
      <c r="H531" s="161"/>
      <c r="I531" s="162" t="s">
        <v>286</v>
      </c>
      <c r="J531" s="163">
        <f>J525-J513</f>
        <v>7.5625</v>
      </c>
      <c r="K531" s="164">
        <f>K525-K513</f>
        <v>22.6875</v>
      </c>
      <c r="L531" s="164">
        <f t="shared" ref="L531:M531" si="219">L525-L513</f>
        <v>88.75</v>
      </c>
      <c r="M531" s="165">
        <f t="shared" si="219"/>
        <v>81</v>
      </c>
      <c r="N531" s="16"/>
      <c r="T531" s="12"/>
      <c r="U531" s="202"/>
      <c r="V531" s="202"/>
      <c r="W531" s="202"/>
      <c r="X531" s="202"/>
      <c r="Y531" s="161"/>
      <c r="Z531" s="162" t="s">
        <v>286</v>
      </c>
      <c r="AA531" s="163">
        <f>AA525-AA513</f>
        <v>7.5625</v>
      </c>
      <c r="AB531" s="164">
        <f>AB525-AB513</f>
        <v>22.6875</v>
      </c>
      <c r="AC531" s="164">
        <f t="shared" ref="AC531:AD531" si="220">AC525-AC513</f>
        <v>88.75</v>
      </c>
      <c r="AD531" s="165">
        <f t="shared" si="220"/>
        <v>81</v>
      </c>
      <c r="AE531" s="202"/>
      <c r="AK531" s="12"/>
      <c r="AL531" s="202"/>
      <c r="AM531" s="202"/>
      <c r="AN531" s="202"/>
      <c r="AO531" s="202"/>
      <c r="AP531" s="161"/>
      <c r="AQ531" s="162" t="s">
        <v>286</v>
      </c>
      <c r="AR531" s="163">
        <f>AR525-AR513</f>
        <v>7.5625</v>
      </c>
      <c r="AS531" s="164">
        <f>AS525-AS513</f>
        <v>22.6875</v>
      </c>
      <c r="AT531" s="164">
        <f t="shared" ref="AT531:AU531" si="221">AT525-AT513</f>
        <v>88.75</v>
      </c>
      <c r="AU531" s="165">
        <f t="shared" si="221"/>
        <v>81</v>
      </c>
      <c r="AV531" s="202"/>
      <c r="BB531" s="12"/>
      <c r="BC531" s="202"/>
      <c r="BD531" s="202"/>
      <c r="BE531" s="202"/>
      <c r="BF531" s="202"/>
      <c r="BG531" s="161"/>
      <c r="BH531" s="162" t="s">
        <v>286</v>
      </c>
      <c r="BI531" s="163">
        <f>BI525-BI513</f>
        <v>7.5625</v>
      </c>
      <c r="BJ531" s="164">
        <f>BJ525-BJ513</f>
        <v>22.6875</v>
      </c>
      <c r="BK531" s="164">
        <f t="shared" ref="BK531:BL531" si="222">BK525-BK513</f>
        <v>88.75</v>
      </c>
      <c r="BL531" s="165">
        <f t="shared" si="222"/>
        <v>81</v>
      </c>
      <c r="BM531" s="202"/>
      <c r="BS531" s="12"/>
      <c r="BT531" s="202"/>
      <c r="BU531" s="202"/>
      <c r="BV531" s="202"/>
      <c r="BW531" s="202"/>
      <c r="BX531" s="161"/>
      <c r="BY531" s="162" t="s">
        <v>286</v>
      </c>
      <c r="BZ531" s="163">
        <f>BZ525-BZ513</f>
        <v>30.25</v>
      </c>
      <c r="CA531" s="164">
        <f>CA525-CA513</f>
        <v>88.75</v>
      </c>
      <c r="CB531" s="164">
        <f t="shared" ref="CB531:CC531" si="223">CB525-CB513</f>
        <v>81</v>
      </c>
      <c r="CC531" s="165">
        <f t="shared" si="223"/>
        <v>0</v>
      </c>
      <c r="CD531" s="202"/>
      <c r="CJ531" s="12"/>
      <c r="CK531" s="202"/>
      <c r="CL531" s="202"/>
      <c r="CM531" s="202"/>
      <c r="CN531" s="202"/>
      <c r="CO531" s="161"/>
      <c r="CP531" s="162" t="s">
        <v>286</v>
      </c>
      <c r="CQ531" s="163">
        <f>CQ525-CQ513</f>
        <v>30.25</v>
      </c>
      <c r="CR531" s="164">
        <f>CR525-CR513</f>
        <v>88.75</v>
      </c>
      <c r="CS531" s="164">
        <f t="shared" ref="CS531:CT531" si="224">CS525-CS513</f>
        <v>81</v>
      </c>
      <c r="CT531" s="165">
        <f t="shared" si="224"/>
        <v>0</v>
      </c>
      <c r="CU531" s="202"/>
      <c r="DA531" s="12"/>
      <c r="DB531" s="202"/>
      <c r="DC531" s="202"/>
      <c r="DD531" s="202"/>
      <c r="DE531" s="202"/>
      <c r="DF531" s="161"/>
      <c r="DG531" s="162" t="s">
        <v>286</v>
      </c>
      <c r="DH531" s="163">
        <f>DH525-DH513</f>
        <v>30.25</v>
      </c>
      <c r="DI531" s="164">
        <f>DI525-DI513</f>
        <v>88.75</v>
      </c>
      <c r="DJ531" s="164">
        <f t="shared" ref="DJ531:DK531" si="225">DJ525-DJ513</f>
        <v>81</v>
      </c>
      <c r="DK531" s="165">
        <f t="shared" si="225"/>
        <v>0</v>
      </c>
      <c r="DL531" s="202"/>
      <c r="DR531" s="12"/>
      <c r="DS531" s="202"/>
      <c r="DT531" s="202"/>
      <c r="DU531" s="202"/>
      <c r="DV531" s="202"/>
      <c r="DW531" s="161"/>
      <c r="DX531" s="162" t="s">
        <v>286</v>
      </c>
      <c r="DY531" s="163">
        <f>DY525-DY513</f>
        <v>30.25</v>
      </c>
      <c r="DZ531" s="164">
        <f>DZ525-DZ513</f>
        <v>88.75</v>
      </c>
      <c r="EA531" s="164">
        <f t="shared" ref="EA531:EB531" si="226">EA525-EA513</f>
        <v>81</v>
      </c>
      <c r="EB531" s="165">
        <f t="shared" si="226"/>
        <v>0</v>
      </c>
      <c r="EC531" s="202"/>
    </row>
    <row r="532" spans="2:136" x14ac:dyDescent="0.3">
      <c r="E532" s="166"/>
      <c r="F532" s="167"/>
      <c r="G532" s="168"/>
      <c r="H532" s="167" t="s">
        <v>287</v>
      </c>
      <c r="I532" s="169" t="s">
        <v>288</v>
      </c>
      <c r="J532" s="170">
        <f>J531/COS(J496*3.14159/180)</f>
        <v>8.8193147409535175</v>
      </c>
      <c r="K532" s="60">
        <f>K531/COS(K496*3.14159/180)</f>
        <v>26.457944222860551</v>
      </c>
      <c r="L532" s="60">
        <f>L531/COS(L496*3.14159/180)</f>
        <v>103.49939613350408</v>
      </c>
      <c r="M532" s="60">
        <f>M531/COS(M496*3.14159/180)</f>
        <v>94.46142069649386</v>
      </c>
      <c r="N532" s="171">
        <f t="shared" ref="N532:Q533" si="227">J532</f>
        <v>8.8193147409535175</v>
      </c>
      <c r="O532" s="141">
        <f t="shared" si="227"/>
        <v>26.457944222860551</v>
      </c>
      <c r="P532" s="141">
        <f t="shared" si="227"/>
        <v>103.49939613350408</v>
      </c>
      <c r="Q532" s="142">
        <f t="shared" si="227"/>
        <v>94.46142069649386</v>
      </c>
      <c r="V532" s="166"/>
      <c r="W532" s="167"/>
      <c r="X532" s="168"/>
      <c r="Y532" s="167" t="s">
        <v>287</v>
      </c>
      <c r="Z532" s="169" t="s">
        <v>288</v>
      </c>
      <c r="AA532" s="170">
        <f>AA531/COS(AA496*3.14159/180)</f>
        <v>8.8193147409535175</v>
      </c>
      <c r="AB532" s="60">
        <f>AB531/COS(AB496*3.14159/180)</f>
        <v>26.457944222860551</v>
      </c>
      <c r="AC532" s="60">
        <f>AC531/COS(AC496*3.14159/180)</f>
        <v>103.49939613350408</v>
      </c>
      <c r="AD532" s="60">
        <f>AD531/COS(AD496*3.14159/180)</f>
        <v>94.46142069649386</v>
      </c>
      <c r="AE532" s="171">
        <f>AA532</f>
        <v>8.8193147409535175</v>
      </c>
      <c r="AF532" s="141">
        <f t="shared" ref="AF532:AF533" si="228">AB532</f>
        <v>26.457944222860551</v>
      </c>
      <c r="AG532" s="141">
        <f t="shared" ref="AG532:AG533" si="229">AC532</f>
        <v>103.49939613350408</v>
      </c>
      <c r="AH532" s="142">
        <f t="shared" ref="AH532:AH533" si="230">AD532</f>
        <v>94.46142069649386</v>
      </c>
      <c r="AM532" s="166"/>
      <c r="AN532" s="167"/>
      <c r="AO532" s="168"/>
      <c r="AP532" s="167" t="s">
        <v>287</v>
      </c>
      <c r="AQ532" s="169" t="s">
        <v>288</v>
      </c>
      <c r="AR532" s="170">
        <f>AR531/COS(AR496*3.14159/180)</f>
        <v>8.8193147409535175</v>
      </c>
      <c r="AS532" s="60">
        <f>AS531/COS(AS496*3.14159/180)</f>
        <v>26.457944222860551</v>
      </c>
      <c r="AT532" s="60">
        <f>AT531/COS(AT496*3.14159/180)</f>
        <v>103.49939613350408</v>
      </c>
      <c r="AU532" s="60">
        <f>AU531/COS(AU496*3.14159/180)</f>
        <v>94.46142069649386</v>
      </c>
      <c r="AV532" s="171">
        <f>AR532</f>
        <v>8.8193147409535175</v>
      </c>
      <c r="AW532" s="141">
        <f t="shared" ref="AW532:AW533" si="231">AS532</f>
        <v>26.457944222860551</v>
      </c>
      <c r="AX532" s="141">
        <f t="shared" ref="AX532:AX533" si="232">AT532</f>
        <v>103.49939613350408</v>
      </c>
      <c r="AY532" s="142">
        <f t="shared" ref="AY532:AY533" si="233">AU532</f>
        <v>94.46142069649386</v>
      </c>
      <c r="BD532" s="166"/>
      <c r="BE532" s="167"/>
      <c r="BF532" s="168"/>
      <c r="BG532" s="167" t="s">
        <v>287</v>
      </c>
      <c r="BH532" s="169" t="s">
        <v>288</v>
      </c>
      <c r="BI532" s="170">
        <f>BI531/COS(BI496*3.14159/180)</f>
        <v>8.8193147409535175</v>
      </c>
      <c r="BJ532" s="60">
        <f>BJ531/COS(BJ496*3.14159/180)</f>
        <v>26.457944222860551</v>
      </c>
      <c r="BK532" s="60">
        <f>BK531/COS(BK496*3.14159/180)</f>
        <v>103.49939613350408</v>
      </c>
      <c r="BL532" s="60">
        <f>BL531/COS(BL496*3.14159/180)</f>
        <v>94.46142069649386</v>
      </c>
      <c r="BM532" s="171">
        <f>BI532</f>
        <v>8.8193147409535175</v>
      </c>
      <c r="BN532" s="141">
        <f t="shared" ref="BN532:BN533" si="234">BJ532</f>
        <v>26.457944222860551</v>
      </c>
      <c r="BO532" s="141">
        <f t="shared" ref="BO532:BO533" si="235">BK532</f>
        <v>103.49939613350408</v>
      </c>
      <c r="BP532" s="142">
        <f t="shared" ref="BP532:BP533" si="236">BL532</f>
        <v>94.46142069649386</v>
      </c>
      <c r="BU532" s="166"/>
      <c r="BV532" s="167"/>
      <c r="BW532" s="168"/>
      <c r="BX532" s="167" t="s">
        <v>287</v>
      </c>
      <c r="BY532" s="169" t="s">
        <v>288</v>
      </c>
      <c r="BZ532" s="170">
        <f>BZ531/COS(BZ496*3.14159/180)</f>
        <v>31.581927189454412</v>
      </c>
      <c r="CA532" s="60">
        <f>CA531/COS(CA496*3.14159/180)</f>
        <v>92.657720266581123</v>
      </c>
      <c r="CB532" s="60">
        <f>CB531/COS(CB496*3.14159/180)</f>
        <v>84.566482722175451</v>
      </c>
      <c r="CC532" s="60">
        <f>CC531/COS(CC496*3.14159/180)</f>
        <v>0</v>
      </c>
      <c r="CD532" s="171">
        <f>BZ532</f>
        <v>31.581927189454412</v>
      </c>
      <c r="CE532" s="141">
        <f t="shared" ref="CE532:CE533" si="237">CA532</f>
        <v>92.657720266581123</v>
      </c>
      <c r="CF532" s="141">
        <f t="shared" ref="CF532:CF533" si="238">CB532</f>
        <v>84.566482722175451</v>
      </c>
      <c r="CG532" s="142">
        <f t="shared" ref="CG532:CG533" si="239">CC532</f>
        <v>0</v>
      </c>
      <c r="CL532" s="166"/>
      <c r="CM532" s="167"/>
      <c r="CN532" s="168"/>
      <c r="CO532" s="167" t="s">
        <v>287</v>
      </c>
      <c r="CP532" s="169" t="s">
        <v>288</v>
      </c>
      <c r="CQ532" s="170">
        <f>CQ531/COS(CQ496*3.14159/180)</f>
        <v>31.581927189454412</v>
      </c>
      <c r="CR532" s="60">
        <f>CR531/COS(CR496*3.14159/180)</f>
        <v>92.657720266581123</v>
      </c>
      <c r="CS532" s="60">
        <f>CS531/COS(CS496*3.14159/180)</f>
        <v>84.566482722175451</v>
      </c>
      <c r="CT532" s="60">
        <f>CT531/COS(CT496*3.14159/180)</f>
        <v>0</v>
      </c>
      <c r="CU532" s="171">
        <f>CQ532</f>
        <v>31.581927189454412</v>
      </c>
      <c r="CV532" s="141">
        <f t="shared" ref="CV532:CV533" si="240">CR532</f>
        <v>92.657720266581123</v>
      </c>
      <c r="CW532" s="141">
        <f t="shared" ref="CW532:CW533" si="241">CS532</f>
        <v>84.566482722175451</v>
      </c>
      <c r="CX532" s="142">
        <f t="shared" ref="CX532:CX533" si="242">CT532</f>
        <v>0</v>
      </c>
      <c r="DC532" s="166"/>
      <c r="DD532" s="167"/>
      <c r="DE532" s="168"/>
      <c r="DF532" s="167" t="s">
        <v>287</v>
      </c>
      <c r="DG532" s="169" t="s">
        <v>288</v>
      </c>
      <c r="DH532" s="170">
        <f>DH531/COS(DH496*3.14159/180)</f>
        <v>31.581927189454412</v>
      </c>
      <c r="DI532" s="60">
        <f>DI531/COS(DI496*3.14159/180)</f>
        <v>92.657720266581123</v>
      </c>
      <c r="DJ532" s="60">
        <f>DJ531/COS(DJ496*3.14159/180)</f>
        <v>84.566482722175451</v>
      </c>
      <c r="DK532" s="60">
        <f>DK531/COS(DK496*3.14159/180)</f>
        <v>0</v>
      </c>
      <c r="DL532" s="171">
        <f>DH532</f>
        <v>31.581927189454412</v>
      </c>
      <c r="DM532" s="141">
        <f t="shared" ref="DM532:DM533" si="243">DI532</f>
        <v>92.657720266581123</v>
      </c>
      <c r="DN532" s="141">
        <f t="shared" ref="DN532:DN533" si="244">DJ532</f>
        <v>84.566482722175451</v>
      </c>
      <c r="DO532" s="142">
        <f t="shared" ref="DO532:DO533" si="245">DK532</f>
        <v>0</v>
      </c>
      <c r="DT532" s="166"/>
      <c r="DU532" s="167"/>
      <c r="DV532" s="168"/>
      <c r="DW532" s="167" t="s">
        <v>287</v>
      </c>
      <c r="DX532" s="169" t="s">
        <v>288</v>
      </c>
      <c r="DY532" s="170">
        <f>DY531/COS(DY496*3.14159/180)</f>
        <v>31.581927189454412</v>
      </c>
      <c r="DZ532" s="60">
        <f>DZ531/COS(DZ496*3.14159/180)</f>
        <v>92.657720266581123</v>
      </c>
      <c r="EA532" s="60">
        <f>EA531/COS(EA496*3.14159/180)</f>
        <v>84.566482722175451</v>
      </c>
      <c r="EB532" s="60">
        <f>EB531/COS(EB496*3.14159/180)</f>
        <v>0</v>
      </c>
      <c r="EC532" s="171">
        <f>DY532</f>
        <v>31.581927189454412</v>
      </c>
      <c r="ED532" s="141">
        <f t="shared" ref="ED532:ED533" si="246">DZ532</f>
        <v>92.657720266581123</v>
      </c>
      <c r="EE532" s="141">
        <f t="shared" ref="EE532:EE533" si="247">EA532</f>
        <v>84.566482722175451</v>
      </c>
      <c r="EF532" s="142">
        <f t="shared" ref="EF532:EF533" si="248">EB532</f>
        <v>0</v>
      </c>
    </row>
    <row r="533" spans="2:136" ht="15" thickBot="1" x14ac:dyDescent="0.35">
      <c r="E533" s="172"/>
      <c r="F533" s="173"/>
      <c r="G533" s="174"/>
      <c r="H533" s="173"/>
      <c r="I533" s="175" t="s">
        <v>289</v>
      </c>
      <c r="J533" s="176">
        <f t="shared" ref="J533:M533" si="249">IF(J531=0,0,(J530*J525-J518*J513)/(J525-J513))</f>
        <v>3.6666666666666665</v>
      </c>
      <c r="K533" s="156">
        <f t="shared" si="249"/>
        <v>8.5555555555555554</v>
      </c>
      <c r="L533" s="156">
        <f t="shared" si="249"/>
        <v>17.015962441314556</v>
      </c>
      <c r="M533" s="156">
        <f t="shared" si="249"/>
        <v>28.000000000000011</v>
      </c>
      <c r="N533" s="176">
        <f t="shared" si="227"/>
        <v>3.6666666666666665</v>
      </c>
      <c r="O533" s="156">
        <f t="shared" si="227"/>
        <v>8.5555555555555554</v>
      </c>
      <c r="P533" s="156">
        <f t="shared" si="227"/>
        <v>17.015962441314556</v>
      </c>
      <c r="Q533" s="157">
        <f t="shared" si="227"/>
        <v>28.000000000000011</v>
      </c>
      <c r="V533" s="172"/>
      <c r="W533" s="173"/>
      <c r="X533" s="174"/>
      <c r="Y533" s="173"/>
      <c r="Z533" s="175" t="s">
        <v>289</v>
      </c>
      <c r="AA533" s="176">
        <f t="shared" ref="AA533:AD533" si="250">IF(AA531=0,0,(AA530*AA525-AA518*AA513)/(AA525-AA513))</f>
        <v>3.6666666666666665</v>
      </c>
      <c r="AB533" s="156">
        <f t="shared" si="250"/>
        <v>8.5555555555555554</v>
      </c>
      <c r="AC533" s="156">
        <f t="shared" si="250"/>
        <v>17.015962441314556</v>
      </c>
      <c r="AD533" s="156">
        <f t="shared" si="250"/>
        <v>28.000000000000011</v>
      </c>
      <c r="AE533" s="176">
        <f>AA533</f>
        <v>3.6666666666666665</v>
      </c>
      <c r="AF533" s="156">
        <f t="shared" si="228"/>
        <v>8.5555555555555554</v>
      </c>
      <c r="AG533" s="156">
        <f t="shared" si="229"/>
        <v>17.015962441314556</v>
      </c>
      <c r="AH533" s="157">
        <f t="shared" si="230"/>
        <v>28.000000000000011</v>
      </c>
      <c r="AM533" s="172"/>
      <c r="AN533" s="173"/>
      <c r="AO533" s="174"/>
      <c r="AP533" s="173"/>
      <c r="AQ533" s="175" t="s">
        <v>289</v>
      </c>
      <c r="AR533" s="176">
        <f t="shared" ref="AR533:AU533" si="251">IF(AR531=0,0,(AR530*AR525-AR518*AR513)/(AR525-AR513))</f>
        <v>3.6666666666666665</v>
      </c>
      <c r="AS533" s="156">
        <f t="shared" si="251"/>
        <v>8.5555555555555554</v>
      </c>
      <c r="AT533" s="156">
        <f t="shared" si="251"/>
        <v>17.015962441314556</v>
      </c>
      <c r="AU533" s="156">
        <f t="shared" si="251"/>
        <v>28.000000000000011</v>
      </c>
      <c r="AV533" s="176">
        <f>AR533</f>
        <v>3.6666666666666665</v>
      </c>
      <c r="AW533" s="156">
        <f t="shared" si="231"/>
        <v>8.5555555555555554</v>
      </c>
      <c r="AX533" s="156">
        <f t="shared" si="232"/>
        <v>17.015962441314556</v>
      </c>
      <c r="AY533" s="157">
        <f t="shared" si="233"/>
        <v>28.000000000000011</v>
      </c>
      <c r="BD533" s="172"/>
      <c r="BE533" s="173"/>
      <c r="BF533" s="174"/>
      <c r="BG533" s="173"/>
      <c r="BH533" s="175" t="s">
        <v>289</v>
      </c>
      <c r="BI533" s="176">
        <f t="shared" ref="BI533:BL533" si="252">IF(BI531=0,0,(BI530*BI525-BI518*BI513)/(BI525-BI513))</f>
        <v>3.6666666666666665</v>
      </c>
      <c r="BJ533" s="156">
        <f t="shared" si="252"/>
        <v>8.5555555555555554</v>
      </c>
      <c r="BK533" s="156">
        <f t="shared" si="252"/>
        <v>17.015962441314556</v>
      </c>
      <c r="BL533" s="156">
        <f t="shared" si="252"/>
        <v>28.000000000000011</v>
      </c>
      <c r="BM533" s="176">
        <f>BI533</f>
        <v>3.6666666666666665</v>
      </c>
      <c r="BN533" s="156">
        <f t="shared" si="234"/>
        <v>8.5555555555555554</v>
      </c>
      <c r="BO533" s="156">
        <f t="shared" si="235"/>
        <v>17.015962441314556</v>
      </c>
      <c r="BP533" s="157">
        <f t="shared" si="236"/>
        <v>28.000000000000011</v>
      </c>
      <c r="BU533" s="172"/>
      <c r="BV533" s="173"/>
      <c r="BW533" s="174"/>
      <c r="BX533" s="173"/>
      <c r="BY533" s="175" t="s">
        <v>289</v>
      </c>
      <c r="BZ533" s="176">
        <f t="shared" ref="BZ533:CC533" si="253">IF(BZ531=0,0,(BZ530*BZ525-BZ518*BZ513)/(BZ525-BZ513))</f>
        <v>3.6666666666666665</v>
      </c>
      <c r="CA533" s="156">
        <f t="shared" si="253"/>
        <v>8.5079812206572782</v>
      </c>
      <c r="CB533" s="156">
        <f t="shared" si="253"/>
        <v>14.000000000000005</v>
      </c>
      <c r="CC533" s="156">
        <f t="shared" si="253"/>
        <v>0</v>
      </c>
      <c r="CD533" s="176">
        <f>BZ533</f>
        <v>3.6666666666666665</v>
      </c>
      <c r="CE533" s="156">
        <f t="shared" si="237"/>
        <v>8.5079812206572782</v>
      </c>
      <c r="CF533" s="156">
        <f t="shared" si="238"/>
        <v>14.000000000000005</v>
      </c>
      <c r="CG533" s="157">
        <f t="shared" si="239"/>
        <v>0</v>
      </c>
      <c r="CL533" s="172"/>
      <c r="CM533" s="173"/>
      <c r="CN533" s="174"/>
      <c r="CO533" s="173"/>
      <c r="CP533" s="175" t="s">
        <v>289</v>
      </c>
      <c r="CQ533" s="176">
        <f t="shared" ref="CQ533:CT533" si="254">IF(CQ531=0,0,(CQ530*CQ525-CQ518*CQ513)/(CQ525-CQ513))</f>
        <v>3.6666666666666665</v>
      </c>
      <c r="CR533" s="156">
        <f t="shared" si="254"/>
        <v>8.5079812206572782</v>
      </c>
      <c r="CS533" s="156">
        <f t="shared" si="254"/>
        <v>14.000000000000005</v>
      </c>
      <c r="CT533" s="156">
        <f t="shared" si="254"/>
        <v>0</v>
      </c>
      <c r="CU533" s="176">
        <f>CQ533</f>
        <v>3.6666666666666665</v>
      </c>
      <c r="CV533" s="156">
        <f t="shared" si="240"/>
        <v>8.5079812206572782</v>
      </c>
      <c r="CW533" s="156">
        <f t="shared" si="241"/>
        <v>14.000000000000005</v>
      </c>
      <c r="CX533" s="157">
        <f t="shared" si="242"/>
        <v>0</v>
      </c>
      <c r="DC533" s="172"/>
      <c r="DD533" s="173"/>
      <c r="DE533" s="174"/>
      <c r="DF533" s="173"/>
      <c r="DG533" s="175" t="s">
        <v>289</v>
      </c>
      <c r="DH533" s="176">
        <f t="shared" ref="DH533:DK533" si="255">IF(DH531=0,0,(DH530*DH525-DH518*DH513)/(DH525-DH513))</f>
        <v>3.6666666666666665</v>
      </c>
      <c r="DI533" s="156">
        <f t="shared" si="255"/>
        <v>8.5079812206572782</v>
      </c>
      <c r="DJ533" s="156">
        <f t="shared" si="255"/>
        <v>14.000000000000005</v>
      </c>
      <c r="DK533" s="156">
        <f t="shared" si="255"/>
        <v>0</v>
      </c>
      <c r="DL533" s="176">
        <f>DH533</f>
        <v>3.6666666666666665</v>
      </c>
      <c r="DM533" s="156">
        <f t="shared" si="243"/>
        <v>8.5079812206572782</v>
      </c>
      <c r="DN533" s="156">
        <f t="shared" si="244"/>
        <v>14.000000000000005</v>
      </c>
      <c r="DO533" s="157">
        <f t="shared" si="245"/>
        <v>0</v>
      </c>
      <c r="DT533" s="172"/>
      <c r="DU533" s="173"/>
      <c r="DV533" s="174"/>
      <c r="DW533" s="173"/>
      <c r="DX533" s="175" t="s">
        <v>289</v>
      </c>
      <c r="DY533" s="176">
        <f t="shared" ref="DY533:EB533" si="256">IF(DY531=0,0,(DY530*DY525-DY518*DY513)/(DY525-DY513))</f>
        <v>3.6666666666666665</v>
      </c>
      <c r="DZ533" s="156">
        <f t="shared" si="256"/>
        <v>8.5079812206572782</v>
      </c>
      <c r="EA533" s="156">
        <f t="shared" si="256"/>
        <v>14.000000000000005</v>
      </c>
      <c r="EB533" s="156">
        <f t="shared" si="256"/>
        <v>0</v>
      </c>
      <c r="EC533" s="176">
        <f>DY533</f>
        <v>3.6666666666666665</v>
      </c>
      <c r="ED533" s="156">
        <f t="shared" si="246"/>
        <v>8.5079812206572782</v>
      </c>
      <c r="EE533" s="156">
        <f t="shared" si="247"/>
        <v>14.000000000000005</v>
      </c>
      <c r="EF533" s="157">
        <f t="shared" si="248"/>
        <v>0</v>
      </c>
    </row>
    <row r="534" spans="2:136" x14ac:dyDescent="0.3">
      <c r="C534" s="12"/>
      <c r="D534" s="16"/>
      <c r="E534" s="16"/>
      <c r="F534" s="16"/>
      <c r="G534" s="16"/>
      <c r="H534" s="136"/>
      <c r="I534" s="136"/>
      <c r="J534" s="136"/>
      <c r="K534" s="136"/>
      <c r="L534" s="136"/>
      <c r="M534" s="136"/>
      <c r="T534" s="12"/>
      <c r="U534" s="202"/>
      <c r="V534" s="202"/>
      <c r="W534" s="202"/>
      <c r="X534" s="202"/>
      <c r="Y534" s="136"/>
      <c r="Z534" s="136"/>
      <c r="AA534" s="136"/>
      <c r="AB534" s="136"/>
      <c r="AC534" s="136"/>
      <c r="AD534" s="136"/>
      <c r="AK534" s="12"/>
      <c r="AL534" s="202"/>
      <c r="AM534" s="202"/>
      <c r="AN534" s="202"/>
      <c r="AO534" s="202"/>
      <c r="AP534" s="136"/>
      <c r="AQ534" s="136"/>
      <c r="AR534" s="136"/>
      <c r="AS534" s="136"/>
      <c r="AT534" s="136"/>
      <c r="AU534" s="136"/>
      <c r="BB534" s="12"/>
      <c r="BC534" s="202"/>
      <c r="BD534" s="202"/>
      <c r="BE534" s="202"/>
      <c r="BF534" s="202"/>
      <c r="BG534" s="136"/>
      <c r="BH534" s="136"/>
      <c r="BI534" s="136"/>
      <c r="BJ534" s="136"/>
      <c r="BK534" s="136"/>
      <c r="BL534" s="136"/>
      <c r="BS534" s="12"/>
      <c r="BT534" s="202"/>
      <c r="BU534" s="202"/>
      <c r="BV534" s="202"/>
      <c r="BW534" s="202"/>
      <c r="BX534" s="136"/>
      <c r="BY534" s="136"/>
      <c r="BZ534" s="136"/>
      <c r="CA534" s="136"/>
      <c r="CB534" s="136"/>
      <c r="CC534" s="136"/>
      <c r="CJ534" s="12"/>
      <c r="CK534" s="202"/>
      <c r="CL534" s="202"/>
      <c r="CM534" s="202"/>
      <c r="CN534" s="202"/>
      <c r="CO534" s="136"/>
      <c r="CP534" s="136"/>
      <c r="CQ534" s="136"/>
      <c r="CR534" s="136"/>
      <c r="CS534" s="136"/>
      <c r="CT534" s="136"/>
      <c r="DA534" s="12"/>
      <c r="DB534" s="202"/>
      <c r="DC534" s="202"/>
      <c r="DD534" s="202"/>
      <c r="DE534" s="202"/>
      <c r="DF534" s="136"/>
      <c r="DG534" s="136"/>
      <c r="DH534" s="136"/>
      <c r="DI534" s="136"/>
      <c r="DJ534" s="136"/>
      <c r="DK534" s="136"/>
      <c r="DR534" s="12"/>
      <c r="DS534" s="202"/>
      <c r="DT534" s="202"/>
      <c r="DU534" s="202"/>
      <c r="DV534" s="202"/>
      <c r="DW534" s="136"/>
      <c r="DX534" s="136"/>
      <c r="DY534" s="136"/>
      <c r="DZ534" s="136"/>
      <c r="EA534" s="136"/>
      <c r="EB534" s="136"/>
    </row>
    <row r="535" spans="2:136" x14ac:dyDescent="0.3">
      <c r="J535" s="530" t="s">
        <v>157</v>
      </c>
      <c r="K535" s="531"/>
      <c r="L535" s="531"/>
      <c r="M535" s="532"/>
      <c r="N535" s="530" t="s">
        <v>157</v>
      </c>
      <c r="O535" s="531"/>
      <c r="P535" s="531"/>
      <c r="Q535" s="532"/>
      <c r="AA535" s="530" t="s">
        <v>157</v>
      </c>
      <c r="AB535" s="531"/>
      <c r="AC535" s="531"/>
      <c r="AD535" s="532"/>
      <c r="AE535" s="530" t="s">
        <v>157</v>
      </c>
      <c r="AF535" s="531"/>
      <c r="AG535" s="531"/>
      <c r="AH535" s="532"/>
      <c r="AR535" s="530" t="s">
        <v>157</v>
      </c>
      <c r="AS535" s="531"/>
      <c r="AT535" s="531"/>
      <c r="AU535" s="532"/>
      <c r="AV535" s="530" t="s">
        <v>157</v>
      </c>
      <c r="AW535" s="531"/>
      <c r="AX535" s="531"/>
      <c r="AY535" s="532"/>
      <c r="BI535" s="530" t="s">
        <v>157</v>
      </c>
      <c r="BJ535" s="531"/>
      <c r="BK535" s="531"/>
      <c r="BL535" s="532"/>
      <c r="BM535" s="530" t="s">
        <v>157</v>
      </c>
      <c r="BN535" s="531"/>
      <c r="BO535" s="531"/>
      <c r="BP535" s="532"/>
      <c r="BZ535" s="530" t="s">
        <v>157</v>
      </c>
      <c r="CA535" s="531"/>
      <c r="CB535" s="531"/>
      <c r="CC535" s="532"/>
      <c r="CD535" s="530" t="s">
        <v>157</v>
      </c>
      <c r="CE535" s="531"/>
      <c r="CF535" s="531"/>
      <c r="CG535" s="532"/>
      <c r="CQ535" s="530" t="s">
        <v>157</v>
      </c>
      <c r="CR535" s="531"/>
      <c r="CS535" s="531"/>
      <c r="CT535" s="532"/>
      <c r="CU535" s="530" t="s">
        <v>157</v>
      </c>
      <c r="CV535" s="531"/>
      <c r="CW535" s="531"/>
      <c r="CX535" s="532"/>
      <c r="DH535" s="530" t="s">
        <v>157</v>
      </c>
      <c r="DI535" s="531"/>
      <c r="DJ535" s="531"/>
      <c r="DK535" s="532"/>
      <c r="DL535" s="530" t="s">
        <v>157</v>
      </c>
      <c r="DM535" s="531"/>
      <c r="DN535" s="531"/>
      <c r="DO535" s="532"/>
      <c r="DY535" s="530" t="s">
        <v>157</v>
      </c>
      <c r="DZ535" s="531"/>
      <c r="EA535" s="531"/>
      <c r="EB535" s="532"/>
      <c r="EC535" s="530" t="s">
        <v>157</v>
      </c>
      <c r="ED535" s="531"/>
      <c r="EE535" s="531"/>
      <c r="EF535" s="532"/>
    </row>
    <row r="536" spans="2:136" x14ac:dyDescent="0.3">
      <c r="J536" s="72" t="s">
        <v>159</v>
      </c>
      <c r="K536" s="30" t="s">
        <v>160</v>
      </c>
      <c r="L536" s="30" t="s">
        <v>161</v>
      </c>
      <c r="M536" s="30" t="s">
        <v>162</v>
      </c>
      <c r="N536" s="72" t="s">
        <v>159</v>
      </c>
      <c r="O536" s="30" t="s">
        <v>160</v>
      </c>
      <c r="P536" s="30" t="s">
        <v>161</v>
      </c>
      <c r="Q536" s="73" t="s">
        <v>162</v>
      </c>
      <c r="AA536" s="204" t="s">
        <v>159</v>
      </c>
      <c r="AB536" s="205" t="s">
        <v>160</v>
      </c>
      <c r="AC536" s="205" t="s">
        <v>161</v>
      </c>
      <c r="AD536" s="205" t="s">
        <v>162</v>
      </c>
      <c r="AE536" s="204" t="s">
        <v>159</v>
      </c>
      <c r="AF536" s="205" t="s">
        <v>160</v>
      </c>
      <c r="AG536" s="205" t="s">
        <v>161</v>
      </c>
      <c r="AH536" s="206" t="s">
        <v>162</v>
      </c>
      <c r="AR536" s="204" t="s">
        <v>159</v>
      </c>
      <c r="AS536" s="205" t="s">
        <v>160</v>
      </c>
      <c r="AT536" s="205" t="s">
        <v>161</v>
      </c>
      <c r="AU536" s="205" t="s">
        <v>162</v>
      </c>
      <c r="AV536" s="204" t="s">
        <v>159</v>
      </c>
      <c r="AW536" s="205" t="s">
        <v>160</v>
      </c>
      <c r="AX536" s="205" t="s">
        <v>161</v>
      </c>
      <c r="AY536" s="206" t="s">
        <v>162</v>
      </c>
      <c r="BI536" s="204" t="s">
        <v>159</v>
      </c>
      <c r="BJ536" s="205" t="s">
        <v>160</v>
      </c>
      <c r="BK536" s="205" t="s">
        <v>161</v>
      </c>
      <c r="BL536" s="205" t="s">
        <v>162</v>
      </c>
      <c r="BM536" s="204" t="s">
        <v>159</v>
      </c>
      <c r="BN536" s="205" t="s">
        <v>160</v>
      </c>
      <c r="BO536" s="205" t="s">
        <v>161</v>
      </c>
      <c r="BP536" s="206" t="s">
        <v>162</v>
      </c>
      <c r="BZ536" s="204" t="s">
        <v>159</v>
      </c>
      <c r="CA536" s="205" t="s">
        <v>160</v>
      </c>
      <c r="CB536" s="205" t="s">
        <v>161</v>
      </c>
      <c r="CC536" s="205" t="s">
        <v>162</v>
      </c>
      <c r="CD536" s="204" t="s">
        <v>159</v>
      </c>
      <c r="CE536" s="205" t="s">
        <v>160</v>
      </c>
      <c r="CF536" s="205" t="s">
        <v>161</v>
      </c>
      <c r="CG536" s="206" t="s">
        <v>162</v>
      </c>
      <c r="CQ536" s="204" t="s">
        <v>159</v>
      </c>
      <c r="CR536" s="205" t="s">
        <v>160</v>
      </c>
      <c r="CS536" s="205" t="s">
        <v>161</v>
      </c>
      <c r="CT536" s="205" t="s">
        <v>162</v>
      </c>
      <c r="CU536" s="204" t="s">
        <v>159</v>
      </c>
      <c r="CV536" s="205" t="s">
        <v>160</v>
      </c>
      <c r="CW536" s="205" t="s">
        <v>161</v>
      </c>
      <c r="CX536" s="206" t="s">
        <v>162</v>
      </c>
      <c r="DH536" s="204" t="s">
        <v>159</v>
      </c>
      <c r="DI536" s="205" t="s">
        <v>160</v>
      </c>
      <c r="DJ536" s="205" t="s">
        <v>161</v>
      </c>
      <c r="DK536" s="205" t="s">
        <v>162</v>
      </c>
      <c r="DL536" s="204" t="s">
        <v>159</v>
      </c>
      <c r="DM536" s="205" t="s">
        <v>160</v>
      </c>
      <c r="DN536" s="205" t="s">
        <v>161</v>
      </c>
      <c r="DO536" s="206" t="s">
        <v>162</v>
      </c>
      <c r="DY536" s="204" t="s">
        <v>159</v>
      </c>
      <c r="DZ536" s="205" t="s">
        <v>160</v>
      </c>
      <c r="EA536" s="205" t="s">
        <v>161</v>
      </c>
      <c r="EB536" s="205" t="s">
        <v>162</v>
      </c>
      <c r="EC536" s="204" t="s">
        <v>159</v>
      </c>
      <c r="ED536" s="205" t="s">
        <v>160</v>
      </c>
      <c r="EE536" s="205" t="s">
        <v>161</v>
      </c>
      <c r="EF536" s="206" t="s">
        <v>162</v>
      </c>
    </row>
    <row r="537" spans="2:136" x14ac:dyDescent="0.3">
      <c r="B537" s="12"/>
      <c r="C537" s="16"/>
      <c r="D537" s="51" t="s">
        <v>223</v>
      </c>
      <c r="E537" s="95" t="s">
        <v>224</v>
      </c>
      <c r="F537" s="95" t="s">
        <v>225</v>
      </c>
      <c r="G537" s="96" t="s">
        <v>226</v>
      </c>
      <c r="H537" s="51" t="s">
        <v>227</v>
      </c>
      <c r="I537" s="96" t="s">
        <v>228</v>
      </c>
      <c r="J537" s="530" t="s">
        <v>229</v>
      </c>
      <c r="K537" s="531"/>
      <c r="L537" s="531"/>
      <c r="M537" s="532"/>
      <c r="N537" s="530" t="s">
        <v>230</v>
      </c>
      <c r="O537" s="531"/>
      <c r="P537" s="531"/>
      <c r="Q537" s="532"/>
      <c r="S537" s="12"/>
      <c r="T537" s="202"/>
      <c r="U537" s="195" t="s">
        <v>223</v>
      </c>
      <c r="V537" s="196" t="s">
        <v>224</v>
      </c>
      <c r="W537" s="196" t="s">
        <v>225</v>
      </c>
      <c r="X537" s="197" t="s">
        <v>226</v>
      </c>
      <c r="Y537" s="195" t="s">
        <v>227</v>
      </c>
      <c r="Z537" s="197" t="s">
        <v>228</v>
      </c>
      <c r="AA537" s="530" t="s">
        <v>229</v>
      </c>
      <c r="AB537" s="531"/>
      <c r="AC537" s="531"/>
      <c r="AD537" s="532"/>
      <c r="AE537" s="531" t="s">
        <v>230</v>
      </c>
      <c r="AF537" s="531"/>
      <c r="AG537" s="531"/>
      <c r="AH537" s="532"/>
      <c r="AJ537" s="12"/>
      <c r="AK537" s="202"/>
      <c r="AL537" s="195" t="s">
        <v>223</v>
      </c>
      <c r="AM537" s="196" t="s">
        <v>224</v>
      </c>
      <c r="AN537" s="196" t="s">
        <v>225</v>
      </c>
      <c r="AO537" s="197" t="s">
        <v>226</v>
      </c>
      <c r="AP537" s="195" t="s">
        <v>227</v>
      </c>
      <c r="AQ537" s="197" t="s">
        <v>228</v>
      </c>
      <c r="AR537" s="530" t="s">
        <v>229</v>
      </c>
      <c r="AS537" s="531"/>
      <c r="AT537" s="531"/>
      <c r="AU537" s="532"/>
      <c r="AV537" s="531" t="s">
        <v>230</v>
      </c>
      <c r="AW537" s="531"/>
      <c r="AX537" s="531"/>
      <c r="AY537" s="532"/>
      <c r="BA537" s="12"/>
      <c r="BB537" s="202"/>
      <c r="BC537" s="195" t="s">
        <v>223</v>
      </c>
      <c r="BD537" s="196" t="s">
        <v>224</v>
      </c>
      <c r="BE537" s="196" t="s">
        <v>225</v>
      </c>
      <c r="BF537" s="197" t="s">
        <v>226</v>
      </c>
      <c r="BG537" s="195" t="s">
        <v>227</v>
      </c>
      <c r="BH537" s="197" t="s">
        <v>228</v>
      </c>
      <c r="BI537" s="530" t="s">
        <v>229</v>
      </c>
      <c r="BJ537" s="531"/>
      <c r="BK537" s="531"/>
      <c r="BL537" s="532"/>
      <c r="BM537" s="531" t="s">
        <v>230</v>
      </c>
      <c r="BN537" s="531"/>
      <c r="BO537" s="531"/>
      <c r="BP537" s="532"/>
      <c r="BR537" s="12"/>
      <c r="BS537" s="202"/>
      <c r="BT537" s="195" t="s">
        <v>223</v>
      </c>
      <c r="BU537" s="196" t="s">
        <v>224</v>
      </c>
      <c r="BV537" s="196" t="s">
        <v>225</v>
      </c>
      <c r="BW537" s="197" t="s">
        <v>226</v>
      </c>
      <c r="BX537" s="195" t="s">
        <v>227</v>
      </c>
      <c r="BY537" s="197" t="s">
        <v>228</v>
      </c>
      <c r="BZ537" s="530" t="s">
        <v>229</v>
      </c>
      <c r="CA537" s="531"/>
      <c r="CB537" s="531"/>
      <c r="CC537" s="532"/>
      <c r="CD537" s="531" t="s">
        <v>230</v>
      </c>
      <c r="CE537" s="531"/>
      <c r="CF537" s="531"/>
      <c r="CG537" s="532"/>
      <c r="CI537" s="12"/>
      <c r="CJ537" s="202"/>
      <c r="CK537" s="195" t="s">
        <v>223</v>
      </c>
      <c r="CL537" s="196" t="s">
        <v>224</v>
      </c>
      <c r="CM537" s="196" t="s">
        <v>225</v>
      </c>
      <c r="CN537" s="197" t="s">
        <v>226</v>
      </c>
      <c r="CO537" s="195" t="s">
        <v>227</v>
      </c>
      <c r="CP537" s="197" t="s">
        <v>228</v>
      </c>
      <c r="CQ537" s="530" t="s">
        <v>229</v>
      </c>
      <c r="CR537" s="531"/>
      <c r="CS537" s="531"/>
      <c r="CT537" s="532"/>
      <c r="CU537" s="531" t="s">
        <v>230</v>
      </c>
      <c r="CV537" s="531"/>
      <c r="CW537" s="531"/>
      <c r="CX537" s="532"/>
      <c r="CZ537" s="12"/>
      <c r="DA537" s="202"/>
      <c r="DB537" s="195" t="s">
        <v>223</v>
      </c>
      <c r="DC537" s="196" t="s">
        <v>224</v>
      </c>
      <c r="DD537" s="196" t="s">
        <v>225</v>
      </c>
      <c r="DE537" s="197" t="s">
        <v>226</v>
      </c>
      <c r="DF537" s="195" t="s">
        <v>227</v>
      </c>
      <c r="DG537" s="197" t="s">
        <v>228</v>
      </c>
      <c r="DH537" s="530" t="s">
        <v>229</v>
      </c>
      <c r="DI537" s="531"/>
      <c r="DJ537" s="531"/>
      <c r="DK537" s="532"/>
      <c r="DL537" s="531" t="s">
        <v>230</v>
      </c>
      <c r="DM537" s="531"/>
      <c r="DN537" s="531"/>
      <c r="DO537" s="532"/>
      <c r="DQ537" s="12"/>
      <c r="DR537" s="202"/>
      <c r="DS537" s="195" t="s">
        <v>223</v>
      </c>
      <c r="DT537" s="196" t="s">
        <v>224</v>
      </c>
      <c r="DU537" s="196" t="s">
        <v>225</v>
      </c>
      <c r="DV537" s="197" t="s">
        <v>226</v>
      </c>
      <c r="DW537" s="195" t="s">
        <v>227</v>
      </c>
      <c r="DX537" s="197" t="s">
        <v>228</v>
      </c>
      <c r="DY537" s="530" t="s">
        <v>229</v>
      </c>
      <c r="DZ537" s="531"/>
      <c r="EA537" s="531"/>
      <c r="EB537" s="532"/>
      <c r="EC537" s="531" t="s">
        <v>230</v>
      </c>
      <c r="ED537" s="531"/>
      <c r="EE537" s="531"/>
      <c r="EF537" s="532"/>
    </row>
    <row r="538" spans="2:136" x14ac:dyDescent="0.3">
      <c r="B538" s="12"/>
      <c r="C538" s="16"/>
      <c r="D538" s="177" t="str">
        <f>C483</f>
        <v>+X</v>
      </c>
      <c r="E538" s="178" t="str">
        <f>C484</f>
        <v>-X</v>
      </c>
      <c r="F538" s="178" t="str">
        <f>C485</f>
        <v>+Y</v>
      </c>
      <c r="G538" s="179" t="str">
        <f>C486</f>
        <v>-Y</v>
      </c>
      <c r="H538" s="177" t="str">
        <f>C487</f>
        <v>+X</v>
      </c>
      <c r="I538" s="179" t="str">
        <f>C488</f>
        <v>-X</v>
      </c>
      <c r="J538" s="538" t="str">
        <f>C489</f>
        <v>+Y</v>
      </c>
      <c r="K538" s="539"/>
      <c r="L538" s="539"/>
      <c r="M538" s="540"/>
      <c r="N538" s="538" t="str">
        <f>C490</f>
        <v>-Y</v>
      </c>
      <c r="O538" s="539"/>
      <c r="P538" s="539"/>
      <c r="Q538" s="540"/>
      <c r="S538" s="12"/>
      <c r="T538" s="202"/>
      <c r="U538" s="177" t="str">
        <f>T483</f>
        <v>+X</v>
      </c>
      <c r="V538" s="178" t="str">
        <f>T484</f>
        <v>-X</v>
      </c>
      <c r="W538" s="178" t="str">
        <f>T485</f>
        <v>+Y</v>
      </c>
      <c r="X538" s="179" t="str">
        <f>T486</f>
        <v>-Y</v>
      </c>
      <c r="Y538" s="177" t="str">
        <f>T487</f>
        <v>+X</v>
      </c>
      <c r="Z538" s="179" t="str">
        <f>T488</f>
        <v>-X</v>
      </c>
      <c r="AA538" s="538" t="str">
        <f>T489</f>
        <v>+Y</v>
      </c>
      <c r="AB538" s="539"/>
      <c r="AC538" s="539"/>
      <c r="AD538" s="540"/>
      <c r="AE538" s="538" t="str">
        <f>T490</f>
        <v>-Y</v>
      </c>
      <c r="AF538" s="539"/>
      <c r="AG538" s="539"/>
      <c r="AH538" s="540"/>
      <c r="AJ538" s="12"/>
      <c r="AK538" s="202"/>
      <c r="AL538" s="177" t="str">
        <f>AK483</f>
        <v>+X</v>
      </c>
      <c r="AM538" s="178" t="str">
        <f>AK484</f>
        <v>-X</v>
      </c>
      <c r="AN538" s="178" t="str">
        <f>AK485</f>
        <v>+Y</v>
      </c>
      <c r="AO538" s="179" t="str">
        <f>AK486</f>
        <v>-Y</v>
      </c>
      <c r="AP538" s="177" t="str">
        <f>AK487</f>
        <v>+X</v>
      </c>
      <c r="AQ538" s="179" t="str">
        <f>AK488</f>
        <v>-X</v>
      </c>
      <c r="AR538" s="538" t="str">
        <f>AK489</f>
        <v>+Y</v>
      </c>
      <c r="AS538" s="539"/>
      <c r="AT538" s="539"/>
      <c r="AU538" s="540"/>
      <c r="AV538" s="538" t="str">
        <f>AK490</f>
        <v>-Y</v>
      </c>
      <c r="AW538" s="539"/>
      <c r="AX538" s="539"/>
      <c r="AY538" s="540"/>
      <c r="BA538" s="12"/>
      <c r="BB538" s="202"/>
      <c r="BC538" s="177" t="str">
        <f>BB483</f>
        <v>+X</v>
      </c>
      <c r="BD538" s="178" t="str">
        <f>BB484</f>
        <v>-X</v>
      </c>
      <c r="BE538" s="178" t="str">
        <f>BB485</f>
        <v>+Y</v>
      </c>
      <c r="BF538" s="179" t="str">
        <f>BB486</f>
        <v>-Y</v>
      </c>
      <c r="BG538" s="177" t="str">
        <f>BB487</f>
        <v>+X</v>
      </c>
      <c r="BH538" s="179" t="str">
        <f>BB488</f>
        <v>-X</v>
      </c>
      <c r="BI538" s="538" t="str">
        <f>BB489</f>
        <v>+Y</v>
      </c>
      <c r="BJ538" s="539"/>
      <c r="BK538" s="539"/>
      <c r="BL538" s="540"/>
      <c r="BM538" s="538" t="str">
        <f>BB490</f>
        <v>-Y</v>
      </c>
      <c r="BN538" s="539"/>
      <c r="BO538" s="539"/>
      <c r="BP538" s="540"/>
      <c r="BR538" s="12"/>
      <c r="BS538" s="202"/>
      <c r="BT538" s="177" t="str">
        <f>BS483</f>
        <v>+Y</v>
      </c>
      <c r="BU538" s="178" t="str">
        <f>BS484</f>
        <v>-Y</v>
      </c>
      <c r="BV538" s="178" t="str">
        <f>BS485</f>
        <v>+X</v>
      </c>
      <c r="BW538" s="179" t="str">
        <f>BS486</f>
        <v>-X</v>
      </c>
      <c r="BX538" s="177" t="str">
        <f>BS487</f>
        <v>+Y</v>
      </c>
      <c r="BY538" s="179" t="str">
        <f>BS488</f>
        <v>-Y</v>
      </c>
      <c r="BZ538" s="538" t="str">
        <f>BS489</f>
        <v>+X</v>
      </c>
      <c r="CA538" s="539"/>
      <c r="CB538" s="539"/>
      <c r="CC538" s="540"/>
      <c r="CD538" s="538" t="str">
        <f>BS490</f>
        <v>-X</v>
      </c>
      <c r="CE538" s="539"/>
      <c r="CF538" s="539"/>
      <c r="CG538" s="540"/>
      <c r="CI538" s="12"/>
      <c r="CJ538" s="202"/>
      <c r="CK538" s="177" t="str">
        <f>CJ483</f>
        <v>+Y</v>
      </c>
      <c r="CL538" s="178" t="str">
        <f>CJ484</f>
        <v>-Y</v>
      </c>
      <c r="CM538" s="178" t="str">
        <f>CJ485</f>
        <v>+X</v>
      </c>
      <c r="CN538" s="179" t="str">
        <f>CJ486</f>
        <v>-X</v>
      </c>
      <c r="CO538" s="177" t="str">
        <f>CJ487</f>
        <v>+Y</v>
      </c>
      <c r="CP538" s="179" t="str">
        <f>CJ488</f>
        <v>-Y</v>
      </c>
      <c r="CQ538" s="538" t="str">
        <f>CJ489</f>
        <v>+X</v>
      </c>
      <c r="CR538" s="539"/>
      <c r="CS538" s="539"/>
      <c r="CT538" s="540"/>
      <c r="CU538" s="538" t="str">
        <f>CJ490</f>
        <v>-X</v>
      </c>
      <c r="CV538" s="539"/>
      <c r="CW538" s="539"/>
      <c r="CX538" s="540"/>
      <c r="CZ538" s="12"/>
      <c r="DA538" s="202"/>
      <c r="DB538" s="177" t="str">
        <f>DA483</f>
        <v>+Y</v>
      </c>
      <c r="DC538" s="178" t="str">
        <f>DA484</f>
        <v>-Y</v>
      </c>
      <c r="DD538" s="178" t="str">
        <f>DA485</f>
        <v>+X</v>
      </c>
      <c r="DE538" s="179" t="str">
        <f>DA486</f>
        <v>-X</v>
      </c>
      <c r="DF538" s="177" t="str">
        <f>DA487</f>
        <v>+Y</v>
      </c>
      <c r="DG538" s="179" t="str">
        <f>DA488</f>
        <v>-Y</v>
      </c>
      <c r="DH538" s="538" t="str">
        <f>DA489</f>
        <v>+X</v>
      </c>
      <c r="DI538" s="539"/>
      <c r="DJ538" s="539"/>
      <c r="DK538" s="540"/>
      <c r="DL538" s="538" t="str">
        <f>DA490</f>
        <v>-X</v>
      </c>
      <c r="DM538" s="539"/>
      <c r="DN538" s="539"/>
      <c r="DO538" s="540"/>
      <c r="DQ538" s="12"/>
      <c r="DR538" s="202"/>
      <c r="DS538" s="177" t="str">
        <f>DR483</f>
        <v>+Y</v>
      </c>
      <c r="DT538" s="178" t="str">
        <f>DR484</f>
        <v>-Y</v>
      </c>
      <c r="DU538" s="178" t="str">
        <f>DR485</f>
        <v>+X</v>
      </c>
      <c r="DV538" s="179" t="str">
        <f>DR486</f>
        <v>-X</v>
      </c>
      <c r="DW538" s="177" t="str">
        <f>DR487</f>
        <v>+Y</v>
      </c>
      <c r="DX538" s="179" t="str">
        <f>DR488</f>
        <v>-Y</v>
      </c>
      <c r="DY538" s="538" t="str">
        <f>DR489</f>
        <v>+X</v>
      </c>
      <c r="DZ538" s="539"/>
      <c r="EA538" s="539"/>
      <c r="EB538" s="540"/>
      <c r="EC538" s="538" t="str">
        <f>DR490</f>
        <v>-X</v>
      </c>
      <c r="ED538" s="539"/>
      <c r="EE538" s="539"/>
      <c r="EF538" s="540"/>
    </row>
    <row r="539" spans="2:136" x14ac:dyDescent="0.3">
      <c r="B539" s="50" t="s">
        <v>287</v>
      </c>
      <c r="C539" s="54" t="s">
        <v>288</v>
      </c>
      <c r="D539" s="177">
        <f>J493*D153</f>
        <v>160</v>
      </c>
      <c r="E539" s="178">
        <f>D539</f>
        <v>160</v>
      </c>
      <c r="F539" s="178">
        <f>J492*D153</f>
        <v>320</v>
      </c>
      <c r="G539" s="178">
        <f>F539</f>
        <v>320</v>
      </c>
      <c r="H539" s="180">
        <f>((J493-J495)*J499/2+J495*J499)/SIN(J497*3.14159/180)</f>
        <v>208.80613017821099</v>
      </c>
      <c r="I539" s="181">
        <f>H539</f>
        <v>208.80613017821099</v>
      </c>
      <c r="J539" s="132">
        <f>J532</f>
        <v>8.8193147409535175</v>
      </c>
      <c r="K539" s="132">
        <f t="shared" ref="K539:Q540" si="257">K532</f>
        <v>26.457944222860551</v>
      </c>
      <c r="L539" s="132">
        <f t="shared" si="257"/>
        <v>103.49939613350408</v>
      </c>
      <c r="M539" s="132">
        <f t="shared" si="257"/>
        <v>94.46142069649386</v>
      </c>
      <c r="N539" s="33">
        <f t="shared" si="257"/>
        <v>8.8193147409535175</v>
      </c>
      <c r="O539" s="132">
        <f t="shared" si="257"/>
        <v>26.457944222860551</v>
      </c>
      <c r="P539" s="132">
        <f t="shared" si="257"/>
        <v>103.49939613350408</v>
      </c>
      <c r="Q539" s="97">
        <f t="shared" si="257"/>
        <v>94.46142069649386</v>
      </c>
      <c r="S539" s="50" t="s">
        <v>287</v>
      </c>
      <c r="T539" s="203" t="s">
        <v>288</v>
      </c>
      <c r="U539" s="177">
        <f>AA493*U153</f>
        <v>160</v>
      </c>
      <c r="V539" s="178">
        <f>U539</f>
        <v>160</v>
      </c>
      <c r="W539" s="178">
        <f>AA492*U153</f>
        <v>320</v>
      </c>
      <c r="X539" s="178">
        <f>W539</f>
        <v>320</v>
      </c>
      <c r="Y539" s="180">
        <f>((AA493-AA495)*AA499/2+AA495*AA499)/SIN(AA497*3.14159/180)</f>
        <v>208.80613017821099</v>
      </c>
      <c r="Z539" s="181">
        <f>Y539</f>
        <v>208.80613017821099</v>
      </c>
      <c r="AA539" s="132">
        <f>AA532</f>
        <v>8.8193147409535175</v>
      </c>
      <c r="AB539" s="132">
        <f t="shared" ref="AB539:AH539" si="258">AB532</f>
        <v>26.457944222860551</v>
      </c>
      <c r="AC539" s="132">
        <f t="shared" si="258"/>
        <v>103.49939613350408</v>
      </c>
      <c r="AD539" s="132">
        <f t="shared" si="258"/>
        <v>94.46142069649386</v>
      </c>
      <c r="AE539" s="33">
        <f t="shared" si="258"/>
        <v>8.8193147409535175</v>
      </c>
      <c r="AF539" s="132">
        <f t="shared" si="258"/>
        <v>26.457944222860551</v>
      </c>
      <c r="AG539" s="132">
        <f t="shared" si="258"/>
        <v>103.49939613350408</v>
      </c>
      <c r="AH539" s="97">
        <f t="shared" si="258"/>
        <v>94.46142069649386</v>
      </c>
      <c r="AJ539" s="50" t="s">
        <v>287</v>
      </c>
      <c r="AK539" s="203" t="s">
        <v>288</v>
      </c>
      <c r="AL539" s="177">
        <f>AR493*AL153</f>
        <v>160</v>
      </c>
      <c r="AM539" s="178">
        <f>AL539</f>
        <v>160</v>
      </c>
      <c r="AN539" s="178">
        <f>AR492*AL153</f>
        <v>320</v>
      </c>
      <c r="AO539" s="178">
        <f>AN539</f>
        <v>320</v>
      </c>
      <c r="AP539" s="180">
        <f>((AR493-AR495)*AR499/2+AR495*AR499)/SIN(AR497*3.14159/180)</f>
        <v>208.80613017821099</v>
      </c>
      <c r="AQ539" s="181">
        <f>AP539</f>
        <v>208.80613017821099</v>
      </c>
      <c r="AR539" s="132">
        <f>AR532</f>
        <v>8.8193147409535175</v>
      </c>
      <c r="AS539" s="132">
        <f t="shared" ref="AS539:AY539" si="259">AS532</f>
        <v>26.457944222860551</v>
      </c>
      <c r="AT539" s="132">
        <f t="shared" si="259"/>
        <v>103.49939613350408</v>
      </c>
      <c r="AU539" s="132">
        <f t="shared" si="259"/>
        <v>94.46142069649386</v>
      </c>
      <c r="AV539" s="33">
        <f t="shared" si="259"/>
        <v>8.8193147409535175</v>
      </c>
      <c r="AW539" s="132">
        <f t="shared" si="259"/>
        <v>26.457944222860551</v>
      </c>
      <c r="AX539" s="132">
        <f t="shared" si="259"/>
        <v>103.49939613350408</v>
      </c>
      <c r="AY539" s="97">
        <f t="shared" si="259"/>
        <v>94.46142069649386</v>
      </c>
      <c r="BA539" s="50" t="s">
        <v>287</v>
      </c>
      <c r="BB539" s="203" t="s">
        <v>288</v>
      </c>
      <c r="BC539" s="177">
        <f>BI493*BC153</f>
        <v>160</v>
      </c>
      <c r="BD539" s="178">
        <f>BC539</f>
        <v>160</v>
      </c>
      <c r="BE539" s="178">
        <f>BI492*BC153</f>
        <v>320</v>
      </c>
      <c r="BF539" s="178">
        <f>BE539</f>
        <v>320</v>
      </c>
      <c r="BG539" s="180">
        <f>((BI493-BI495)*BI499/2+BI495*BI499)/SIN(BI497*3.14159/180)</f>
        <v>208.80613017821099</v>
      </c>
      <c r="BH539" s="181">
        <f>BG539</f>
        <v>208.80613017821099</v>
      </c>
      <c r="BI539" s="132">
        <f>BI532</f>
        <v>8.8193147409535175</v>
      </c>
      <c r="BJ539" s="132">
        <f t="shared" ref="BJ539:BP539" si="260">BJ532</f>
        <v>26.457944222860551</v>
      </c>
      <c r="BK539" s="132">
        <f t="shared" si="260"/>
        <v>103.49939613350408</v>
      </c>
      <c r="BL539" s="132">
        <f t="shared" si="260"/>
        <v>94.46142069649386</v>
      </c>
      <c r="BM539" s="33">
        <f t="shared" si="260"/>
        <v>8.8193147409535175</v>
      </c>
      <c r="BN539" s="132">
        <f t="shared" si="260"/>
        <v>26.457944222860551</v>
      </c>
      <c r="BO539" s="132">
        <f t="shared" si="260"/>
        <v>103.49939613350408</v>
      </c>
      <c r="BP539" s="97">
        <f t="shared" si="260"/>
        <v>94.46142069649386</v>
      </c>
      <c r="BR539" s="50" t="s">
        <v>287</v>
      </c>
      <c r="BS539" s="203" t="s">
        <v>288</v>
      </c>
      <c r="BT539" s="177">
        <f>BZ493*BT153</f>
        <v>320</v>
      </c>
      <c r="BU539" s="178">
        <f>BT539</f>
        <v>320</v>
      </c>
      <c r="BV539" s="178">
        <f>BZ492*BT153</f>
        <v>160</v>
      </c>
      <c r="BW539" s="178">
        <f>BV539</f>
        <v>160</v>
      </c>
      <c r="BX539" s="180">
        <f>((BZ493-BZ495)*BZ499/2+BZ495*BZ499)/SIN(BZ497*3.14159/180)</f>
        <v>233.23807579381199</v>
      </c>
      <c r="BY539" s="181">
        <f>BX539</f>
        <v>233.23807579381199</v>
      </c>
      <c r="BZ539" s="132">
        <f>BZ532</f>
        <v>31.581927189454412</v>
      </c>
      <c r="CA539" s="132">
        <f t="shared" ref="CA539:CG539" si="261">CA532</f>
        <v>92.657720266581123</v>
      </c>
      <c r="CB539" s="132">
        <f t="shared" si="261"/>
        <v>84.566482722175451</v>
      </c>
      <c r="CC539" s="132">
        <f t="shared" si="261"/>
        <v>0</v>
      </c>
      <c r="CD539" s="33">
        <f t="shared" si="261"/>
        <v>31.581927189454412</v>
      </c>
      <c r="CE539" s="132">
        <f t="shared" si="261"/>
        <v>92.657720266581123</v>
      </c>
      <c r="CF539" s="132">
        <f t="shared" si="261"/>
        <v>84.566482722175451</v>
      </c>
      <c r="CG539" s="97">
        <f t="shared" si="261"/>
        <v>0</v>
      </c>
      <c r="CI539" s="50" t="s">
        <v>287</v>
      </c>
      <c r="CJ539" s="203" t="s">
        <v>288</v>
      </c>
      <c r="CK539" s="177">
        <f>CQ493*CK153</f>
        <v>320</v>
      </c>
      <c r="CL539" s="178">
        <f>CK539</f>
        <v>320</v>
      </c>
      <c r="CM539" s="178">
        <f>CQ492*CK153</f>
        <v>160</v>
      </c>
      <c r="CN539" s="178">
        <f>CM539</f>
        <v>160</v>
      </c>
      <c r="CO539" s="180">
        <f>((CQ493-CQ495)*CQ499/2+CQ495*CQ499)/SIN(CQ497*3.14159/180)</f>
        <v>233.23807579381199</v>
      </c>
      <c r="CP539" s="181">
        <f>CO539</f>
        <v>233.23807579381199</v>
      </c>
      <c r="CQ539" s="132">
        <f>CQ532</f>
        <v>31.581927189454412</v>
      </c>
      <c r="CR539" s="132">
        <f t="shared" ref="CR539:CX539" si="262">CR532</f>
        <v>92.657720266581123</v>
      </c>
      <c r="CS539" s="132">
        <f t="shared" si="262"/>
        <v>84.566482722175451</v>
      </c>
      <c r="CT539" s="132">
        <f t="shared" si="262"/>
        <v>0</v>
      </c>
      <c r="CU539" s="33">
        <f t="shared" si="262"/>
        <v>31.581927189454412</v>
      </c>
      <c r="CV539" s="132">
        <f t="shared" si="262"/>
        <v>92.657720266581123</v>
      </c>
      <c r="CW539" s="132">
        <f t="shared" si="262"/>
        <v>84.566482722175451</v>
      </c>
      <c r="CX539" s="97">
        <f t="shared" si="262"/>
        <v>0</v>
      </c>
      <c r="CZ539" s="50" t="s">
        <v>287</v>
      </c>
      <c r="DA539" s="203" t="s">
        <v>288</v>
      </c>
      <c r="DB539" s="177">
        <f>DH493*DB153</f>
        <v>320</v>
      </c>
      <c r="DC539" s="178">
        <f>DB539</f>
        <v>320</v>
      </c>
      <c r="DD539" s="178">
        <f>DH492*DB153</f>
        <v>160</v>
      </c>
      <c r="DE539" s="178">
        <f>DD539</f>
        <v>160</v>
      </c>
      <c r="DF539" s="180">
        <f>((DH493-DH495)*DH499/2+DH495*DH499)/SIN(DH497*3.14159/180)</f>
        <v>233.23807579381199</v>
      </c>
      <c r="DG539" s="181">
        <f>DF539</f>
        <v>233.23807579381199</v>
      </c>
      <c r="DH539" s="132">
        <f>DH532</f>
        <v>31.581927189454412</v>
      </c>
      <c r="DI539" s="132">
        <f t="shared" ref="DI539:DO539" si="263">DI532</f>
        <v>92.657720266581123</v>
      </c>
      <c r="DJ539" s="132">
        <f t="shared" si="263"/>
        <v>84.566482722175451</v>
      </c>
      <c r="DK539" s="132">
        <f t="shared" si="263"/>
        <v>0</v>
      </c>
      <c r="DL539" s="33">
        <f t="shared" si="263"/>
        <v>31.581927189454412</v>
      </c>
      <c r="DM539" s="132">
        <f t="shared" si="263"/>
        <v>92.657720266581123</v>
      </c>
      <c r="DN539" s="132">
        <f t="shared" si="263"/>
        <v>84.566482722175451</v>
      </c>
      <c r="DO539" s="97">
        <f t="shared" si="263"/>
        <v>0</v>
      </c>
      <c r="DQ539" s="50" t="s">
        <v>287</v>
      </c>
      <c r="DR539" s="203" t="s">
        <v>288</v>
      </c>
      <c r="DS539" s="177">
        <f>DY493*DS153</f>
        <v>320</v>
      </c>
      <c r="DT539" s="178">
        <f>DS539</f>
        <v>320</v>
      </c>
      <c r="DU539" s="178">
        <f>DY492*DS153</f>
        <v>160</v>
      </c>
      <c r="DV539" s="178">
        <f>DU539</f>
        <v>160</v>
      </c>
      <c r="DW539" s="180">
        <f>((DY493-DY495)*DY499/2+DY495*DY499)/SIN(DY497*3.14159/180)</f>
        <v>233.23807579381199</v>
      </c>
      <c r="DX539" s="181">
        <f>DW539</f>
        <v>233.23807579381199</v>
      </c>
      <c r="DY539" s="132">
        <f>DY532</f>
        <v>31.581927189454412</v>
      </c>
      <c r="DZ539" s="132">
        <f t="shared" ref="DZ539:EF539" si="264">DZ532</f>
        <v>92.657720266581123</v>
      </c>
      <c r="EA539" s="132">
        <f t="shared" si="264"/>
        <v>84.566482722175451</v>
      </c>
      <c r="EB539" s="132">
        <f t="shared" si="264"/>
        <v>0</v>
      </c>
      <c r="EC539" s="33">
        <f t="shared" si="264"/>
        <v>31.581927189454412</v>
      </c>
      <c r="ED539" s="132">
        <f t="shared" si="264"/>
        <v>92.657720266581123</v>
      </c>
      <c r="EE539" s="132">
        <f t="shared" si="264"/>
        <v>84.566482722175451</v>
      </c>
      <c r="EF539" s="97">
        <f t="shared" si="264"/>
        <v>0</v>
      </c>
    </row>
    <row r="540" spans="2:136" x14ac:dyDescent="0.3">
      <c r="B540" s="50" t="s">
        <v>289</v>
      </c>
      <c r="C540" s="54" t="s">
        <v>2</v>
      </c>
      <c r="D540" s="182"/>
      <c r="E540" s="183"/>
      <c r="F540" s="183"/>
      <c r="G540" s="183"/>
      <c r="H540" s="182"/>
      <c r="I540" s="184"/>
      <c r="J540" s="133">
        <f>J533</f>
        <v>3.6666666666666665</v>
      </c>
      <c r="K540" s="133">
        <f t="shared" si="257"/>
        <v>8.5555555555555554</v>
      </c>
      <c r="L540" s="133">
        <f t="shared" si="257"/>
        <v>17.015962441314556</v>
      </c>
      <c r="M540" s="133">
        <f t="shared" si="257"/>
        <v>28.000000000000011</v>
      </c>
      <c r="N540" s="35">
        <f t="shared" si="257"/>
        <v>3.6666666666666665</v>
      </c>
      <c r="O540" s="133">
        <f t="shared" si="257"/>
        <v>8.5555555555555554</v>
      </c>
      <c r="P540" s="133">
        <f t="shared" si="257"/>
        <v>17.015962441314556</v>
      </c>
      <c r="Q540" s="99">
        <f t="shared" si="257"/>
        <v>28.000000000000011</v>
      </c>
      <c r="S540" s="50" t="s">
        <v>289</v>
      </c>
      <c r="T540" s="203" t="s">
        <v>2</v>
      </c>
      <c r="U540" s="182"/>
      <c r="V540" s="183"/>
      <c r="W540" s="183"/>
      <c r="X540" s="183"/>
      <c r="Y540" s="182"/>
      <c r="Z540" s="184"/>
      <c r="AA540" s="133">
        <f>AA533</f>
        <v>3.6666666666666665</v>
      </c>
      <c r="AB540" s="133">
        <f t="shared" ref="AB540:AH540" si="265">AB533</f>
        <v>8.5555555555555554</v>
      </c>
      <c r="AC540" s="133">
        <f t="shared" si="265"/>
        <v>17.015962441314556</v>
      </c>
      <c r="AD540" s="133">
        <f t="shared" si="265"/>
        <v>28.000000000000011</v>
      </c>
      <c r="AE540" s="35">
        <f t="shared" si="265"/>
        <v>3.6666666666666665</v>
      </c>
      <c r="AF540" s="133">
        <f t="shared" si="265"/>
        <v>8.5555555555555554</v>
      </c>
      <c r="AG540" s="133">
        <f t="shared" si="265"/>
        <v>17.015962441314556</v>
      </c>
      <c r="AH540" s="99">
        <f t="shared" si="265"/>
        <v>28.000000000000011</v>
      </c>
      <c r="AJ540" s="50" t="s">
        <v>289</v>
      </c>
      <c r="AK540" s="203" t="s">
        <v>2</v>
      </c>
      <c r="AL540" s="182"/>
      <c r="AM540" s="183"/>
      <c r="AN540" s="183"/>
      <c r="AO540" s="183"/>
      <c r="AP540" s="182"/>
      <c r="AQ540" s="184"/>
      <c r="AR540" s="133">
        <f>AR533</f>
        <v>3.6666666666666665</v>
      </c>
      <c r="AS540" s="133">
        <f t="shared" ref="AS540:AY540" si="266">AS533</f>
        <v>8.5555555555555554</v>
      </c>
      <c r="AT540" s="133">
        <f t="shared" si="266"/>
        <v>17.015962441314556</v>
      </c>
      <c r="AU540" s="133">
        <f t="shared" si="266"/>
        <v>28.000000000000011</v>
      </c>
      <c r="AV540" s="35">
        <f t="shared" si="266"/>
        <v>3.6666666666666665</v>
      </c>
      <c r="AW540" s="133">
        <f t="shared" si="266"/>
        <v>8.5555555555555554</v>
      </c>
      <c r="AX540" s="133">
        <f t="shared" si="266"/>
        <v>17.015962441314556</v>
      </c>
      <c r="AY540" s="99">
        <f t="shared" si="266"/>
        <v>28.000000000000011</v>
      </c>
      <c r="BA540" s="50" t="s">
        <v>289</v>
      </c>
      <c r="BB540" s="203" t="s">
        <v>2</v>
      </c>
      <c r="BC540" s="182"/>
      <c r="BD540" s="183"/>
      <c r="BE540" s="183"/>
      <c r="BF540" s="183"/>
      <c r="BG540" s="182"/>
      <c r="BH540" s="184"/>
      <c r="BI540" s="133">
        <f>BI533</f>
        <v>3.6666666666666665</v>
      </c>
      <c r="BJ540" s="133">
        <f t="shared" ref="BJ540:BP540" si="267">BJ533</f>
        <v>8.5555555555555554</v>
      </c>
      <c r="BK540" s="133">
        <f t="shared" si="267"/>
        <v>17.015962441314556</v>
      </c>
      <c r="BL540" s="133">
        <f t="shared" si="267"/>
        <v>28.000000000000011</v>
      </c>
      <c r="BM540" s="35">
        <f t="shared" si="267"/>
        <v>3.6666666666666665</v>
      </c>
      <c r="BN540" s="133">
        <f t="shared" si="267"/>
        <v>8.5555555555555554</v>
      </c>
      <c r="BO540" s="133">
        <f t="shared" si="267"/>
        <v>17.015962441314556</v>
      </c>
      <c r="BP540" s="99">
        <f t="shared" si="267"/>
        <v>28.000000000000011</v>
      </c>
      <c r="BR540" s="50" t="s">
        <v>289</v>
      </c>
      <c r="BS540" s="203" t="s">
        <v>2</v>
      </c>
      <c r="BT540" s="182"/>
      <c r="BU540" s="183"/>
      <c r="BV540" s="183"/>
      <c r="BW540" s="183"/>
      <c r="BX540" s="182"/>
      <c r="BY540" s="184"/>
      <c r="BZ540" s="133">
        <f>BZ533</f>
        <v>3.6666666666666665</v>
      </c>
      <c r="CA540" s="133">
        <f t="shared" ref="CA540:CG540" si="268">CA533</f>
        <v>8.5079812206572782</v>
      </c>
      <c r="CB540" s="133">
        <f t="shared" si="268"/>
        <v>14.000000000000005</v>
      </c>
      <c r="CC540" s="133">
        <f t="shared" si="268"/>
        <v>0</v>
      </c>
      <c r="CD540" s="35">
        <f t="shared" si="268"/>
        <v>3.6666666666666665</v>
      </c>
      <c r="CE540" s="133">
        <f t="shared" si="268"/>
        <v>8.5079812206572782</v>
      </c>
      <c r="CF540" s="133">
        <f t="shared" si="268"/>
        <v>14.000000000000005</v>
      </c>
      <c r="CG540" s="99">
        <f t="shared" si="268"/>
        <v>0</v>
      </c>
      <c r="CI540" s="50" t="s">
        <v>289</v>
      </c>
      <c r="CJ540" s="203" t="s">
        <v>2</v>
      </c>
      <c r="CK540" s="182"/>
      <c r="CL540" s="183"/>
      <c r="CM540" s="183"/>
      <c r="CN540" s="183"/>
      <c r="CO540" s="182"/>
      <c r="CP540" s="184"/>
      <c r="CQ540" s="133">
        <f>CQ533</f>
        <v>3.6666666666666665</v>
      </c>
      <c r="CR540" s="133">
        <f t="shared" ref="CR540:CX540" si="269">CR533</f>
        <v>8.5079812206572782</v>
      </c>
      <c r="CS540" s="133">
        <f t="shared" si="269"/>
        <v>14.000000000000005</v>
      </c>
      <c r="CT540" s="133">
        <f t="shared" si="269"/>
        <v>0</v>
      </c>
      <c r="CU540" s="35">
        <f t="shared" si="269"/>
        <v>3.6666666666666665</v>
      </c>
      <c r="CV540" s="133">
        <f t="shared" si="269"/>
        <v>8.5079812206572782</v>
      </c>
      <c r="CW540" s="133">
        <f t="shared" si="269"/>
        <v>14.000000000000005</v>
      </c>
      <c r="CX540" s="99">
        <f t="shared" si="269"/>
        <v>0</v>
      </c>
      <c r="CZ540" s="50" t="s">
        <v>289</v>
      </c>
      <c r="DA540" s="203" t="s">
        <v>2</v>
      </c>
      <c r="DB540" s="182"/>
      <c r="DC540" s="183"/>
      <c r="DD540" s="183"/>
      <c r="DE540" s="183"/>
      <c r="DF540" s="182"/>
      <c r="DG540" s="184"/>
      <c r="DH540" s="133">
        <f>DH533</f>
        <v>3.6666666666666665</v>
      </c>
      <c r="DI540" s="133">
        <f t="shared" ref="DI540:DO540" si="270">DI533</f>
        <v>8.5079812206572782</v>
      </c>
      <c r="DJ540" s="133">
        <f t="shared" si="270"/>
        <v>14.000000000000005</v>
      </c>
      <c r="DK540" s="133">
        <f t="shared" si="270"/>
        <v>0</v>
      </c>
      <c r="DL540" s="35">
        <f t="shared" si="270"/>
        <v>3.6666666666666665</v>
      </c>
      <c r="DM540" s="133">
        <f t="shared" si="270"/>
        <v>8.5079812206572782</v>
      </c>
      <c r="DN540" s="133">
        <f t="shared" si="270"/>
        <v>14.000000000000005</v>
      </c>
      <c r="DO540" s="99">
        <f t="shared" si="270"/>
        <v>0</v>
      </c>
      <c r="DQ540" s="50" t="s">
        <v>289</v>
      </c>
      <c r="DR540" s="203" t="s">
        <v>2</v>
      </c>
      <c r="DS540" s="182"/>
      <c r="DT540" s="183"/>
      <c r="DU540" s="183"/>
      <c r="DV540" s="183"/>
      <c r="DW540" s="182"/>
      <c r="DX540" s="184"/>
      <c r="DY540" s="133">
        <f>DY533</f>
        <v>3.6666666666666665</v>
      </c>
      <c r="DZ540" s="133">
        <f t="shared" ref="DZ540:EF540" si="271">DZ533</f>
        <v>8.5079812206572782</v>
      </c>
      <c r="EA540" s="133">
        <f t="shared" si="271"/>
        <v>14.000000000000005</v>
      </c>
      <c r="EB540" s="133">
        <f t="shared" si="271"/>
        <v>0</v>
      </c>
      <c r="EC540" s="35">
        <f t="shared" si="271"/>
        <v>3.6666666666666665</v>
      </c>
      <c r="ED540" s="133">
        <f t="shared" si="271"/>
        <v>8.5079812206572782</v>
      </c>
      <c r="EE540" s="133">
        <f t="shared" si="271"/>
        <v>14.000000000000005</v>
      </c>
      <c r="EF540" s="99">
        <f t="shared" si="271"/>
        <v>0</v>
      </c>
    </row>
    <row r="541" spans="2:136" x14ac:dyDescent="0.3">
      <c r="B541" s="14"/>
      <c r="C541" s="18"/>
      <c r="D541" s="279"/>
      <c r="E541" s="279"/>
      <c r="F541" s="279"/>
      <c r="G541" s="279"/>
      <c r="H541" s="279"/>
      <c r="I541" s="279"/>
      <c r="J541" s="280"/>
      <c r="K541" s="280"/>
      <c r="L541" s="280"/>
      <c r="M541" s="280"/>
      <c r="N541" s="280"/>
      <c r="O541" s="280"/>
      <c r="P541" s="280"/>
      <c r="Q541" s="280"/>
      <c r="S541" s="14"/>
      <c r="T541" s="18"/>
      <c r="U541" s="278"/>
      <c r="V541" s="278"/>
      <c r="W541" s="278"/>
      <c r="X541" s="278"/>
      <c r="Y541" s="278"/>
      <c r="Z541" s="278"/>
      <c r="AA541" s="101"/>
      <c r="AB541" s="101"/>
      <c r="AC541" s="101"/>
      <c r="AD541" s="101"/>
      <c r="AE541" s="101"/>
      <c r="AF541" s="101"/>
      <c r="AG541" s="101"/>
      <c r="AH541" s="101"/>
      <c r="AJ541" s="14"/>
      <c r="AK541" s="18"/>
      <c r="AL541" s="278"/>
      <c r="AM541" s="278"/>
      <c r="AN541" s="278"/>
      <c r="AO541" s="278"/>
      <c r="AP541" s="278"/>
      <c r="AQ541" s="278"/>
      <c r="AR541" s="101"/>
      <c r="AS541" s="101"/>
      <c r="AT541" s="101"/>
      <c r="AU541" s="101"/>
      <c r="AV541" s="101"/>
      <c r="AW541" s="101"/>
      <c r="AX541" s="101"/>
      <c r="AY541" s="101"/>
      <c r="BA541" s="14"/>
      <c r="BB541" s="18"/>
      <c r="BC541" s="278"/>
      <c r="BD541" s="278"/>
      <c r="BE541" s="278"/>
      <c r="BF541" s="278"/>
      <c r="BG541" s="278"/>
      <c r="BH541" s="278"/>
      <c r="BI541" s="101"/>
      <c r="BJ541" s="101"/>
      <c r="BK541" s="101"/>
      <c r="BL541" s="101"/>
      <c r="BM541" s="101"/>
      <c r="BN541" s="101"/>
      <c r="BO541" s="101"/>
      <c r="BP541" s="101"/>
      <c r="BR541" s="14"/>
      <c r="BS541" s="18"/>
      <c r="BT541" s="278"/>
      <c r="BU541" s="278"/>
      <c r="BV541" s="278"/>
      <c r="BW541" s="278"/>
      <c r="BX541" s="278"/>
      <c r="BY541" s="278"/>
      <c r="BZ541" s="101"/>
      <c r="CA541" s="101"/>
      <c r="CB541" s="101"/>
      <c r="CC541" s="101"/>
      <c r="CD541" s="101"/>
      <c r="CE541" s="101"/>
      <c r="CF541" s="101"/>
      <c r="CG541" s="101"/>
      <c r="CI541" s="14"/>
      <c r="CJ541" s="18"/>
      <c r="CK541" s="278"/>
      <c r="CL541" s="278"/>
      <c r="CM541" s="278"/>
      <c r="CN541" s="278"/>
      <c r="CO541" s="278"/>
      <c r="CP541" s="278"/>
      <c r="CQ541" s="101"/>
      <c r="CR541" s="101"/>
      <c r="CS541" s="101"/>
      <c r="CT541" s="101"/>
      <c r="CU541" s="101"/>
      <c r="CV541" s="101"/>
      <c r="CW541" s="101"/>
      <c r="CX541" s="101"/>
      <c r="CZ541" s="14"/>
      <c r="DA541" s="18"/>
      <c r="DB541" s="278"/>
      <c r="DC541" s="278"/>
      <c r="DD541" s="278"/>
      <c r="DE541" s="278"/>
      <c r="DF541" s="278"/>
      <c r="DG541" s="278"/>
      <c r="DH541" s="101"/>
      <c r="DI541" s="101"/>
      <c r="DJ541" s="101"/>
      <c r="DK541" s="101"/>
      <c r="DL541" s="101"/>
      <c r="DM541" s="101"/>
      <c r="DN541" s="101"/>
      <c r="DO541" s="101"/>
      <c r="DQ541" s="14"/>
      <c r="DR541" s="18"/>
      <c r="DS541" s="278"/>
      <c r="DT541" s="278"/>
      <c r="DU541" s="278"/>
      <c r="DV541" s="278"/>
      <c r="DW541" s="278"/>
      <c r="DX541" s="278"/>
      <c r="DY541" s="101"/>
      <c r="DZ541" s="101"/>
      <c r="EA541" s="101"/>
      <c r="EB541" s="101"/>
      <c r="EC541" s="101"/>
      <c r="ED541" s="101"/>
      <c r="EE541" s="101"/>
      <c r="EF541" s="101"/>
    </row>
    <row r="542" spans="2:136" x14ac:dyDescent="0.3">
      <c r="B542" s="17" t="s">
        <v>336</v>
      </c>
      <c r="C542" s="18"/>
      <c r="D542" s="279"/>
      <c r="E542" s="279"/>
      <c r="F542" s="279"/>
      <c r="G542" s="279"/>
      <c r="H542" s="279"/>
      <c r="I542" s="279"/>
      <c r="J542" s="280"/>
      <c r="K542" s="280"/>
      <c r="L542" s="280"/>
      <c r="M542" s="280"/>
      <c r="N542" s="280"/>
      <c r="O542" s="280"/>
      <c r="P542" s="280"/>
      <c r="Q542" s="280"/>
      <c r="S542" s="14"/>
      <c r="T542" s="18"/>
      <c r="U542" s="278"/>
      <c r="V542" s="278"/>
      <c r="W542" s="278"/>
      <c r="X542" s="278"/>
      <c r="Y542" s="278"/>
      <c r="Z542" s="278"/>
      <c r="AA542" s="101"/>
      <c r="AB542" s="101"/>
      <c r="AC542" s="101"/>
      <c r="AD542" s="101"/>
      <c r="AE542" s="101"/>
      <c r="AF542" s="101"/>
      <c r="AG542" s="101"/>
      <c r="AH542" s="101"/>
      <c r="AJ542" s="14"/>
      <c r="AK542" s="18"/>
      <c r="AL542" s="278"/>
      <c r="AM542" s="278"/>
      <c r="AN542" s="278"/>
      <c r="AO542" s="278"/>
      <c r="AP542" s="278"/>
      <c r="AQ542" s="278"/>
      <c r="AR542" s="101"/>
      <c r="AS542" s="101"/>
      <c r="AT542" s="101"/>
      <c r="AU542" s="101"/>
      <c r="AV542" s="101"/>
      <c r="AW542" s="101"/>
      <c r="AX542" s="101"/>
      <c r="AY542" s="101"/>
      <c r="BA542" s="14"/>
      <c r="BB542" s="18"/>
      <c r="BC542" s="278"/>
      <c r="BD542" s="278"/>
      <c r="BE542" s="278"/>
      <c r="BF542" s="278"/>
      <c r="BG542" s="278"/>
      <c r="BH542" s="278"/>
      <c r="BI542" s="101"/>
      <c r="BJ542" s="101"/>
      <c r="BK542" s="101"/>
      <c r="BL542" s="101"/>
      <c r="BM542" s="101"/>
      <c r="BN542" s="101"/>
      <c r="BO542" s="101"/>
      <c r="BP542" s="101"/>
      <c r="BR542" s="14"/>
      <c r="BS542" s="18"/>
      <c r="BT542" s="278"/>
      <c r="BU542" s="278"/>
      <c r="BV542" s="278"/>
      <c r="BW542" s="278"/>
      <c r="BX542" s="278"/>
      <c r="BY542" s="278"/>
      <c r="BZ542" s="101"/>
      <c r="CA542" s="101"/>
      <c r="CB542" s="101"/>
      <c r="CC542" s="101"/>
      <c r="CD542" s="101"/>
      <c r="CE542" s="101"/>
      <c r="CF542" s="101"/>
      <c r="CG542" s="101"/>
      <c r="CI542" s="14"/>
      <c r="CJ542" s="18"/>
      <c r="CK542" s="278"/>
      <c r="CL542" s="278"/>
      <c r="CM542" s="278"/>
      <c r="CN542" s="278"/>
      <c r="CO542" s="278"/>
      <c r="CP542" s="278"/>
      <c r="CQ542" s="101"/>
      <c r="CR542" s="101"/>
      <c r="CS542" s="101"/>
      <c r="CT542" s="101"/>
      <c r="CU542" s="101"/>
      <c r="CV542" s="101"/>
      <c r="CW542" s="101"/>
      <c r="CX542" s="101"/>
      <c r="CZ542" s="14"/>
      <c r="DA542" s="18"/>
      <c r="DB542" s="278"/>
      <c r="DC542" s="278"/>
      <c r="DD542" s="278"/>
      <c r="DE542" s="278"/>
      <c r="DF542" s="278"/>
      <c r="DG542" s="278"/>
      <c r="DH542" s="101"/>
      <c r="DI542" s="101"/>
      <c r="DJ542" s="101"/>
      <c r="DK542" s="101"/>
      <c r="DL542" s="101"/>
      <c r="DM542" s="101"/>
      <c r="DN542" s="101"/>
      <c r="DO542" s="101"/>
      <c r="DQ542" s="14"/>
      <c r="DR542" s="18"/>
      <c r="DS542" s="278"/>
      <c r="DT542" s="278"/>
      <c r="DU542" s="278"/>
      <c r="DV542" s="278"/>
      <c r="DW542" s="278"/>
      <c r="DX542" s="278"/>
      <c r="DY542" s="101"/>
      <c r="DZ542" s="101"/>
      <c r="EA542" s="101"/>
      <c r="EB542" s="101"/>
      <c r="EC542" s="101"/>
      <c r="ED542" s="101"/>
      <c r="EE542" s="101"/>
      <c r="EF542" s="101"/>
    </row>
    <row r="543" spans="2:136" x14ac:dyDescent="0.3">
      <c r="B543" s="50" t="s">
        <v>287</v>
      </c>
      <c r="C543" s="242" t="s">
        <v>288</v>
      </c>
      <c r="D543" s="279"/>
      <c r="E543" s="279"/>
      <c r="F543" s="279"/>
      <c r="G543" s="279"/>
      <c r="H543" s="279"/>
      <c r="I543" s="279"/>
      <c r="J543" s="280"/>
      <c r="K543" s="280"/>
      <c r="L543" s="280"/>
      <c r="M543" s="280"/>
      <c r="N543" s="280"/>
      <c r="O543" s="280"/>
      <c r="P543" s="280"/>
      <c r="Q543" s="280"/>
      <c r="S543" s="14"/>
      <c r="T543" s="18"/>
      <c r="U543" s="278"/>
      <c r="V543" s="278"/>
      <c r="W543" s="278"/>
      <c r="X543" s="278"/>
      <c r="Y543" s="278"/>
      <c r="Z543" s="278"/>
      <c r="AA543" s="101"/>
      <c r="AB543" s="101"/>
      <c r="AC543" s="101"/>
      <c r="AD543" s="101"/>
      <c r="AE543" s="101"/>
      <c r="AF543" s="101"/>
      <c r="AG543" s="101"/>
      <c r="AH543" s="101"/>
      <c r="AJ543" s="14"/>
      <c r="AK543" s="18"/>
      <c r="AL543" s="278"/>
      <c r="AM543" s="278"/>
      <c r="AN543" s="278"/>
      <c r="AO543" s="278"/>
      <c r="AP543" s="278"/>
      <c r="AQ543" s="278"/>
      <c r="AR543" s="101"/>
      <c r="AS543" s="101"/>
      <c r="AT543" s="101"/>
      <c r="AU543" s="101"/>
      <c r="AV543" s="101"/>
      <c r="AW543" s="101"/>
      <c r="AX543" s="101"/>
      <c r="AY543" s="101"/>
      <c r="BA543" s="14"/>
      <c r="BB543" s="18"/>
      <c r="BC543" s="278"/>
      <c r="BD543" s="278"/>
      <c r="BE543" s="278"/>
      <c r="BF543" s="278"/>
      <c r="BG543" s="278"/>
      <c r="BH543" s="278"/>
      <c r="BI543" s="101"/>
      <c r="BJ543" s="101"/>
      <c r="BK543" s="101"/>
      <c r="BL543" s="101"/>
      <c r="BM543" s="101"/>
      <c r="BN543" s="101"/>
      <c r="BO543" s="101"/>
      <c r="BP543" s="101"/>
      <c r="BR543" s="14"/>
      <c r="BS543" s="18"/>
      <c r="BT543" s="278"/>
      <c r="BU543" s="278"/>
      <c r="BV543" s="278"/>
      <c r="BW543" s="278"/>
      <c r="BX543" s="278"/>
      <c r="BY543" s="278"/>
      <c r="BZ543" s="101"/>
      <c r="CA543" s="101"/>
      <c r="CB543" s="101"/>
      <c r="CC543" s="101"/>
      <c r="CD543" s="101"/>
      <c r="CE543" s="101"/>
      <c r="CF543" s="101"/>
      <c r="CG543" s="101"/>
      <c r="CI543" s="14"/>
      <c r="CJ543" s="18"/>
      <c r="CK543" s="278"/>
      <c r="CL543" s="278"/>
      <c r="CM543" s="278"/>
      <c r="CN543" s="278"/>
      <c r="CO543" s="278"/>
      <c r="CP543" s="278"/>
      <c r="CQ543" s="101"/>
      <c r="CR543" s="101"/>
      <c r="CS543" s="101"/>
      <c r="CT543" s="101"/>
      <c r="CU543" s="101"/>
      <c r="CV543" s="101"/>
      <c r="CW543" s="101"/>
      <c r="CX543" s="101"/>
      <c r="CZ543" s="14"/>
      <c r="DA543" s="18"/>
      <c r="DB543" s="278"/>
      <c r="DC543" s="278"/>
      <c r="DD543" s="278"/>
      <c r="DE543" s="278"/>
      <c r="DF543" s="278"/>
      <c r="DG543" s="278"/>
      <c r="DH543" s="101"/>
      <c r="DI543" s="101"/>
      <c r="DJ543" s="101"/>
      <c r="DK543" s="101"/>
      <c r="DL543" s="101"/>
      <c r="DM543" s="101"/>
      <c r="DN543" s="101"/>
      <c r="DO543" s="101"/>
      <c r="DQ543" s="14"/>
      <c r="DR543" s="18"/>
      <c r="DS543" s="278"/>
      <c r="DT543" s="278"/>
      <c r="DU543" s="278"/>
      <c r="DV543" s="278"/>
      <c r="DW543" s="278"/>
      <c r="DX543" s="278"/>
      <c r="DY543" s="101"/>
      <c r="DZ543" s="101"/>
      <c r="EA543" s="101"/>
      <c r="EB543" s="101"/>
      <c r="EC543" s="101"/>
      <c r="ED543" s="101"/>
      <c r="EE543" s="101"/>
      <c r="EF543" s="101"/>
    </row>
    <row r="544" spans="2:136" x14ac:dyDescent="0.3">
      <c r="B544" s="50" t="s">
        <v>289</v>
      </c>
      <c r="C544" s="242" t="s">
        <v>2</v>
      </c>
      <c r="D544" s="279"/>
      <c r="E544" s="279"/>
      <c r="F544" s="279"/>
      <c r="G544" s="279"/>
      <c r="H544" s="279"/>
      <c r="I544" s="279"/>
      <c r="J544" s="280"/>
      <c r="K544" s="280"/>
      <c r="L544" s="280"/>
      <c r="M544" s="280"/>
      <c r="N544" s="280"/>
      <c r="O544" s="280"/>
      <c r="P544" s="280"/>
      <c r="Q544" s="280"/>
      <c r="S544" s="14"/>
      <c r="T544" s="18"/>
      <c r="U544" s="278"/>
      <c r="V544" s="278"/>
      <c r="W544" s="278"/>
      <c r="X544" s="278"/>
      <c r="Y544" s="278"/>
      <c r="Z544" s="278"/>
      <c r="AA544" s="101"/>
      <c r="AB544" s="101"/>
      <c r="AC544" s="101"/>
      <c r="AD544" s="101"/>
      <c r="AE544" s="101"/>
      <c r="AF544" s="101"/>
      <c r="AG544" s="101"/>
      <c r="AH544" s="101"/>
      <c r="AJ544" s="14"/>
      <c r="AK544" s="18"/>
      <c r="AL544" s="278"/>
      <c r="AM544" s="278"/>
      <c r="AN544" s="278"/>
      <c r="AO544" s="278"/>
      <c r="AP544" s="278"/>
      <c r="AQ544" s="278"/>
      <c r="AR544" s="101"/>
      <c r="AS544" s="101"/>
      <c r="AT544" s="101"/>
      <c r="AU544" s="101"/>
      <c r="AV544" s="101"/>
      <c r="AW544" s="101"/>
      <c r="AX544" s="101"/>
      <c r="AY544" s="101"/>
      <c r="BA544" s="14"/>
      <c r="BB544" s="18"/>
      <c r="BC544" s="278"/>
      <c r="BD544" s="278"/>
      <c r="BE544" s="278"/>
      <c r="BF544" s="278"/>
      <c r="BG544" s="278"/>
      <c r="BH544" s="278"/>
      <c r="BI544" s="101"/>
      <c r="BJ544" s="101"/>
      <c r="BK544" s="101"/>
      <c r="BL544" s="101"/>
      <c r="BM544" s="101"/>
      <c r="BN544" s="101"/>
      <c r="BO544" s="101"/>
      <c r="BP544" s="101"/>
      <c r="BR544" s="14"/>
      <c r="BS544" s="18"/>
      <c r="BT544" s="278"/>
      <c r="BU544" s="278"/>
      <c r="BV544" s="278"/>
      <c r="BW544" s="278"/>
      <c r="BX544" s="278"/>
      <c r="BY544" s="278"/>
      <c r="BZ544" s="101"/>
      <c r="CA544" s="101"/>
      <c r="CB544" s="101"/>
      <c r="CC544" s="101"/>
      <c r="CD544" s="101"/>
      <c r="CE544" s="101"/>
      <c r="CF544" s="101"/>
      <c r="CG544" s="101"/>
      <c r="CI544" s="14"/>
      <c r="CJ544" s="18"/>
      <c r="CK544" s="278"/>
      <c r="CL544" s="278"/>
      <c r="CM544" s="278"/>
      <c r="CN544" s="278"/>
      <c r="CO544" s="278"/>
      <c r="CP544" s="278"/>
      <c r="CQ544" s="101"/>
      <c r="CR544" s="101"/>
      <c r="CS544" s="101"/>
      <c r="CT544" s="101"/>
      <c r="CU544" s="101"/>
      <c r="CV544" s="101"/>
      <c r="CW544" s="101"/>
      <c r="CX544" s="101"/>
      <c r="CZ544" s="14"/>
      <c r="DA544" s="18"/>
      <c r="DB544" s="278"/>
      <c r="DC544" s="278"/>
      <c r="DD544" s="278"/>
      <c r="DE544" s="278"/>
      <c r="DF544" s="278"/>
      <c r="DG544" s="278"/>
      <c r="DH544" s="101"/>
      <c r="DI544" s="101"/>
      <c r="DJ544" s="101"/>
      <c r="DK544" s="101"/>
      <c r="DL544" s="101"/>
      <c r="DM544" s="101"/>
      <c r="DN544" s="101"/>
      <c r="DO544" s="101"/>
      <c r="DQ544" s="14"/>
      <c r="DR544" s="18"/>
      <c r="DS544" s="278"/>
      <c r="DT544" s="278"/>
      <c r="DU544" s="278"/>
      <c r="DV544" s="278"/>
      <c r="DW544" s="278"/>
      <c r="DX544" s="278"/>
      <c r="DY544" s="101"/>
      <c r="DZ544" s="101"/>
      <c r="EA544" s="101"/>
      <c r="EB544" s="101"/>
      <c r="EC544" s="101"/>
      <c r="ED544" s="101"/>
      <c r="EE544" s="101"/>
      <c r="EF544" s="101"/>
    </row>
    <row r="546" spans="1:134" s="64" customFormat="1" x14ac:dyDescent="0.3">
      <c r="A546" s="65" t="s">
        <v>302</v>
      </c>
      <c r="R546" s="65" t="s">
        <v>302</v>
      </c>
      <c r="AI546" s="65" t="s">
        <v>302</v>
      </c>
      <c r="AZ546" s="65" t="s">
        <v>302</v>
      </c>
      <c r="BQ546" s="65" t="s">
        <v>302</v>
      </c>
      <c r="CH546" s="65" t="s">
        <v>302</v>
      </c>
      <c r="CY546" s="65" t="s">
        <v>302</v>
      </c>
      <c r="DP546" s="65" t="s">
        <v>302</v>
      </c>
    </row>
    <row r="547" spans="1:134" x14ac:dyDescent="0.3">
      <c r="A547" s="1" t="s">
        <v>291</v>
      </c>
      <c r="B547" s="1"/>
      <c r="R547" s="1" t="s">
        <v>291</v>
      </c>
      <c r="S547" s="1"/>
      <c r="AI547" s="1" t="s">
        <v>291</v>
      </c>
      <c r="AJ547" s="1"/>
      <c r="AZ547" s="1" t="s">
        <v>291</v>
      </c>
      <c r="BA547" s="1"/>
      <c r="BQ547" s="1" t="s">
        <v>291</v>
      </c>
      <c r="BR547" s="1"/>
      <c r="CH547" s="1" t="s">
        <v>291</v>
      </c>
      <c r="CI547" s="1"/>
      <c r="CY547" s="1" t="s">
        <v>291</v>
      </c>
      <c r="CZ547" s="1"/>
      <c r="DP547" s="1" t="s">
        <v>291</v>
      </c>
      <c r="DQ547" s="1"/>
    </row>
    <row r="548" spans="1:134" x14ac:dyDescent="0.3">
      <c r="A548" s="1"/>
      <c r="B548" s="1"/>
      <c r="R548" s="1"/>
      <c r="S548" s="1"/>
      <c r="AI548" s="1"/>
      <c r="AJ548" s="1"/>
      <c r="AZ548" s="1"/>
      <c r="BA548" s="1"/>
      <c r="BQ548" s="1"/>
      <c r="BR548" s="1"/>
      <c r="CH548" s="1"/>
      <c r="CI548" s="1"/>
      <c r="CY548" s="1"/>
      <c r="CZ548" s="1"/>
      <c r="DP548" s="1"/>
      <c r="DQ548" s="1"/>
    </row>
    <row r="549" spans="1:134" x14ac:dyDescent="0.3">
      <c r="B549" s="110" t="s">
        <v>211</v>
      </c>
      <c r="C549" s="111" t="str">
        <f>IF(C169="X","+X","+Y")</f>
        <v>+X</v>
      </c>
      <c r="D549" s="16"/>
      <c r="F549" s="16"/>
      <c r="G549" s="16"/>
      <c r="I549" s="16"/>
      <c r="S549" s="110" t="s">
        <v>211</v>
      </c>
      <c r="T549" s="111" t="str">
        <f>IF(T169="X","+X","+Y")</f>
        <v>+X</v>
      </c>
      <c r="U549" s="202"/>
      <c r="W549" s="202"/>
      <c r="X549" s="202"/>
      <c r="Z549" s="202"/>
      <c r="AJ549" s="110" t="s">
        <v>211</v>
      </c>
      <c r="AK549" s="111" t="str">
        <f>IF(AK169="X","+X","+Y")</f>
        <v>+X</v>
      </c>
      <c r="AL549" s="202"/>
      <c r="AN549" s="202"/>
      <c r="AO549" s="202"/>
      <c r="AQ549" s="202"/>
      <c r="BA549" s="110" t="s">
        <v>211</v>
      </c>
      <c r="BB549" s="111" t="str">
        <f>IF(BB169="X","+X","+Y")</f>
        <v>+X</v>
      </c>
      <c r="BC549" s="202"/>
      <c r="BE549" s="202"/>
      <c r="BF549" s="202"/>
      <c r="BH549" s="202"/>
      <c r="BR549" s="110" t="s">
        <v>211</v>
      </c>
      <c r="BS549" s="111" t="str">
        <f>IF(BS169="X","+X","+Y")</f>
        <v>+Y</v>
      </c>
      <c r="BT549" s="202"/>
      <c r="BV549" s="202"/>
      <c r="BW549" s="202"/>
      <c r="BY549" s="202"/>
      <c r="CI549" s="110" t="s">
        <v>211</v>
      </c>
      <c r="CJ549" s="111" t="str">
        <f>IF(CJ169="X","+X","+Y")</f>
        <v>+Y</v>
      </c>
      <c r="CK549" s="202"/>
      <c r="CM549" s="202"/>
      <c r="CN549" s="202"/>
      <c r="CP549" s="202"/>
      <c r="CZ549" s="110" t="s">
        <v>211</v>
      </c>
      <c r="DA549" s="111" t="str">
        <f>IF(DA169="X","+X","+Y")</f>
        <v>+Y</v>
      </c>
      <c r="DB549" s="202"/>
      <c r="DD549" s="202"/>
      <c r="DE549" s="202"/>
      <c r="DG549" s="202"/>
      <c r="DQ549" s="110" t="s">
        <v>211</v>
      </c>
      <c r="DR549" s="111" t="str">
        <f>IF(DR169="X","+X","+Y")</f>
        <v>+Y</v>
      </c>
      <c r="DS549" s="202"/>
      <c r="DU549" s="202"/>
      <c r="DV549" s="202"/>
      <c r="DX549" s="202"/>
    </row>
    <row r="550" spans="1:134" x14ac:dyDescent="0.3">
      <c r="B550" s="107" t="s">
        <v>192</v>
      </c>
      <c r="C550" s="185" t="str">
        <f>IF(C169="X","-X","-Y")</f>
        <v>-X</v>
      </c>
      <c r="D550" s="16"/>
      <c r="E550" s="16"/>
      <c r="F550" s="16"/>
      <c r="G550" s="16"/>
      <c r="H550" s="16"/>
      <c r="I550" s="16"/>
      <c r="S550" s="107" t="s">
        <v>192</v>
      </c>
      <c r="T550" s="185" t="str">
        <f>IF(T169="X","-X","-Y")</f>
        <v>-X</v>
      </c>
      <c r="U550" s="202"/>
      <c r="V550" s="202"/>
      <c r="W550" s="202"/>
      <c r="X550" s="202"/>
      <c r="Y550" s="202"/>
      <c r="Z550" s="202"/>
      <c r="AJ550" s="107" t="s">
        <v>192</v>
      </c>
      <c r="AK550" s="185" t="str">
        <f>IF(AK169="X","-X","-Y")</f>
        <v>-X</v>
      </c>
      <c r="AL550" s="202"/>
      <c r="AM550" s="202"/>
      <c r="AN550" s="202"/>
      <c r="AO550" s="202"/>
      <c r="AP550" s="202"/>
      <c r="AQ550" s="202"/>
      <c r="BA550" s="107" t="s">
        <v>192</v>
      </c>
      <c r="BB550" s="185" t="str">
        <f>IF(BB169="X","-X","-Y")</f>
        <v>-X</v>
      </c>
      <c r="BC550" s="202"/>
      <c r="BD550" s="202"/>
      <c r="BE550" s="202"/>
      <c r="BF550" s="202"/>
      <c r="BG550" s="202"/>
      <c r="BH550" s="202"/>
      <c r="BR550" s="107" t="s">
        <v>192</v>
      </c>
      <c r="BS550" s="185" t="str">
        <f>IF(BS169="X","-X","-Y")</f>
        <v>-Y</v>
      </c>
      <c r="BT550" s="202"/>
      <c r="BU550" s="202"/>
      <c r="BV550" s="202"/>
      <c r="BW550" s="202"/>
      <c r="BX550" s="202"/>
      <c r="BY550" s="202"/>
      <c r="CI550" s="107" t="s">
        <v>192</v>
      </c>
      <c r="CJ550" s="185" t="str">
        <f>IF(CJ169="X","-X","-Y")</f>
        <v>-Y</v>
      </c>
      <c r="CK550" s="202"/>
      <c r="CL550" s="202"/>
      <c r="CM550" s="202"/>
      <c r="CN550" s="202"/>
      <c r="CO550" s="202"/>
      <c r="CP550" s="202"/>
      <c r="CZ550" s="107" t="s">
        <v>192</v>
      </c>
      <c r="DA550" s="185" t="str">
        <f>IF(DA169="X","-X","-Y")</f>
        <v>-Y</v>
      </c>
      <c r="DB550" s="202"/>
      <c r="DC550" s="202"/>
      <c r="DD550" s="202"/>
      <c r="DE550" s="202"/>
      <c r="DF550" s="202"/>
      <c r="DG550" s="202"/>
      <c r="DQ550" s="107" t="s">
        <v>192</v>
      </c>
      <c r="DR550" s="185" t="str">
        <f>IF(DR169="X","-X","-Y")</f>
        <v>-Y</v>
      </c>
      <c r="DS550" s="202"/>
      <c r="DT550" s="202"/>
      <c r="DU550" s="202"/>
      <c r="DV550" s="202"/>
      <c r="DW550" s="202"/>
      <c r="DX550" s="202"/>
    </row>
    <row r="551" spans="1:134" x14ac:dyDescent="0.3">
      <c r="B551" s="107" t="s">
        <v>214</v>
      </c>
      <c r="C551" s="185" t="str">
        <f>IF(C169="X","+Y","+X")</f>
        <v>+Y</v>
      </c>
      <c r="D551" s="16"/>
      <c r="E551" s="16"/>
      <c r="F551" s="16"/>
      <c r="G551" s="16"/>
      <c r="H551" s="16"/>
      <c r="I551" s="16"/>
      <c r="S551" s="107" t="s">
        <v>214</v>
      </c>
      <c r="T551" s="185" t="str">
        <f>IF(T169="X","+Y","+X")</f>
        <v>+Y</v>
      </c>
      <c r="U551" s="202"/>
      <c r="V551" s="202"/>
      <c r="W551" s="202"/>
      <c r="X551" s="202"/>
      <c r="Y551" s="202"/>
      <c r="Z551" s="202"/>
      <c r="AJ551" s="107" t="s">
        <v>214</v>
      </c>
      <c r="AK551" s="185" t="str">
        <f>IF(AK169="X","+Y","+X")</f>
        <v>+Y</v>
      </c>
      <c r="AL551" s="202"/>
      <c r="AM551" s="202"/>
      <c r="AN551" s="202"/>
      <c r="AO551" s="202"/>
      <c r="AP551" s="202"/>
      <c r="AQ551" s="202"/>
      <c r="BA551" s="107" t="s">
        <v>214</v>
      </c>
      <c r="BB551" s="185" t="str">
        <f>IF(BB169="X","+Y","+X")</f>
        <v>+Y</v>
      </c>
      <c r="BC551" s="202"/>
      <c r="BD551" s="202"/>
      <c r="BE551" s="202"/>
      <c r="BF551" s="202"/>
      <c r="BG551" s="202"/>
      <c r="BH551" s="202"/>
      <c r="BR551" s="107" t="s">
        <v>214</v>
      </c>
      <c r="BS551" s="185" t="str">
        <f>IF(BS169="X","+Y","+X")</f>
        <v>+X</v>
      </c>
      <c r="BT551" s="202"/>
      <c r="BU551" s="202"/>
      <c r="BV551" s="202"/>
      <c r="BW551" s="202"/>
      <c r="BX551" s="202"/>
      <c r="BY551" s="202"/>
      <c r="CI551" s="107" t="s">
        <v>214</v>
      </c>
      <c r="CJ551" s="185" t="str">
        <f>IF(CJ169="X","+Y","+X")</f>
        <v>+X</v>
      </c>
      <c r="CK551" s="202"/>
      <c r="CL551" s="202"/>
      <c r="CM551" s="202"/>
      <c r="CN551" s="202"/>
      <c r="CO551" s="202"/>
      <c r="CP551" s="202"/>
      <c r="CZ551" s="107" t="s">
        <v>214</v>
      </c>
      <c r="DA551" s="185" t="str">
        <f>IF(DA169="X","+Y","+X")</f>
        <v>+X</v>
      </c>
      <c r="DB551" s="202"/>
      <c r="DC551" s="202"/>
      <c r="DD551" s="202"/>
      <c r="DE551" s="202"/>
      <c r="DF551" s="202"/>
      <c r="DG551" s="202"/>
      <c r="DQ551" s="107" t="s">
        <v>214</v>
      </c>
      <c r="DR551" s="185" t="str">
        <f>IF(DR169="X","+Y","+X")</f>
        <v>+X</v>
      </c>
      <c r="DS551" s="202"/>
      <c r="DT551" s="202"/>
      <c r="DU551" s="202"/>
      <c r="DV551" s="202"/>
      <c r="DW551" s="202"/>
      <c r="DX551" s="202"/>
    </row>
    <row r="552" spans="1:134" x14ac:dyDescent="0.3">
      <c r="B552" s="107" t="s">
        <v>216</v>
      </c>
      <c r="C552" s="185" t="str">
        <f>IF(C169="X","-Y","-X")</f>
        <v>-Y</v>
      </c>
      <c r="D552" s="16"/>
      <c r="E552" s="16"/>
      <c r="F552" s="16"/>
      <c r="G552" s="16"/>
      <c r="H552" s="16"/>
      <c r="I552" s="16"/>
      <c r="S552" s="107" t="s">
        <v>216</v>
      </c>
      <c r="T552" s="185" t="str">
        <f>IF(T169="X","-Y","-X")</f>
        <v>-Y</v>
      </c>
      <c r="U552" s="202"/>
      <c r="V552" s="202"/>
      <c r="W552" s="202"/>
      <c r="X552" s="202"/>
      <c r="Y552" s="202"/>
      <c r="Z552" s="202"/>
      <c r="AJ552" s="107" t="s">
        <v>216</v>
      </c>
      <c r="AK552" s="185" t="str">
        <f>IF(AK169="X","-Y","-X")</f>
        <v>-Y</v>
      </c>
      <c r="AL552" s="202"/>
      <c r="AM552" s="202"/>
      <c r="AN552" s="202"/>
      <c r="AO552" s="202"/>
      <c r="AP552" s="202"/>
      <c r="AQ552" s="202"/>
      <c r="BA552" s="107" t="s">
        <v>216</v>
      </c>
      <c r="BB552" s="185" t="str">
        <f>IF(BB169="X","-Y","-X")</f>
        <v>-Y</v>
      </c>
      <c r="BC552" s="202"/>
      <c r="BD552" s="202"/>
      <c r="BE552" s="202"/>
      <c r="BF552" s="202"/>
      <c r="BG552" s="202"/>
      <c r="BH552" s="202"/>
      <c r="BR552" s="107" t="s">
        <v>216</v>
      </c>
      <c r="BS552" s="185" t="str">
        <f>IF(BS169="X","-Y","-X")</f>
        <v>-X</v>
      </c>
      <c r="BT552" s="202"/>
      <c r="BU552" s="202"/>
      <c r="BV552" s="202"/>
      <c r="BW552" s="202"/>
      <c r="BX552" s="202"/>
      <c r="BY552" s="202"/>
      <c r="CI552" s="107" t="s">
        <v>216</v>
      </c>
      <c r="CJ552" s="185" t="str">
        <f>IF(CJ169="X","-Y","-X")</f>
        <v>-X</v>
      </c>
      <c r="CK552" s="202"/>
      <c r="CL552" s="202"/>
      <c r="CM552" s="202"/>
      <c r="CN552" s="202"/>
      <c r="CO552" s="202"/>
      <c r="CP552" s="202"/>
      <c r="CZ552" s="107" t="s">
        <v>216</v>
      </c>
      <c r="DA552" s="185" t="str">
        <f>IF(DA169="X","-Y","-X")</f>
        <v>-X</v>
      </c>
      <c r="DB552" s="202"/>
      <c r="DC552" s="202"/>
      <c r="DD552" s="202"/>
      <c r="DE552" s="202"/>
      <c r="DF552" s="202"/>
      <c r="DG552" s="202"/>
      <c r="DQ552" s="107" t="s">
        <v>216</v>
      </c>
      <c r="DR552" s="185" t="str">
        <f>IF(DR169="X","-Y","-X")</f>
        <v>-X</v>
      </c>
      <c r="DS552" s="202"/>
      <c r="DT552" s="202"/>
      <c r="DU552" s="202"/>
      <c r="DV552" s="202"/>
      <c r="DW552" s="202"/>
      <c r="DX552" s="202"/>
    </row>
    <row r="553" spans="1:134" x14ac:dyDescent="0.3">
      <c r="B553" s="107" t="s">
        <v>218</v>
      </c>
      <c r="C553" s="185" t="str">
        <f>IF(C169="X","+X","+Y")</f>
        <v>+X</v>
      </c>
      <c r="D553" s="16"/>
      <c r="E553" s="16"/>
      <c r="F553" s="16"/>
      <c r="G553" s="16"/>
      <c r="H553" s="16"/>
      <c r="I553" s="16"/>
      <c r="S553" s="107" t="s">
        <v>218</v>
      </c>
      <c r="T553" s="185" t="str">
        <f>IF(T169="X","+X","+Y")</f>
        <v>+X</v>
      </c>
      <c r="U553" s="202"/>
      <c r="V553" s="202"/>
      <c r="W553" s="202"/>
      <c r="X553" s="202"/>
      <c r="Y553" s="202"/>
      <c r="Z553" s="202"/>
      <c r="AJ553" s="107" t="s">
        <v>218</v>
      </c>
      <c r="AK553" s="185" t="str">
        <f>IF(AK169="X","+X","+Y")</f>
        <v>+X</v>
      </c>
      <c r="AL553" s="202"/>
      <c r="AM553" s="202"/>
      <c r="AN553" s="202"/>
      <c r="AO553" s="202"/>
      <c r="AP553" s="202"/>
      <c r="AQ553" s="202"/>
      <c r="BA553" s="107" t="s">
        <v>218</v>
      </c>
      <c r="BB553" s="185" t="str">
        <f>IF(BB169="X","+X","+Y")</f>
        <v>+X</v>
      </c>
      <c r="BC553" s="202"/>
      <c r="BD553" s="202"/>
      <c r="BE553" s="202"/>
      <c r="BF553" s="202"/>
      <c r="BG553" s="202"/>
      <c r="BH553" s="202"/>
      <c r="BR553" s="107" t="s">
        <v>218</v>
      </c>
      <c r="BS553" s="185" t="str">
        <f>IF(BS169="X","+X","+Y")</f>
        <v>+Y</v>
      </c>
      <c r="BT553" s="202"/>
      <c r="BU553" s="202"/>
      <c r="BV553" s="202"/>
      <c r="BW553" s="202"/>
      <c r="BX553" s="202"/>
      <c r="BY553" s="202"/>
      <c r="CI553" s="107" t="s">
        <v>218</v>
      </c>
      <c r="CJ553" s="185" t="str">
        <f>IF(CJ169="X","+X","+Y")</f>
        <v>+Y</v>
      </c>
      <c r="CK553" s="202"/>
      <c r="CL553" s="202"/>
      <c r="CM553" s="202"/>
      <c r="CN553" s="202"/>
      <c r="CO553" s="202"/>
      <c r="CP553" s="202"/>
      <c r="CZ553" s="107" t="s">
        <v>218</v>
      </c>
      <c r="DA553" s="185" t="str">
        <f>IF(DA169="X","+X","+Y")</f>
        <v>+Y</v>
      </c>
      <c r="DB553" s="202"/>
      <c r="DC553" s="202"/>
      <c r="DD553" s="202"/>
      <c r="DE553" s="202"/>
      <c r="DF553" s="202"/>
      <c r="DG553" s="202"/>
      <c r="DQ553" s="107" t="s">
        <v>218</v>
      </c>
      <c r="DR553" s="185" t="str">
        <f>IF(DR169="X","+X","+Y")</f>
        <v>+Y</v>
      </c>
      <c r="DS553" s="202"/>
      <c r="DT553" s="202"/>
      <c r="DU553" s="202"/>
      <c r="DV553" s="202"/>
      <c r="DW553" s="202"/>
      <c r="DX553" s="202"/>
    </row>
    <row r="554" spans="1:134" x14ac:dyDescent="0.3">
      <c r="B554" s="107" t="s">
        <v>182</v>
      </c>
      <c r="C554" s="185" t="str">
        <f>IF(C169="X","-X","-Y")</f>
        <v>-X</v>
      </c>
      <c r="D554" s="16"/>
      <c r="E554" s="16"/>
      <c r="F554" s="16"/>
      <c r="G554" s="16"/>
      <c r="H554" s="16"/>
      <c r="I554" s="16"/>
      <c r="S554" s="107" t="s">
        <v>182</v>
      </c>
      <c r="T554" s="185" t="str">
        <f>IF(T169="X","-X","-Y")</f>
        <v>-X</v>
      </c>
      <c r="U554" s="202"/>
      <c r="V554" s="202"/>
      <c r="W554" s="202"/>
      <c r="X554" s="202"/>
      <c r="Y554" s="202"/>
      <c r="Z554" s="202"/>
      <c r="AJ554" s="107" t="s">
        <v>182</v>
      </c>
      <c r="AK554" s="185" t="str">
        <f>IF(AK169="X","-X","-Y")</f>
        <v>-X</v>
      </c>
      <c r="AL554" s="202"/>
      <c r="AM554" s="202"/>
      <c r="AN554" s="202"/>
      <c r="AO554" s="202"/>
      <c r="AP554" s="202"/>
      <c r="AQ554" s="202"/>
      <c r="BA554" s="107" t="s">
        <v>182</v>
      </c>
      <c r="BB554" s="185" t="str">
        <f>IF(BB169="X","-X","-Y")</f>
        <v>-X</v>
      </c>
      <c r="BC554" s="202"/>
      <c r="BD554" s="202"/>
      <c r="BE554" s="202"/>
      <c r="BF554" s="202"/>
      <c r="BG554" s="202"/>
      <c r="BH554" s="202"/>
      <c r="BR554" s="107" t="s">
        <v>182</v>
      </c>
      <c r="BS554" s="185" t="str">
        <f>IF(BS169="X","-X","-Y")</f>
        <v>-Y</v>
      </c>
      <c r="BT554" s="202"/>
      <c r="BU554" s="202"/>
      <c r="BV554" s="202"/>
      <c r="BW554" s="202"/>
      <c r="BX554" s="202"/>
      <c r="BY554" s="202"/>
      <c r="CI554" s="107" t="s">
        <v>182</v>
      </c>
      <c r="CJ554" s="185" t="str">
        <f>IF(CJ169="X","-X","-Y")</f>
        <v>-Y</v>
      </c>
      <c r="CK554" s="202"/>
      <c r="CL554" s="202"/>
      <c r="CM554" s="202"/>
      <c r="CN554" s="202"/>
      <c r="CO554" s="202"/>
      <c r="CP554" s="202"/>
      <c r="CZ554" s="107" t="s">
        <v>182</v>
      </c>
      <c r="DA554" s="185" t="str">
        <f>IF(DA169="X","-X","-Y")</f>
        <v>-Y</v>
      </c>
      <c r="DB554" s="202"/>
      <c r="DC554" s="202"/>
      <c r="DD554" s="202"/>
      <c r="DE554" s="202"/>
      <c r="DF554" s="202"/>
      <c r="DG554" s="202"/>
      <c r="DQ554" s="107" t="s">
        <v>182</v>
      </c>
      <c r="DR554" s="185" t="str">
        <f>IF(DR169="X","-X","-Y")</f>
        <v>-Y</v>
      </c>
      <c r="DS554" s="202"/>
      <c r="DT554" s="202"/>
      <c r="DU554" s="202"/>
      <c r="DV554" s="202"/>
      <c r="DW554" s="202"/>
      <c r="DX554" s="202"/>
    </row>
    <row r="555" spans="1:134" x14ac:dyDescent="0.3">
      <c r="B555" s="107" t="s">
        <v>220</v>
      </c>
      <c r="C555" s="185" t="str">
        <f>IF(C169="X","+Y","+X")</f>
        <v>+Y</v>
      </c>
      <c r="D555" s="16"/>
      <c r="E555" s="16"/>
      <c r="F555" s="16"/>
      <c r="G555" s="16"/>
      <c r="H555" s="16"/>
      <c r="I555" s="16"/>
      <c r="S555" s="107" t="s">
        <v>220</v>
      </c>
      <c r="T555" s="185" t="str">
        <f>IF(T169="X","+Y","+X")</f>
        <v>+Y</v>
      </c>
      <c r="U555" s="202"/>
      <c r="V555" s="202"/>
      <c r="W555" s="202"/>
      <c r="X555" s="202"/>
      <c r="Y555" s="202"/>
      <c r="Z555" s="202"/>
      <c r="AJ555" s="107" t="s">
        <v>220</v>
      </c>
      <c r="AK555" s="185" t="str">
        <f>IF(AK169="X","+Y","+X")</f>
        <v>+Y</v>
      </c>
      <c r="AL555" s="202"/>
      <c r="AM555" s="202"/>
      <c r="AN555" s="202"/>
      <c r="AO555" s="202"/>
      <c r="AP555" s="202"/>
      <c r="AQ555" s="202"/>
      <c r="BA555" s="107" t="s">
        <v>220</v>
      </c>
      <c r="BB555" s="185" t="str">
        <f>IF(BB169="X","+Y","+X")</f>
        <v>+Y</v>
      </c>
      <c r="BC555" s="202"/>
      <c r="BD555" s="202"/>
      <c r="BE555" s="202"/>
      <c r="BF555" s="202"/>
      <c r="BG555" s="202"/>
      <c r="BH555" s="202"/>
      <c r="BR555" s="107" t="s">
        <v>220</v>
      </c>
      <c r="BS555" s="185" t="str">
        <f>IF(BS169="X","+Y","+X")</f>
        <v>+X</v>
      </c>
      <c r="BT555" s="202"/>
      <c r="BU555" s="202"/>
      <c r="BV555" s="202"/>
      <c r="BW555" s="202"/>
      <c r="BX555" s="202"/>
      <c r="BY555" s="202"/>
      <c r="CI555" s="107" t="s">
        <v>220</v>
      </c>
      <c r="CJ555" s="185" t="str">
        <f>IF(CJ169="X","+Y","+X")</f>
        <v>+X</v>
      </c>
      <c r="CK555" s="202"/>
      <c r="CL555" s="202"/>
      <c r="CM555" s="202"/>
      <c r="CN555" s="202"/>
      <c r="CO555" s="202"/>
      <c r="CP555" s="202"/>
      <c r="CZ555" s="107" t="s">
        <v>220</v>
      </c>
      <c r="DA555" s="185" t="str">
        <f>IF(DA169="X","+Y","+X")</f>
        <v>+X</v>
      </c>
      <c r="DB555" s="202"/>
      <c r="DC555" s="202"/>
      <c r="DD555" s="202"/>
      <c r="DE555" s="202"/>
      <c r="DF555" s="202"/>
      <c r="DG555" s="202"/>
      <c r="DQ555" s="107" t="s">
        <v>220</v>
      </c>
      <c r="DR555" s="185" t="str">
        <f>IF(DR169="X","+Y","+X")</f>
        <v>+X</v>
      </c>
      <c r="DS555" s="202"/>
      <c r="DT555" s="202"/>
      <c r="DU555" s="202"/>
      <c r="DV555" s="202"/>
      <c r="DW555" s="202"/>
      <c r="DX555" s="202"/>
    </row>
    <row r="556" spans="1:134" x14ac:dyDescent="0.3">
      <c r="B556" s="112" t="s">
        <v>221</v>
      </c>
      <c r="C556" s="113" t="str">
        <f>IF(C169="X","-Y","-X")</f>
        <v>-Y</v>
      </c>
      <c r="D556" s="16"/>
      <c r="E556" s="16"/>
      <c r="F556" s="16"/>
      <c r="G556" s="16"/>
      <c r="H556" s="16"/>
      <c r="I556" s="16"/>
      <c r="S556" s="112" t="s">
        <v>221</v>
      </c>
      <c r="T556" s="113" t="str">
        <f>IF(T169="X","-Y","-X")</f>
        <v>-Y</v>
      </c>
      <c r="U556" s="202"/>
      <c r="V556" s="202"/>
      <c r="W556" s="202"/>
      <c r="X556" s="202"/>
      <c r="Y556" s="202"/>
      <c r="Z556" s="202"/>
      <c r="AJ556" s="112" t="s">
        <v>221</v>
      </c>
      <c r="AK556" s="113" t="str">
        <f>IF(AK169="X","-Y","-X")</f>
        <v>-Y</v>
      </c>
      <c r="AL556" s="202"/>
      <c r="AM556" s="202"/>
      <c r="AN556" s="202"/>
      <c r="AO556" s="202"/>
      <c r="AP556" s="202"/>
      <c r="AQ556" s="202"/>
      <c r="BA556" s="112" t="s">
        <v>221</v>
      </c>
      <c r="BB556" s="113" t="str">
        <f>IF(BB169="X","-Y","-X")</f>
        <v>-Y</v>
      </c>
      <c r="BC556" s="202"/>
      <c r="BD556" s="202"/>
      <c r="BE556" s="202"/>
      <c r="BF556" s="202"/>
      <c r="BG556" s="202"/>
      <c r="BH556" s="202"/>
      <c r="BR556" s="112" t="s">
        <v>221</v>
      </c>
      <c r="BS556" s="113" t="str">
        <f>IF(BS169="X","-Y","-X")</f>
        <v>-X</v>
      </c>
      <c r="BT556" s="202"/>
      <c r="BU556" s="202"/>
      <c r="BV556" s="202"/>
      <c r="BW556" s="202"/>
      <c r="BX556" s="202"/>
      <c r="BY556" s="202"/>
      <c r="CI556" s="112" t="s">
        <v>221</v>
      </c>
      <c r="CJ556" s="113" t="str">
        <f>IF(CJ169="X","-Y","-X")</f>
        <v>-X</v>
      </c>
      <c r="CK556" s="202"/>
      <c r="CL556" s="202"/>
      <c r="CM556" s="202"/>
      <c r="CN556" s="202"/>
      <c r="CO556" s="202"/>
      <c r="CP556" s="202"/>
      <c r="CZ556" s="112" t="s">
        <v>221</v>
      </c>
      <c r="DA556" s="113" t="str">
        <f>IF(DA169="X","-Y","-X")</f>
        <v>-X</v>
      </c>
      <c r="DB556" s="202"/>
      <c r="DC556" s="202"/>
      <c r="DD556" s="202"/>
      <c r="DE556" s="202"/>
      <c r="DF556" s="202"/>
      <c r="DG556" s="202"/>
      <c r="DQ556" s="112" t="s">
        <v>221</v>
      </c>
      <c r="DR556" s="113" t="str">
        <f>IF(DR169="X","-Y","-X")</f>
        <v>-X</v>
      </c>
      <c r="DS556" s="202"/>
      <c r="DT556" s="202"/>
      <c r="DU556" s="202"/>
      <c r="DV556" s="202"/>
      <c r="DW556" s="202"/>
      <c r="DX556" s="202"/>
    </row>
    <row r="557" spans="1:134" x14ac:dyDescent="0.3">
      <c r="B557" s="23" t="s">
        <v>237</v>
      </c>
      <c r="C557" s="111">
        <f>IF(C549="+X",D151,D152)</f>
        <v>40</v>
      </c>
      <c r="D557" s="16"/>
      <c r="E557" s="16"/>
      <c r="F557" s="16"/>
      <c r="G557" s="16"/>
      <c r="H557" s="16"/>
      <c r="I557" s="16"/>
      <c r="S557" s="23" t="s">
        <v>237</v>
      </c>
      <c r="T557" s="111">
        <f>IF(T549="+X",U151,U152)</f>
        <v>40</v>
      </c>
      <c r="U557" s="202"/>
      <c r="V557" s="202"/>
      <c r="W557" s="202"/>
      <c r="X557" s="202"/>
      <c r="Y557" s="202"/>
      <c r="Z557" s="202"/>
      <c r="AJ557" s="23" t="s">
        <v>237</v>
      </c>
      <c r="AK557" s="111">
        <f>IF(AK549="+X",AL151,AL152)</f>
        <v>40</v>
      </c>
      <c r="AL557" s="202"/>
      <c r="AM557" s="202"/>
      <c r="AN557" s="202"/>
      <c r="AO557" s="202"/>
      <c r="AP557" s="202"/>
      <c r="AQ557" s="202"/>
      <c r="BA557" s="23" t="s">
        <v>237</v>
      </c>
      <c r="BB557" s="111">
        <f>IF(BB549="+X",BC151,BC152)</f>
        <v>40</v>
      </c>
      <c r="BC557" s="202"/>
      <c r="BD557" s="202"/>
      <c r="BE557" s="202"/>
      <c r="BF557" s="202"/>
      <c r="BG557" s="202"/>
      <c r="BH557" s="202"/>
      <c r="BR557" s="23" t="s">
        <v>237</v>
      </c>
      <c r="BS557" s="111">
        <f>IF(BS549="+X",BT151,BT152)</f>
        <v>20</v>
      </c>
      <c r="BT557" s="202"/>
      <c r="BU557" s="202"/>
      <c r="BV557" s="202"/>
      <c r="BW557" s="202"/>
      <c r="BX557" s="202"/>
      <c r="BY557" s="202"/>
      <c r="CI557" s="23" t="s">
        <v>237</v>
      </c>
      <c r="CJ557" s="111">
        <f>IF(CJ549="+X",CK151,CK152)</f>
        <v>20</v>
      </c>
      <c r="CK557" s="202"/>
      <c r="CL557" s="202"/>
      <c r="CM557" s="202"/>
      <c r="CN557" s="202"/>
      <c r="CO557" s="202"/>
      <c r="CP557" s="202"/>
      <c r="CZ557" s="23" t="s">
        <v>237</v>
      </c>
      <c r="DA557" s="111">
        <f>IF(DA549="+X",DB151,DB152)</f>
        <v>20</v>
      </c>
      <c r="DB557" s="202"/>
      <c r="DC557" s="202"/>
      <c r="DD557" s="202"/>
      <c r="DE557" s="202"/>
      <c r="DF557" s="202"/>
      <c r="DG557" s="202"/>
      <c r="DQ557" s="23" t="s">
        <v>237</v>
      </c>
      <c r="DR557" s="111">
        <f>IF(DR549="+X",DS151,DS152)</f>
        <v>20</v>
      </c>
      <c r="DS557" s="202"/>
      <c r="DT557" s="202"/>
      <c r="DU557" s="202"/>
      <c r="DV557" s="202"/>
      <c r="DW557" s="202"/>
      <c r="DX557" s="202"/>
    </row>
    <row r="558" spans="1:134" x14ac:dyDescent="0.3">
      <c r="B558" s="107" t="s">
        <v>238</v>
      </c>
      <c r="C558" s="185">
        <f>IF(C549="+X",D152,D151)</f>
        <v>20</v>
      </c>
      <c r="D558" s="16"/>
      <c r="E558" s="16"/>
      <c r="F558" s="16"/>
      <c r="G558" s="16"/>
      <c r="I558" s="16"/>
      <c r="K558" s="16"/>
      <c r="L558" s="16"/>
      <c r="M558" s="16"/>
      <c r="N558" s="16"/>
      <c r="O558" s="12"/>
      <c r="S558" s="107" t="s">
        <v>238</v>
      </c>
      <c r="T558" s="185">
        <f>IF(T549="+X",U152,U151)</f>
        <v>20</v>
      </c>
      <c r="U558" s="202"/>
      <c r="V558" s="202"/>
      <c r="W558" s="202"/>
      <c r="X558" s="202"/>
      <c r="Z558" s="202"/>
      <c r="AB558" s="202"/>
      <c r="AC558" s="202"/>
      <c r="AD558" s="202"/>
      <c r="AE558" s="202"/>
      <c r="AF558" s="12"/>
      <c r="AJ558" s="107" t="s">
        <v>238</v>
      </c>
      <c r="AK558" s="185">
        <f>IF(AK549="+X",AL152,AL151)</f>
        <v>20</v>
      </c>
      <c r="AL558" s="202"/>
      <c r="AM558" s="202"/>
      <c r="AN558" s="202"/>
      <c r="AO558" s="202"/>
      <c r="AQ558" s="202"/>
      <c r="AS558" s="202"/>
      <c r="AT558" s="202"/>
      <c r="AU558" s="202"/>
      <c r="AV558" s="202"/>
      <c r="AW558" s="12"/>
      <c r="BA558" s="107" t="s">
        <v>238</v>
      </c>
      <c r="BB558" s="185">
        <f>IF(BB549="+X",BC152,BC151)</f>
        <v>20</v>
      </c>
      <c r="BC558" s="202"/>
      <c r="BD558" s="202"/>
      <c r="BE558" s="202"/>
      <c r="BF558" s="202"/>
      <c r="BH558" s="202"/>
      <c r="BJ558" s="202"/>
      <c r="BK558" s="202"/>
      <c r="BL558" s="202"/>
      <c r="BM558" s="202"/>
      <c r="BN558" s="12"/>
      <c r="BR558" s="107" t="s">
        <v>238</v>
      </c>
      <c r="BS558" s="185">
        <f>IF(BS549="+X",BT152,BT151)</f>
        <v>40</v>
      </c>
      <c r="BT558" s="202"/>
      <c r="BU558" s="202"/>
      <c r="BV558" s="202"/>
      <c r="BW558" s="202"/>
      <c r="BY558" s="202"/>
      <c r="CA558" s="202"/>
      <c r="CB558" s="202"/>
      <c r="CC558" s="202"/>
      <c r="CD558" s="202"/>
      <c r="CE558" s="12"/>
      <c r="CI558" s="107" t="s">
        <v>238</v>
      </c>
      <c r="CJ558" s="185">
        <f>IF(CJ549="+X",CK152,CK151)</f>
        <v>40</v>
      </c>
      <c r="CK558" s="202"/>
      <c r="CL558" s="202"/>
      <c r="CM558" s="202"/>
      <c r="CN558" s="202"/>
      <c r="CP558" s="202"/>
      <c r="CR558" s="202"/>
      <c r="CS558" s="202"/>
      <c r="CT558" s="202"/>
      <c r="CU558" s="202"/>
      <c r="CV558" s="12"/>
      <c r="CZ558" s="107" t="s">
        <v>238</v>
      </c>
      <c r="DA558" s="185">
        <f>IF(DA549="+X",DB152,DB151)</f>
        <v>40</v>
      </c>
      <c r="DB558" s="202"/>
      <c r="DC558" s="202"/>
      <c r="DD558" s="202"/>
      <c r="DE558" s="202"/>
      <c r="DG558" s="202"/>
      <c r="DI558" s="202"/>
      <c r="DJ558" s="202"/>
      <c r="DK558" s="202"/>
      <c r="DL558" s="202"/>
      <c r="DM558" s="12"/>
      <c r="DQ558" s="107" t="s">
        <v>238</v>
      </c>
      <c r="DR558" s="185">
        <f>IF(DR549="+X",DS152,DS151)</f>
        <v>40</v>
      </c>
      <c r="DS558" s="202"/>
      <c r="DT558" s="202"/>
      <c r="DU558" s="202"/>
      <c r="DV558" s="202"/>
      <c r="DX558" s="202"/>
      <c r="DZ558" s="202"/>
      <c r="EA558" s="202"/>
      <c r="EB558" s="202"/>
      <c r="EC558" s="202"/>
      <c r="ED558" s="12"/>
    </row>
    <row r="559" spans="1:134" x14ac:dyDescent="0.3">
      <c r="B559" s="110" t="s">
        <v>239</v>
      </c>
      <c r="C559" s="186">
        <f>IF(C549="+X",D157,D158)</f>
        <v>0</v>
      </c>
      <c r="D559" s="16"/>
      <c r="E559" s="16"/>
      <c r="F559" s="16"/>
      <c r="G559" s="16"/>
      <c r="I559" s="16"/>
      <c r="J559" s="16"/>
      <c r="K559" s="16"/>
      <c r="L559" s="16"/>
      <c r="M559" s="12"/>
      <c r="S559" s="110" t="s">
        <v>239</v>
      </c>
      <c r="T559" s="186">
        <f>IF(T549="+X",U157,U158)</f>
        <v>0</v>
      </c>
      <c r="U559" s="202"/>
      <c r="V559" s="202"/>
      <c r="W559" s="202"/>
      <c r="X559" s="202"/>
      <c r="Z559" s="202"/>
      <c r="AA559" s="202"/>
      <c r="AB559" s="202"/>
      <c r="AC559" s="202"/>
      <c r="AD559" s="12"/>
      <c r="AJ559" s="110" t="s">
        <v>239</v>
      </c>
      <c r="AK559" s="186">
        <f>IF(AK549="+X",AL157,AL158)</f>
        <v>0</v>
      </c>
      <c r="AL559" s="202"/>
      <c r="AM559" s="202"/>
      <c r="AN559" s="202"/>
      <c r="AO559" s="202"/>
      <c r="AQ559" s="202"/>
      <c r="AR559" s="202"/>
      <c r="AS559" s="202"/>
      <c r="AT559" s="202"/>
      <c r="AU559" s="12"/>
      <c r="BA559" s="110" t="s">
        <v>239</v>
      </c>
      <c r="BB559" s="186">
        <f>IF(BB549="+X",BC157,BC158)</f>
        <v>0</v>
      </c>
      <c r="BC559" s="202"/>
      <c r="BD559" s="202"/>
      <c r="BE559" s="202"/>
      <c r="BF559" s="202"/>
      <c r="BH559" s="202"/>
      <c r="BI559" s="202"/>
      <c r="BJ559" s="202"/>
      <c r="BK559" s="202"/>
      <c r="BL559" s="12"/>
      <c r="BR559" s="110" t="s">
        <v>239</v>
      </c>
      <c r="BS559" s="186">
        <f>IF(BS549="+X",BT157,BT158)</f>
        <v>0</v>
      </c>
      <c r="BT559" s="202"/>
      <c r="BU559" s="202"/>
      <c r="BV559" s="202"/>
      <c r="BW559" s="202"/>
      <c r="BY559" s="202"/>
      <c r="BZ559" s="202"/>
      <c r="CA559" s="202"/>
      <c r="CB559" s="202"/>
      <c r="CC559" s="12"/>
      <c r="CI559" s="110" t="s">
        <v>239</v>
      </c>
      <c r="CJ559" s="186">
        <f>IF(CJ549="+X",CK157,CK158)</f>
        <v>0</v>
      </c>
      <c r="CK559" s="202"/>
      <c r="CL559" s="202"/>
      <c r="CM559" s="202"/>
      <c r="CN559" s="202"/>
      <c r="CP559" s="202"/>
      <c r="CQ559" s="202"/>
      <c r="CR559" s="202"/>
      <c r="CS559" s="202"/>
      <c r="CT559" s="12"/>
      <c r="CZ559" s="110" t="s">
        <v>239</v>
      </c>
      <c r="DA559" s="186">
        <f>IF(DA549="+X",DB157,DB158)</f>
        <v>0</v>
      </c>
      <c r="DB559" s="202"/>
      <c r="DC559" s="202"/>
      <c r="DD559" s="202"/>
      <c r="DE559" s="202"/>
      <c r="DG559" s="202"/>
      <c r="DH559" s="202"/>
      <c r="DI559" s="202"/>
      <c r="DJ559" s="202"/>
      <c r="DK559" s="12"/>
      <c r="DQ559" s="110" t="s">
        <v>239</v>
      </c>
      <c r="DR559" s="186">
        <f>IF(DR549="+X",DS157,DS158)</f>
        <v>0</v>
      </c>
      <c r="DS559" s="202"/>
      <c r="DT559" s="202"/>
      <c r="DU559" s="202"/>
      <c r="DV559" s="202"/>
      <c r="DX559" s="202"/>
      <c r="DY559" s="202"/>
      <c r="DZ559" s="202"/>
      <c r="EA559" s="202"/>
      <c r="EB559" s="12"/>
    </row>
    <row r="560" spans="1:134" x14ac:dyDescent="0.3">
      <c r="B560" s="112" t="s">
        <v>241</v>
      </c>
      <c r="C560" s="113">
        <f>IF(C549="+X",D158,D157)</f>
        <v>0</v>
      </c>
      <c r="D560" s="16"/>
      <c r="E560" s="16"/>
      <c r="F560" s="16"/>
      <c r="G560" s="16"/>
      <c r="I560" s="90"/>
      <c r="J560" s="16"/>
      <c r="K560" s="16"/>
      <c r="L560" s="16"/>
      <c r="M560" s="12"/>
      <c r="S560" s="112" t="s">
        <v>241</v>
      </c>
      <c r="T560" s="113">
        <f>IF(T549="+X",U158,U157)</f>
        <v>0</v>
      </c>
      <c r="U560" s="202"/>
      <c r="V560" s="202"/>
      <c r="W560" s="202"/>
      <c r="X560" s="202"/>
      <c r="Z560" s="90"/>
      <c r="AA560" s="202"/>
      <c r="AB560" s="202"/>
      <c r="AC560" s="202"/>
      <c r="AD560" s="12"/>
      <c r="AJ560" s="112" t="s">
        <v>241</v>
      </c>
      <c r="AK560" s="113">
        <f>IF(AK549="+X",AL158,AL157)</f>
        <v>0</v>
      </c>
      <c r="AL560" s="202"/>
      <c r="AM560" s="202"/>
      <c r="AN560" s="202"/>
      <c r="AO560" s="202"/>
      <c r="AQ560" s="90"/>
      <c r="AR560" s="202"/>
      <c r="AS560" s="202"/>
      <c r="AT560" s="202"/>
      <c r="AU560" s="12"/>
      <c r="BA560" s="112" t="s">
        <v>241</v>
      </c>
      <c r="BB560" s="113">
        <f>IF(BB549="+X",BC158,BC157)</f>
        <v>0</v>
      </c>
      <c r="BC560" s="202"/>
      <c r="BD560" s="202"/>
      <c r="BE560" s="202"/>
      <c r="BF560" s="202"/>
      <c r="BH560" s="90"/>
      <c r="BI560" s="202"/>
      <c r="BJ560" s="202"/>
      <c r="BK560" s="202"/>
      <c r="BL560" s="12"/>
      <c r="BR560" s="112" t="s">
        <v>241</v>
      </c>
      <c r="BS560" s="113">
        <f>IF(BS549="+X",BT158,BT157)</f>
        <v>0</v>
      </c>
      <c r="BT560" s="202"/>
      <c r="BU560" s="202"/>
      <c r="BV560" s="202"/>
      <c r="BW560" s="202"/>
      <c r="BY560" s="90"/>
      <c r="BZ560" s="202"/>
      <c r="CA560" s="202"/>
      <c r="CB560" s="202"/>
      <c r="CC560" s="12"/>
      <c r="CI560" s="112" t="s">
        <v>241</v>
      </c>
      <c r="CJ560" s="113">
        <f>IF(CJ549="+X",CK158,CK157)</f>
        <v>0</v>
      </c>
      <c r="CK560" s="202"/>
      <c r="CL560" s="202"/>
      <c r="CM560" s="202"/>
      <c r="CN560" s="202"/>
      <c r="CP560" s="90"/>
      <c r="CQ560" s="202"/>
      <c r="CR560" s="202"/>
      <c r="CS560" s="202"/>
      <c r="CT560" s="12"/>
      <c r="CZ560" s="112" t="s">
        <v>241</v>
      </c>
      <c r="DA560" s="113">
        <f>IF(DA549="+X",DB158,DB157)</f>
        <v>0</v>
      </c>
      <c r="DB560" s="202"/>
      <c r="DC560" s="202"/>
      <c r="DD560" s="202"/>
      <c r="DE560" s="202"/>
      <c r="DG560" s="90"/>
      <c r="DH560" s="202"/>
      <c r="DI560" s="202"/>
      <c r="DJ560" s="202"/>
      <c r="DK560" s="12"/>
      <c r="DQ560" s="112" t="s">
        <v>241</v>
      </c>
      <c r="DR560" s="113">
        <f>IF(DR549="+X",DS158,DS157)</f>
        <v>0</v>
      </c>
      <c r="DS560" s="202"/>
      <c r="DT560" s="202"/>
      <c r="DU560" s="202"/>
      <c r="DV560" s="202"/>
      <c r="DX560" s="90"/>
      <c r="DY560" s="202"/>
      <c r="DZ560" s="202"/>
      <c r="EA560" s="202"/>
      <c r="EB560" s="12"/>
    </row>
    <row r="561" spans="2:136" x14ac:dyDescent="0.3">
      <c r="B561" s="110" t="s">
        <v>243</v>
      </c>
      <c r="C561" s="19">
        <f>IF(C549="+X",D159,D160)</f>
        <v>30.963782686061883</v>
      </c>
      <c r="D561" s="16"/>
      <c r="E561" s="16"/>
      <c r="F561" s="16"/>
      <c r="G561" s="16"/>
      <c r="I561" s="16"/>
      <c r="K561" s="90"/>
      <c r="L561" s="16"/>
      <c r="M561" s="16"/>
      <c r="N561" s="16"/>
      <c r="O561" s="12"/>
      <c r="S561" s="110" t="s">
        <v>243</v>
      </c>
      <c r="T561" s="19">
        <f>IF(T549="+X",U159,U160)</f>
        <v>30.963782686061883</v>
      </c>
      <c r="U561" s="202"/>
      <c r="V561" s="202"/>
      <c r="W561" s="202"/>
      <c r="X561" s="202"/>
      <c r="Z561" s="202"/>
      <c r="AB561" s="90"/>
      <c r="AC561" s="202"/>
      <c r="AD561" s="202"/>
      <c r="AE561" s="202"/>
      <c r="AF561" s="12"/>
      <c r="AJ561" s="110" t="s">
        <v>243</v>
      </c>
      <c r="AK561" s="19">
        <f>IF(AK549="+X",AL159,AL160)</f>
        <v>30.963782686061883</v>
      </c>
      <c r="AL561" s="202"/>
      <c r="AM561" s="202"/>
      <c r="AN561" s="202"/>
      <c r="AO561" s="202"/>
      <c r="AQ561" s="202"/>
      <c r="AS561" s="90"/>
      <c r="AT561" s="202"/>
      <c r="AU561" s="202"/>
      <c r="AV561" s="202"/>
      <c r="AW561" s="12"/>
      <c r="BA561" s="110" t="s">
        <v>243</v>
      </c>
      <c r="BB561" s="19">
        <f>IF(BB549="+X",BC159,BC160)</f>
        <v>30.963782686061883</v>
      </c>
      <c r="BC561" s="202"/>
      <c r="BD561" s="202"/>
      <c r="BE561" s="202"/>
      <c r="BF561" s="202"/>
      <c r="BH561" s="202"/>
      <c r="BJ561" s="90"/>
      <c r="BK561" s="202"/>
      <c r="BL561" s="202"/>
      <c r="BM561" s="202"/>
      <c r="BN561" s="12"/>
      <c r="BR561" s="110" t="s">
        <v>243</v>
      </c>
      <c r="BS561" s="19">
        <f>IF(BS549="+X",BT159,BT160)</f>
        <v>16.699258339253714</v>
      </c>
      <c r="BT561" s="202"/>
      <c r="BU561" s="202"/>
      <c r="BV561" s="202"/>
      <c r="BW561" s="202"/>
      <c r="BY561" s="202"/>
      <c r="CA561" s="90"/>
      <c r="CB561" s="202"/>
      <c r="CC561" s="202"/>
      <c r="CD561" s="202"/>
      <c r="CE561" s="12"/>
      <c r="CI561" s="110" t="s">
        <v>243</v>
      </c>
      <c r="CJ561" s="19">
        <f>IF(CJ549="+X",CK159,CK160)</f>
        <v>16.699258339253714</v>
      </c>
      <c r="CK561" s="202"/>
      <c r="CL561" s="202"/>
      <c r="CM561" s="202"/>
      <c r="CN561" s="202"/>
      <c r="CP561" s="202"/>
      <c r="CR561" s="90"/>
      <c r="CS561" s="202"/>
      <c r="CT561" s="202"/>
      <c r="CU561" s="202"/>
      <c r="CV561" s="12"/>
      <c r="CZ561" s="110" t="s">
        <v>243</v>
      </c>
      <c r="DA561" s="19">
        <f>IF(DA549="+X",DB159,DB160)</f>
        <v>16.699258339253714</v>
      </c>
      <c r="DB561" s="202"/>
      <c r="DC561" s="202"/>
      <c r="DD561" s="202"/>
      <c r="DE561" s="202"/>
      <c r="DG561" s="202"/>
      <c r="DI561" s="90"/>
      <c r="DJ561" s="202"/>
      <c r="DK561" s="202"/>
      <c r="DL561" s="202"/>
      <c r="DM561" s="12"/>
      <c r="DQ561" s="110" t="s">
        <v>243</v>
      </c>
      <c r="DR561" s="19">
        <f>IF(DR549="+X",DS159,DS160)</f>
        <v>16.699258339253714</v>
      </c>
      <c r="DS561" s="202"/>
      <c r="DT561" s="202"/>
      <c r="DU561" s="202"/>
      <c r="DV561" s="202"/>
      <c r="DX561" s="202"/>
      <c r="DZ561" s="90"/>
      <c r="EA561" s="202"/>
      <c r="EB561" s="202"/>
      <c r="EC561" s="202"/>
      <c r="ED561" s="12"/>
    </row>
    <row r="562" spans="2:136" x14ac:dyDescent="0.3">
      <c r="B562" s="112" t="s">
        <v>244</v>
      </c>
      <c r="C562" s="31">
        <f>IF(C549="+X",D160,D159)</f>
        <v>16.699258339253714</v>
      </c>
      <c r="D562" s="16"/>
      <c r="E562" s="16"/>
      <c r="F562" s="16"/>
      <c r="G562" s="16"/>
      <c r="I562" s="16"/>
      <c r="K562" s="90"/>
      <c r="L562" s="16"/>
      <c r="M562" s="16"/>
      <c r="N562" s="16"/>
      <c r="O562" s="12"/>
      <c r="S562" s="112" t="s">
        <v>244</v>
      </c>
      <c r="T562" s="31">
        <f>IF(T549="+X",U160,U159)</f>
        <v>16.699258339253714</v>
      </c>
      <c r="U562" s="202"/>
      <c r="V562" s="202"/>
      <c r="W562" s="202"/>
      <c r="X562" s="202"/>
      <c r="Z562" s="202"/>
      <c r="AB562" s="90"/>
      <c r="AC562" s="202"/>
      <c r="AD562" s="202"/>
      <c r="AE562" s="202"/>
      <c r="AF562" s="12"/>
      <c r="AJ562" s="112" t="s">
        <v>244</v>
      </c>
      <c r="AK562" s="31">
        <f>IF(AK549="+X",AL160,AL159)</f>
        <v>16.699258339253714</v>
      </c>
      <c r="AL562" s="202"/>
      <c r="AM562" s="202"/>
      <c r="AN562" s="202"/>
      <c r="AO562" s="202"/>
      <c r="AQ562" s="202"/>
      <c r="AS562" s="90"/>
      <c r="AT562" s="202"/>
      <c r="AU562" s="202"/>
      <c r="AV562" s="202"/>
      <c r="AW562" s="12"/>
      <c r="BA562" s="112" t="s">
        <v>244</v>
      </c>
      <c r="BB562" s="31">
        <f>IF(BB549="+X",BC160,BC159)</f>
        <v>16.699258339253714</v>
      </c>
      <c r="BC562" s="202"/>
      <c r="BD562" s="202"/>
      <c r="BE562" s="202"/>
      <c r="BF562" s="202"/>
      <c r="BH562" s="202"/>
      <c r="BJ562" s="90"/>
      <c r="BK562" s="202"/>
      <c r="BL562" s="202"/>
      <c r="BM562" s="202"/>
      <c r="BN562" s="12"/>
      <c r="BR562" s="112" t="s">
        <v>244</v>
      </c>
      <c r="BS562" s="31">
        <f>IF(BS549="+X",BT160,BT159)</f>
        <v>30.963782686061883</v>
      </c>
      <c r="BT562" s="202"/>
      <c r="BU562" s="202"/>
      <c r="BV562" s="202"/>
      <c r="BW562" s="202"/>
      <c r="BY562" s="202"/>
      <c r="CA562" s="90"/>
      <c r="CB562" s="202"/>
      <c r="CC562" s="202"/>
      <c r="CD562" s="202"/>
      <c r="CE562" s="12"/>
      <c r="CI562" s="112" t="s">
        <v>244</v>
      </c>
      <c r="CJ562" s="31">
        <f>IF(CJ549="+X",CK160,CK159)</f>
        <v>30.963782686061883</v>
      </c>
      <c r="CK562" s="202"/>
      <c r="CL562" s="202"/>
      <c r="CM562" s="202"/>
      <c r="CN562" s="202"/>
      <c r="CP562" s="202"/>
      <c r="CR562" s="90"/>
      <c r="CS562" s="202"/>
      <c r="CT562" s="202"/>
      <c r="CU562" s="202"/>
      <c r="CV562" s="12"/>
      <c r="CZ562" s="112" t="s">
        <v>244</v>
      </c>
      <c r="DA562" s="31">
        <f>IF(DA549="+X",DB160,DB159)</f>
        <v>30.963782686061883</v>
      </c>
      <c r="DB562" s="202"/>
      <c r="DC562" s="202"/>
      <c r="DD562" s="202"/>
      <c r="DE562" s="202"/>
      <c r="DG562" s="202"/>
      <c r="DI562" s="90"/>
      <c r="DJ562" s="202"/>
      <c r="DK562" s="202"/>
      <c r="DL562" s="202"/>
      <c r="DM562" s="12"/>
      <c r="DQ562" s="112" t="s">
        <v>244</v>
      </c>
      <c r="DR562" s="31">
        <f>IF(DR549="+X",DS160,DS159)</f>
        <v>30.963782686061883</v>
      </c>
      <c r="DS562" s="202"/>
      <c r="DT562" s="202"/>
      <c r="DU562" s="202"/>
      <c r="DV562" s="202"/>
      <c r="DX562" s="202"/>
      <c r="DZ562" s="90"/>
      <c r="EA562" s="202"/>
      <c r="EB562" s="202"/>
      <c r="EC562" s="202"/>
      <c r="ED562" s="12"/>
    </row>
    <row r="563" spans="2:136" x14ac:dyDescent="0.3">
      <c r="B563" s="107" t="s">
        <v>4</v>
      </c>
      <c r="C563" s="20">
        <f>D153</f>
        <v>8</v>
      </c>
      <c r="D563" s="16"/>
      <c r="E563" s="16"/>
      <c r="F563" s="16"/>
      <c r="G563" s="16"/>
      <c r="I563" s="16"/>
      <c r="K563" s="90"/>
      <c r="L563" s="16"/>
      <c r="M563" s="16"/>
      <c r="N563" s="16"/>
      <c r="O563" s="12"/>
      <c r="S563" s="107" t="s">
        <v>4</v>
      </c>
      <c r="T563" s="20">
        <f>U153</f>
        <v>8</v>
      </c>
      <c r="U563" s="202"/>
      <c r="V563" s="202"/>
      <c r="W563" s="202"/>
      <c r="X563" s="202"/>
      <c r="Z563" s="202"/>
      <c r="AB563" s="90"/>
      <c r="AC563" s="202"/>
      <c r="AD563" s="202"/>
      <c r="AE563" s="202"/>
      <c r="AF563" s="12"/>
      <c r="AJ563" s="107" t="s">
        <v>4</v>
      </c>
      <c r="AK563" s="20">
        <f>AL153</f>
        <v>8</v>
      </c>
      <c r="AL563" s="202"/>
      <c r="AM563" s="202"/>
      <c r="AN563" s="202"/>
      <c r="AO563" s="202"/>
      <c r="AQ563" s="202"/>
      <c r="AS563" s="90"/>
      <c r="AT563" s="202"/>
      <c r="AU563" s="202"/>
      <c r="AV563" s="202"/>
      <c r="AW563" s="12"/>
      <c r="BA563" s="107" t="s">
        <v>4</v>
      </c>
      <c r="BB563" s="20">
        <f>BC153</f>
        <v>8</v>
      </c>
      <c r="BC563" s="202"/>
      <c r="BD563" s="202"/>
      <c r="BE563" s="202"/>
      <c r="BF563" s="202"/>
      <c r="BH563" s="202"/>
      <c r="BJ563" s="90"/>
      <c r="BK563" s="202"/>
      <c r="BL563" s="202"/>
      <c r="BM563" s="202"/>
      <c r="BN563" s="12"/>
      <c r="BR563" s="107" t="s">
        <v>4</v>
      </c>
      <c r="BS563" s="20">
        <f>BT153</f>
        <v>8</v>
      </c>
      <c r="BT563" s="202"/>
      <c r="BU563" s="202"/>
      <c r="BV563" s="202"/>
      <c r="BW563" s="202"/>
      <c r="BY563" s="202"/>
      <c r="CA563" s="90"/>
      <c r="CB563" s="202"/>
      <c r="CC563" s="202"/>
      <c r="CD563" s="202"/>
      <c r="CE563" s="12"/>
      <c r="CI563" s="107" t="s">
        <v>4</v>
      </c>
      <c r="CJ563" s="20">
        <f>CK153</f>
        <v>8</v>
      </c>
      <c r="CK563" s="202"/>
      <c r="CL563" s="202"/>
      <c r="CM563" s="202"/>
      <c r="CN563" s="202"/>
      <c r="CP563" s="202"/>
      <c r="CR563" s="90"/>
      <c r="CS563" s="202"/>
      <c r="CT563" s="202"/>
      <c r="CU563" s="202"/>
      <c r="CV563" s="12"/>
      <c r="CZ563" s="107" t="s">
        <v>4</v>
      </c>
      <c r="DA563" s="20">
        <f>DB153</f>
        <v>8</v>
      </c>
      <c r="DB563" s="202"/>
      <c r="DC563" s="202"/>
      <c r="DD563" s="202"/>
      <c r="DE563" s="202"/>
      <c r="DG563" s="202"/>
      <c r="DI563" s="90"/>
      <c r="DJ563" s="202"/>
      <c r="DK563" s="202"/>
      <c r="DL563" s="202"/>
      <c r="DM563" s="12"/>
      <c r="DQ563" s="107" t="s">
        <v>4</v>
      </c>
      <c r="DR563" s="20">
        <f>DS153</f>
        <v>8</v>
      </c>
      <c r="DS563" s="202"/>
      <c r="DT563" s="202"/>
      <c r="DU563" s="202"/>
      <c r="DV563" s="202"/>
      <c r="DX563" s="202"/>
      <c r="DZ563" s="90"/>
      <c r="EA563" s="202"/>
      <c r="EB563" s="202"/>
      <c r="EC563" s="202"/>
      <c r="ED563" s="12"/>
    </row>
    <row r="564" spans="2:136" x14ac:dyDescent="0.3">
      <c r="B564" s="107" t="s">
        <v>18</v>
      </c>
      <c r="C564" s="20">
        <f>D164</f>
        <v>11</v>
      </c>
      <c r="D564" s="16"/>
      <c r="E564" s="16"/>
      <c r="F564" s="16"/>
      <c r="G564" s="16"/>
      <c r="I564" s="16"/>
      <c r="K564" s="90"/>
      <c r="L564" s="16"/>
      <c r="M564" s="16"/>
      <c r="N564" s="16"/>
      <c r="O564" s="12"/>
      <c r="S564" s="107" t="s">
        <v>18</v>
      </c>
      <c r="T564" s="20">
        <f>U164</f>
        <v>11</v>
      </c>
      <c r="U564" s="202"/>
      <c r="V564" s="202"/>
      <c r="W564" s="202"/>
      <c r="X564" s="202"/>
      <c r="Z564" s="202"/>
      <c r="AB564" s="90"/>
      <c r="AC564" s="202"/>
      <c r="AD564" s="202"/>
      <c r="AE564" s="202"/>
      <c r="AF564" s="12"/>
      <c r="AJ564" s="107" t="s">
        <v>18</v>
      </c>
      <c r="AK564" s="20">
        <f>AL164</f>
        <v>11</v>
      </c>
      <c r="AL564" s="202"/>
      <c r="AM564" s="202"/>
      <c r="AN564" s="202"/>
      <c r="AO564" s="202"/>
      <c r="AQ564" s="202"/>
      <c r="AS564" s="90"/>
      <c r="AT564" s="202"/>
      <c r="AU564" s="202"/>
      <c r="AV564" s="202"/>
      <c r="AW564" s="12"/>
      <c r="BA564" s="107" t="s">
        <v>18</v>
      </c>
      <c r="BB564" s="20">
        <f>BC164</f>
        <v>11</v>
      </c>
      <c r="BC564" s="202"/>
      <c r="BD564" s="202"/>
      <c r="BE564" s="202"/>
      <c r="BF564" s="202"/>
      <c r="BH564" s="202"/>
      <c r="BJ564" s="90"/>
      <c r="BK564" s="202"/>
      <c r="BL564" s="202"/>
      <c r="BM564" s="202"/>
      <c r="BN564" s="12"/>
      <c r="BR564" s="107" t="s">
        <v>18</v>
      </c>
      <c r="BS564" s="20">
        <f>BT164</f>
        <v>11</v>
      </c>
      <c r="BT564" s="202"/>
      <c r="BU564" s="202"/>
      <c r="BV564" s="202"/>
      <c r="BW564" s="202"/>
      <c r="BY564" s="202"/>
      <c r="CA564" s="90"/>
      <c r="CB564" s="202"/>
      <c r="CC564" s="202"/>
      <c r="CD564" s="202"/>
      <c r="CE564" s="12"/>
      <c r="CI564" s="107" t="s">
        <v>18</v>
      </c>
      <c r="CJ564" s="20">
        <f>CK164</f>
        <v>11</v>
      </c>
      <c r="CK564" s="202"/>
      <c r="CL564" s="202"/>
      <c r="CM564" s="202"/>
      <c r="CN564" s="202"/>
      <c r="CP564" s="202"/>
      <c r="CR564" s="90"/>
      <c r="CS564" s="202"/>
      <c r="CT564" s="202"/>
      <c r="CU564" s="202"/>
      <c r="CV564" s="12"/>
      <c r="CZ564" s="107" t="s">
        <v>18</v>
      </c>
      <c r="DA564" s="20">
        <f>DB164</f>
        <v>11</v>
      </c>
      <c r="DB564" s="202"/>
      <c r="DC564" s="202"/>
      <c r="DD564" s="202"/>
      <c r="DE564" s="202"/>
      <c r="DG564" s="202"/>
      <c r="DI564" s="90"/>
      <c r="DJ564" s="202"/>
      <c r="DK564" s="202"/>
      <c r="DL564" s="202"/>
      <c r="DM564" s="12"/>
      <c r="DQ564" s="107" t="s">
        <v>18</v>
      </c>
      <c r="DR564" s="20">
        <f>DS164</f>
        <v>11</v>
      </c>
      <c r="DS564" s="202"/>
      <c r="DT564" s="202"/>
      <c r="DU564" s="202"/>
      <c r="DV564" s="202"/>
      <c r="DX564" s="202"/>
      <c r="DZ564" s="90"/>
      <c r="EA564" s="202"/>
      <c r="EB564" s="202"/>
      <c r="EC564" s="202"/>
      <c r="ED564" s="12"/>
    </row>
    <row r="565" spans="2:136" x14ac:dyDescent="0.3">
      <c r="B565" s="112" t="s">
        <v>17</v>
      </c>
      <c r="C565" s="31">
        <f>D163</f>
        <v>6</v>
      </c>
      <c r="D565" s="16"/>
      <c r="E565" s="16"/>
      <c r="F565" s="16"/>
      <c r="G565" s="16"/>
      <c r="I565" s="16"/>
      <c r="K565" s="16"/>
      <c r="L565" s="16"/>
      <c r="M565" s="16"/>
      <c r="N565" s="16"/>
      <c r="O565" s="12"/>
      <c r="S565" s="112" t="s">
        <v>17</v>
      </c>
      <c r="T565" s="31">
        <f>U163</f>
        <v>6</v>
      </c>
      <c r="U565" s="202"/>
      <c r="V565" s="202"/>
      <c r="W565" s="202"/>
      <c r="X565" s="202"/>
      <c r="Z565" s="202"/>
      <c r="AB565" s="202"/>
      <c r="AC565" s="202"/>
      <c r="AD565" s="202"/>
      <c r="AE565" s="202"/>
      <c r="AF565" s="12"/>
      <c r="AJ565" s="112" t="s">
        <v>17</v>
      </c>
      <c r="AK565" s="31">
        <f>AL163</f>
        <v>6</v>
      </c>
      <c r="AL565" s="202"/>
      <c r="AM565" s="202"/>
      <c r="AN565" s="202"/>
      <c r="AO565" s="202"/>
      <c r="AQ565" s="202"/>
      <c r="AS565" s="202"/>
      <c r="AT565" s="202"/>
      <c r="AU565" s="202"/>
      <c r="AV565" s="202"/>
      <c r="AW565" s="12"/>
      <c r="BA565" s="112" t="s">
        <v>17</v>
      </c>
      <c r="BB565" s="31">
        <f>BC163</f>
        <v>6</v>
      </c>
      <c r="BC565" s="202"/>
      <c r="BD565" s="202"/>
      <c r="BE565" s="202"/>
      <c r="BF565" s="202"/>
      <c r="BH565" s="202"/>
      <c r="BJ565" s="202"/>
      <c r="BK565" s="202"/>
      <c r="BL565" s="202"/>
      <c r="BM565" s="202"/>
      <c r="BN565" s="12"/>
      <c r="BR565" s="112" t="s">
        <v>17</v>
      </c>
      <c r="BS565" s="31">
        <f>BT163</f>
        <v>6</v>
      </c>
      <c r="BT565" s="202"/>
      <c r="BU565" s="202"/>
      <c r="BV565" s="202"/>
      <c r="BW565" s="202"/>
      <c r="BY565" s="202"/>
      <c r="CA565" s="202"/>
      <c r="CB565" s="202"/>
      <c r="CC565" s="202"/>
      <c r="CD565" s="202"/>
      <c r="CE565" s="12"/>
      <c r="CI565" s="112" t="s">
        <v>17</v>
      </c>
      <c r="CJ565" s="31">
        <f>CK163</f>
        <v>6</v>
      </c>
      <c r="CK565" s="202"/>
      <c r="CL565" s="202"/>
      <c r="CM565" s="202"/>
      <c r="CN565" s="202"/>
      <c r="CP565" s="202"/>
      <c r="CR565" s="202"/>
      <c r="CS565" s="202"/>
      <c r="CT565" s="202"/>
      <c r="CU565" s="202"/>
      <c r="CV565" s="12"/>
      <c r="CZ565" s="112" t="s">
        <v>17</v>
      </c>
      <c r="DA565" s="31">
        <f>DB163</f>
        <v>6</v>
      </c>
      <c r="DB565" s="202"/>
      <c r="DC565" s="202"/>
      <c r="DD565" s="202"/>
      <c r="DE565" s="202"/>
      <c r="DG565" s="202"/>
      <c r="DI565" s="202"/>
      <c r="DJ565" s="202"/>
      <c r="DK565" s="202"/>
      <c r="DL565" s="202"/>
      <c r="DM565" s="12"/>
      <c r="DQ565" s="112" t="s">
        <v>17</v>
      </c>
      <c r="DR565" s="31">
        <f>DS163</f>
        <v>6</v>
      </c>
      <c r="DS565" s="202"/>
      <c r="DT565" s="202"/>
      <c r="DU565" s="202"/>
      <c r="DV565" s="202"/>
      <c r="DX565" s="202"/>
      <c r="DZ565" s="202"/>
      <c r="EA565" s="202"/>
      <c r="EB565" s="202"/>
      <c r="EC565" s="202"/>
      <c r="ED565" s="12"/>
    </row>
    <row r="566" spans="2:136" ht="15" thickBot="1" x14ac:dyDescent="0.35">
      <c r="B566" s="12"/>
      <c r="C566" s="16"/>
      <c r="D566" s="16"/>
      <c r="E566" s="16"/>
      <c r="F566" s="16"/>
      <c r="G566" s="16"/>
      <c r="I566" s="16"/>
      <c r="K566" s="90"/>
      <c r="L566" s="16"/>
      <c r="M566" s="16"/>
      <c r="N566" s="16"/>
      <c r="O566" s="12"/>
      <c r="S566" s="12"/>
      <c r="T566" s="202"/>
      <c r="U566" s="202"/>
      <c r="V566" s="202"/>
      <c r="W566" s="202"/>
      <c r="X566" s="202"/>
      <c r="Z566" s="202"/>
      <c r="AB566" s="90"/>
      <c r="AC566" s="202"/>
      <c r="AD566" s="202"/>
      <c r="AE566" s="202"/>
      <c r="AF566" s="12"/>
      <c r="AJ566" s="12"/>
      <c r="AK566" s="202"/>
      <c r="AL566" s="202"/>
      <c r="AM566" s="202"/>
      <c r="AN566" s="202"/>
      <c r="AO566" s="202"/>
      <c r="AQ566" s="202"/>
      <c r="AS566" s="90"/>
      <c r="AT566" s="202"/>
      <c r="AU566" s="202"/>
      <c r="AV566" s="202"/>
      <c r="AW566" s="12"/>
      <c r="BA566" s="12"/>
      <c r="BB566" s="202"/>
      <c r="BC566" s="202"/>
      <c r="BD566" s="202"/>
      <c r="BE566" s="202"/>
      <c r="BF566" s="202"/>
      <c r="BH566" s="202"/>
      <c r="BJ566" s="90"/>
      <c r="BK566" s="202"/>
      <c r="BL566" s="202"/>
      <c r="BM566" s="202"/>
      <c r="BN566" s="12"/>
      <c r="BR566" s="12"/>
      <c r="BS566" s="202"/>
      <c r="BT566" s="202"/>
      <c r="BU566" s="202"/>
      <c r="BV566" s="202"/>
      <c r="BW566" s="202"/>
      <c r="BY566" s="202"/>
      <c r="CA566" s="90"/>
      <c r="CB566" s="202"/>
      <c r="CC566" s="202"/>
      <c r="CD566" s="202"/>
      <c r="CE566" s="12"/>
      <c r="CI566" s="12"/>
      <c r="CJ566" s="202"/>
      <c r="CK566" s="202"/>
      <c r="CL566" s="202"/>
      <c r="CM566" s="202"/>
      <c r="CN566" s="202"/>
      <c r="CP566" s="202"/>
      <c r="CR566" s="90"/>
      <c r="CS566" s="202"/>
      <c r="CT566" s="202"/>
      <c r="CU566" s="202"/>
      <c r="CV566" s="12"/>
      <c r="CZ566" s="12"/>
      <c r="DA566" s="202"/>
      <c r="DB566" s="202"/>
      <c r="DC566" s="202"/>
      <c r="DD566" s="202"/>
      <c r="DE566" s="202"/>
      <c r="DG566" s="202"/>
      <c r="DI566" s="90"/>
      <c r="DJ566" s="202"/>
      <c r="DK566" s="202"/>
      <c r="DL566" s="202"/>
      <c r="DM566" s="12"/>
      <c r="DQ566" s="12"/>
      <c r="DR566" s="202"/>
      <c r="DS566" s="202"/>
      <c r="DT566" s="202"/>
      <c r="DU566" s="202"/>
      <c r="DV566" s="202"/>
      <c r="DX566" s="202"/>
      <c r="DZ566" s="90"/>
      <c r="EA566" s="202"/>
      <c r="EB566" s="202"/>
      <c r="EC566" s="202"/>
      <c r="ED566" s="12"/>
    </row>
    <row r="567" spans="2:136" ht="15" thickBot="1" x14ac:dyDescent="0.35">
      <c r="B567" s="55" t="s">
        <v>41</v>
      </c>
      <c r="J567" s="530" t="s">
        <v>157</v>
      </c>
      <c r="K567" s="531"/>
      <c r="L567" s="531"/>
      <c r="M567" s="532"/>
      <c r="N567" s="530" t="s">
        <v>157</v>
      </c>
      <c r="O567" s="531"/>
      <c r="P567" s="531"/>
      <c r="Q567" s="532"/>
      <c r="S567" s="55" t="s">
        <v>41</v>
      </c>
      <c r="AA567" s="530" t="s">
        <v>157</v>
      </c>
      <c r="AB567" s="531"/>
      <c r="AC567" s="531"/>
      <c r="AD567" s="532"/>
      <c r="AE567" s="530" t="s">
        <v>157</v>
      </c>
      <c r="AF567" s="531"/>
      <c r="AG567" s="531"/>
      <c r="AH567" s="532"/>
      <c r="AJ567" s="55" t="s">
        <v>41</v>
      </c>
      <c r="AR567" s="530" t="s">
        <v>157</v>
      </c>
      <c r="AS567" s="531"/>
      <c r="AT567" s="531"/>
      <c r="AU567" s="532"/>
      <c r="AV567" s="530" t="s">
        <v>157</v>
      </c>
      <c r="AW567" s="531"/>
      <c r="AX567" s="531"/>
      <c r="AY567" s="532"/>
      <c r="BA567" s="55" t="s">
        <v>41</v>
      </c>
      <c r="BI567" s="530" t="s">
        <v>157</v>
      </c>
      <c r="BJ567" s="531"/>
      <c r="BK567" s="531"/>
      <c r="BL567" s="532"/>
      <c r="BM567" s="530" t="s">
        <v>157</v>
      </c>
      <c r="BN567" s="531"/>
      <c r="BO567" s="531"/>
      <c r="BP567" s="532"/>
      <c r="BR567" s="55" t="s">
        <v>41</v>
      </c>
      <c r="BZ567" s="530" t="s">
        <v>157</v>
      </c>
      <c r="CA567" s="531"/>
      <c r="CB567" s="531"/>
      <c r="CC567" s="532"/>
      <c r="CD567" s="530" t="s">
        <v>157</v>
      </c>
      <c r="CE567" s="531"/>
      <c r="CF567" s="531"/>
      <c r="CG567" s="532"/>
      <c r="CI567" s="55" t="s">
        <v>41</v>
      </c>
      <c r="CQ567" s="530" t="s">
        <v>157</v>
      </c>
      <c r="CR567" s="531"/>
      <c r="CS567" s="531"/>
      <c r="CT567" s="532"/>
      <c r="CU567" s="530" t="s">
        <v>157</v>
      </c>
      <c r="CV567" s="531"/>
      <c r="CW567" s="531"/>
      <c r="CX567" s="532"/>
      <c r="CZ567" s="55" t="s">
        <v>41</v>
      </c>
      <c r="DH567" s="530" t="s">
        <v>157</v>
      </c>
      <c r="DI567" s="531"/>
      <c r="DJ567" s="531"/>
      <c r="DK567" s="532"/>
      <c r="DL567" s="530" t="s">
        <v>157</v>
      </c>
      <c r="DM567" s="531"/>
      <c r="DN567" s="531"/>
      <c r="DO567" s="532"/>
      <c r="DQ567" s="55" t="s">
        <v>41</v>
      </c>
      <c r="DY567" s="530" t="s">
        <v>157</v>
      </c>
      <c r="DZ567" s="531"/>
      <c r="EA567" s="531"/>
      <c r="EB567" s="532"/>
      <c r="EC567" s="530" t="s">
        <v>157</v>
      </c>
      <c r="ED567" s="531"/>
      <c r="EE567" s="531"/>
      <c r="EF567" s="532"/>
    </row>
    <row r="568" spans="2:136" x14ac:dyDescent="0.3">
      <c r="J568" s="72" t="s">
        <v>159</v>
      </c>
      <c r="K568" s="30" t="s">
        <v>160</v>
      </c>
      <c r="L568" s="30" t="s">
        <v>161</v>
      </c>
      <c r="M568" s="30" t="s">
        <v>162</v>
      </c>
      <c r="N568" s="72" t="s">
        <v>159</v>
      </c>
      <c r="O568" s="30" t="s">
        <v>160</v>
      </c>
      <c r="P568" s="30" t="s">
        <v>161</v>
      </c>
      <c r="Q568" s="73" t="s">
        <v>162</v>
      </c>
      <c r="AA568" s="204" t="s">
        <v>159</v>
      </c>
      <c r="AB568" s="205" t="s">
        <v>160</v>
      </c>
      <c r="AC568" s="205" t="s">
        <v>161</v>
      </c>
      <c r="AD568" s="205" t="s">
        <v>162</v>
      </c>
      <c r="AE568" s="204" t="s">
        <v>159</v>
      </c>
      <c r="AF568" s="205" t="s">
        <v>160</v>
      </c>
      <c r="AG568" s="205" t="s">
        <v>161</v>
      </c>
      <c r="AH568" s="206" t="s">
        <v>162</v>
      </c>
      <c r="AR568" s="204" t="s">
        <v>159</v>
      </c>
      <c r="AS568" s="205" t="s">
        <v>160</v>
      </c>
      <c r="AT568" s="205" t="s">
        <v>161</v>
      </c>
      <c r="AU568" s="205" t="s">
        <v>162</v>
      </c>
      <c r="AV568" s="204" t="s">
        <v>159</v>
      </c>
      <c r="AW568" s="205" t="s">
        <v>160</v>
      </c>
      <c r="AX568" s="205" t="s">
        <v>161</v>
      </c>
      <c r="AY568" s="206" t="s">
        <v>162</v>
      </c>
      <c r="BI568" s="204" t="s">
        <v>159</v>
      </c>
      <c r="BJ568" s="205" t="s">
        <v>160</v>
      </c>
      <c r="BK568" s="205" t="s">
        <v>161</v>
      </c>
      <c r="BL568" s="205" t="s">
        <v>162</v>
      </c>
      <c r="BM568" s="204" t="s">
        <v>159</v>
      </c>
      <c r="BN568" s="205" t="s">
        <v>160</v>
      </c>
      <c r="BO568" s="205" t="s">
        <v>161</v>
      </c>
      <c r="BP568" s="206" t="s">
        <v>162</v>
      </c>
      <c r="BZ568" s="204" t="s">
        <v>159</v>
      </c>
      <c r="CA568" s="205" t="s">
        <v>160</v>
      </c>
      <c r="CB568" s="205" t="s">
        <v>161</v>
      </c>
      <c r="CC568" s="205" t="s">
        <v>162</v>
      </c>
      <c r="CD568" s="204" t="s">
        <v>159</v>
      </c>
      <c r="CE568" s="205" t="s">
        <v>160</v>
      </c>
      <c r="CF568" s="205" t="s">
        <v>161</v>
      </c>
      <c r="CG568" s="206" t="s">
        <v>162</v>
      </c>
      <c r="CQ568" s="204" t="s">
        <v>159</v>
      </c>
      <c r="CR568" s="205" t="s">
        <v>160</v>
      </c>
      <c r="CS568" s="205" t="s">
        <v>161</v>
      </c>
      <c r="CT568" s="205" t="s">
        <v>162</v>
      </c>
      <c r="CU568" s="204" t="s">
        <v>159</v>
      </c>
      <c r="CV568" s="205" t="s">
        <v>160</v>
      </c>
      <c r="CW568" s="205" t="s">
        <v>161</v>
      </c>
      <c r="CX568" s="206" t="s">
        <v>162</v>
      </c>
      <c r="DH568" s="204" t="s">
        <v>159</v>
      </c>
      <c r="DI568" s="205" t="s">
        <v>160</v>
      </c>
      <c r="DJ568" s="205" t="s">
        <v>161</v>
      </c>
      <c r="DK568" s="205" t="s">
        <v>162</v>
      </c>
      <c r="DL568" s="204" t="s">
        <v>159</v>
      </c>
      <c r="DM568" s="205" t="s">
        <v>160</v>
      </c>
      <c r="DN568" s="205" t="s">
        <v>161</v>
      </c>
      <c r="DO568" s="206" t="s">
        <v>162</v>
      </c>
      <c r="DY568" s="204" t="s">
        <v>159</v>
      </c>
      <c r="DZ568" s="205" t="s">
        <v>160</v>
      </c>
      <c r="EA568" s="205" t="s">
        <v>161</v>
      </c>
      <c r="EB568" s="205" t="s">
        <v>162</v>
      </c>
      <c r="EC568" s="204" t="s">
        <v>159</v>
      </c>
      <c r="ED568" s="205" t="s">
        <v>160</v>
      </c>
      <c r="EE568" s="205" t="s">
        <v>161</v>
      </c>
      <c r="EF568" s="206" t="s">
        <v>162</v>
      </c>
    </row>
    <row r="569" spans="2:136" x14ac:dyDescent="0.3">
      <c r="B569" s="12"/>
      <c r="C569" s="16"/>
      <c r="D569" s="51" t="s">
        <v>223</v>
      </c>
      <c r="E569" s="95" t="s">
        <v>224</v>
      </c>
      <c r="F569" s="95" t="s">
        <v>225</v>
      </c>
      <c r="G569" s="96" t="s">
        <v>226</v>
      </c>
      <c r="H569" s="51" t="s">
        <v>227</v>
      </c>
      <c r="I569" s="96" t="s">
        <v>228</v>
      </c>
      <c r="J569" s="530" t="s">
        <v>229</v>
      </c>
      <c r="K569" s="531"/>
      <c r="L569" s="531"/>
      <c r="M569" s="532"/>
      <c r="N569" s="530" t="s">
        <v>230</v>
      </c>
      <c r="O569" s="531"/>
      <c r="P569" s="531"/>
      <c r="Q569" s="532"/>
      <c r="S569" s="12"/>
      <c r="T569" s="202"/>
      <c r="U569" s="195" t="s">
        <v>223</v>
      </c>
      <c r="V569" s="196" t="s">
        <v>224</v>
      </c>
      <c r="W569" s="196" t="s">
        <v>225</v>
      </c>
      <c r="X569" s="197" t="s">
        <v>226</v>
      </c>
      <c r="Y569" s="195" t="s">
        <v>227</v>
      </c>
      <c r="Z569" s="197" t="s">
        <v>228</v>
      </c>
      <c r="AA569" s="530" t="s">
        <v>229</v>
      </c>
      <c r="AB569" s="531"/>
      <c r="AC569" s="531"/>
      <c r="AD569" s="532"/>
      <c r="AE569" s="531" t="s">
        <v>230</v>
      </c>
      <c r="AF569" s="531"/>
      <c r="AG569" s="531"/>
      <c r="AH569" s="532"/>
      <c r="AJ569" s="12"/>
      <c r="AK569" s="202"/>
      <c r="AL569" s="195" t="s">
        <v>223</v>
      </c>
      <c r="AM569" s="196" t="s">
        <v>224</v>
      </c>
      <c r="AN569" s="196" t="s">
        <v>225</v>
      </c>
      <c r="AO569" s="197" t="s">
        <v>226</v>
      </c>
      <c r="AP569" s="195" t="s">
        <v>227</v>
      </c>
      <c r="AQ569" s="197" t="s">
        <v>228</v>
      </c>
      <c r="AR569" s="530" t="s">
        <v>229</v>
      </c>
      <c r="AS569" s="531"/>
      <c r="AT569" s="531"/>
      <c r="AU569" s="532"/>
      <c r="AV569" s="531" t="s">
        <v>230</v>
      </c>
      <c r="AW569" s="531"/>
      <c r="AX569" s="531"/>
      <c r="AY569" s="532"/>
      <c r="BA569" s="12"/>
      <c r="BB569" s="202"/>
      <c r="BC569" s="195" t="s">
        <v>223</v>
      </c>
      <c r="BD569" s="196" t="s">
        <v>224</v>
      </c>
      <c r="BE569" s="196" t="s">
        <v>225</v>
      </c>
      <c r="BF569" s="197" t="s">
        <v>226</v>
      </c>
      <c r="BG569" s="195" t="s">
        <v>227</v>
      </c>
      <c r="BH569" s="197" t="s">
        <v>228</v>
      </c>
      <c r="BI569" s="530" t="s">
        <v>229</v>
      </c>
      <c r="BJ569" s="531"/>
      <c r="BK569" s="531"/>
      <c r="BL569" s="532"/>
      <c r="BM569" s="531" t="s">
        <v>230</v>
      </c>
      <c r="BN569" s="531"/>
      <c r="BO569" s="531"/>
      <c r="BP569" s="532"/>
      <c r="BR569" s="12"/>
      <c r="BS569" s="202"/>
      <c r="BT569" s="195" t="s">
        <v>223</v>
      </c>
      <c r="BU569" s="196" t="s">
        <v>224</v>
      </c>
      <c r="BV569" s="196" t="s">
        <v>225</v>
      </c>
      <c r="BW569" s="197" t="s">
        <v>226</v>
      </c>
      <c r="BX569" s="195" t="s">
        <v>227</v>
      </c>
      <c r="BY569" s="197" t="s">
        <v>228</v>
      </c>
      <c r="BZ569" s="530" t="s">
        <v>229</v>
      </c>
      <c r="CA569" s="531"/>
      <c r="CB569" s="531"/>
      <c r="CC569" s="532"/>
      <c r="CD569" s="531" t="s">
        <v>230</v>
      </c>
      <c r="CE569" s="531"/>
      <c r="CF569" s="531"/>
      <c r="CG569" s="532"/>
      <c r="CI569" s="12"/>
      <c r="CJ569" s="202"/>
      <c r="CK569" s="195" t="s">
        <v>223</v>
      </c>
      <c r="CL569" s="196" t="s">
        <v>224</v>
      </c>
      <c r="CM569" s="196" t="s">
        <v>225</v>
      </c>
      <c r="CN569" s="197" t="s">
        <v>226</v>
      </c>
      <c r="CO569" s="195" t="s">
        <v>227</v>
      </c>
      <c r="CP569" s="197" t="s">
        <v>228</v>
      </c>
      <c r="CQ569" s="530" t="s">
        <v>229</v>
      </c>
      <c r="CR569" s="531"/>
      <c r="CS569" s="531"/>
      <c r="CT569" s="532"/>
      <c r="CU569" s="531" t="s">
        <v>230</v>
      </c>
      <c r="CV569" s="531"/>
      <c r="CW569" s="531"/>
      <c r="CX569" s="532"/>
      <c r="CZ569" s="12"/>
      <c r="DA569" s="202"/>
      <c r="DB569" s="195" t="s">
        <v>223</v>
      </c>
      <c r="DC569" s="196" t="s">
        <v>224</v>
      </c>
      <c r="DD569" s="196" t="s">
        <v>225</v>
      </c>
      <c r="DE569" s="197" t="s">
        <v>226</v>
      </c>
      <c r="DF569" s="195" t="s">
        <v>227</v>
      </c>
      <c r="DG569" s="197" t="s">
        <v>228</v>
      </c>
      <c r="DH569" s="530" t="s">
        <v>229</v>
      </c>
      <c r="DI569" s="531"/>
      <c r="DJ569" s="531"/>
      <c r="DK569" s="532"/>
      <c r="DL569" s="531" t="s">
        <v>230</v>
      </c>
      <c r="DM569" s="531"/>
      <c r="DN569" s="531"/>
      <c r="DO569" s="532"/>
      <c r="DQ569" s="12"/>
      <c r="DR569" s="202"/>
      <c r="DS569" s="195" t="s">
        <v>223</v>
      </c>
      <c r="DT569" s="196" t="s">
        <v>224</v>
      </c>
      <c r="DU569" s="196" t="s">
        <v>225</v>
      </c>
      <c r="DV569" s="197" t="s">
        <v>226</v>
      </c>
      <c r="DW569" s="195" t="s">
        <v>227</v>
      </c>
      <c r="DX569" s="197" t="s">
        <v>228</v>
      </c>
      <c r="DY569" s="530" t="s">
        <v>229</v>
      </c>
      <c r="DZ569" s="531"/>
      <c r="EA569" s="531"/>
      <c r="EB569" s="532"/>
      <c r="EC569" s="531" t="s">
        <v>230</v>
      </c>
      <c r="ED569" s="531"/>
      <c r="EE569" s="531"/>
      <c r="EF569" s="532"/>
    </row>
    <row r="570" spans="2:136" x14ac:dyDescent="0.3">
      <c r="B570" s="12"/>
      <c r="C570" s="16"/>
      <c r="D570" s="177" t="str">
        <f>C549</f>
        <v>+X</v>
      </c>
      <c r="E570" s="178" t="str">
        <f>C550</f>
        <v>-X</v>
      </c>
      <c r="F570" s="178" t="str">
        <f>C551</f>
        <v>+Y</v>
      </c>
      <c r="G570" s="179" t="str">
        <f>C552</f>
        <v>-Y</v>
      </c>
      <c r="H570" s="177" t="str">
        <f>C553</f>
        <v>+X</v>
      </c>
      <c r="I570" s="179" t="str">
        <f>C554</f>
        <v>-X</v>
      </c>
      <c r="J570" s="538" t="str">
        <f>C555</f>
        <v>+Y</v>
      </c>
      <c r="K570" s="539"/>
      <c r="L570" s="539"/>
      <c r="M570" s="540"/>
      <c r="N570" s="538" t="str">
        <f>C556</f>
        <v>-Y</v>
      </c>
      <c r="O570" s="539"/>
      <c r="P570" s="539"/>
      <c r="Q570" s="540"/>
      <c r="S570" s="12"/>
      <c r="T570" s="202"/>
      <c r="U570" s="177" t="str">
        <f>T549</f>
        <v>+X</v>
      </c>
      <c r="V570" s="178" t="str">
        <f>T550</f>
        <v>-X</v>
      </c>
      <c r="W570" s="178" t="str">
        <f>T551</f>
        <v>+Y</v>
      </c>
      <c r="X570" s="179" t="str">
        <f>T552</f>
        <v>-Y</v>
      </c>
      <c r="Y570" s="177" t="str">
        <f>T553</f>
        <v>+X</v>
      </c>
      <c r="Z570" s="179" t="str">
        <f>T554</f>
        <v>-X</v>
      </c>
      <c r="AA570" s="538" t="str">
        <f>T555</f>
        <v>+Y</v>
      </c>
      <c r="AB570" s="539"/>
      <c r="AC570" s="539"/>
      <c r="AD570" s="540"/>
      <c r="AE570" s="538" t="str">
        <f>T556</f>
        <v>-Y</v>
      </c>
      <c r="AF570" s="539"/>
      <c r="AG570" s="539"/>
      <c r="AH570" s="540"/>
      <c r="AJ570" s="12"/>
      <c r="AK570" s="202"/>
      <c r="AL570" s="177" t="str">
        <f>AK549</f>
        <v>+X</v>
      </c>
      <c r="AM570" s="178" t="str">
        <f>AK550</f>
        <v>-X</v>
      </c>
      <c r="AN570" s="178" t="str">
        <f>AK551</f>
        <v>+Y</v>
      </c>
      <c r="AO570" s="179" t="str">
        <f>AK552</f>
        <v>-Y</v>
      </c>
      <c r="AP570" s="177" t="str">
        <f>AK553</f>
        <v>+X</v>
      </c>
      <c r="AQ570" s="179" t="str">
        <f>AK554</f>
        <v>-X</v>
      </c>
      <c r="AR570" s="538" t="str">
        <f>AK555</f>
        <v>+Y</v>
      </c>
      <c r="AS570" s="539"/>
      <c r="AT570" s="539"/>
      <c r="AU570" s="540"/>
      <c r="AV570" s="538" t="str">
        <f>AK556</f>
        <v>-Y</v>
      </c>
      <c r="AW570" s="539"/>
      <c r="AX570" s="539"/>
      <c r="AY570" s="540"/>
      <c r="BA570" s="12"/>
      <c r="BB570" s="202"/>
      <c r="BC570" s="177" t="str">
        <f>BB549</f>
        <v>+X</v>
      </c>
      <c r="BD570" s="178" t="str">
        <f>BB550</f>
        <v>-X</v>
      </c>
      <c r="BE570" s="178" t="str">
        <f>BB551</f>
        <v>+Y</v>
      </c>
      <c r="BF570" s="179" t="str">
        <f>BB552</f>
        <v>-Y</v>
      </c>
      <c r="BG570" s="177" t="str">
        <f>BB553</f>
        <v>+X</v>
      </c>
      <c r="BH570" s="179" t="str">
        <f>BB554</f>
        <v>-X</v>
      </c>
      <c r="BI570" s="538" t="str">
        <f>BB555</f>
        <v>+Y</v>
      </c>
      <c r="BJ570" s="539"/>
      <c r="BK570" s="539"/>
      <c r="BL570" s="540"/>
      <c r="BM570" s="538" t="str">
        <f>BB556</f>
        <v>-Y</v>
      </c>
      <c r="BN570" s="539"/>
      <c r="BO570" s="539"/>
      <c r="BP570" s="540"/>
      <c r="BR570" s="12"/>
      <c r="BS570" s="202"/>
      <c r="BT570" s="177" t="str">
        <f>BS549</f>
        <v>+Y</v>
      </c>
      <c r="BU570" s="178" t="str">
        <f>BS550</f>
        <v>-Y</v>
      </c>
      <c r="BV570" s="178" t="str">
        <f>BS551</f>
        <v>+X</v>
      </c>
      <c r="BW570" s="179" t="str">
        <f>BS552</f>
        <v>-X</v>
      </c>
      <c r="BX570" s="177" t="str">
        <f>BS553</f>
        <v>+Y</v>
      </c>
      <c r="BY570" s="179" t="str">
        <f>BS554</f>
        <v>-Y</v>
      </c>
      <c r="BZ570" s="538" t="str">
        <f>BS555</f>
        <v>+X</v>
      </c>
      <c r="CA570" s="539"/>
      <c r="CB570" s="539"/>
      <c r="CC570" s="540"/>
      <c r="CD570" s="538" t="str">
        <f>BS556</f>
        <v>-X</v>
      </c>
      <c r="CE570" s="539"/>
      <c r="CF570" s="539"/>
      <c r="CG570" s="540"/>
      <c r="CI570" s="12"/>
      <c r="CJ570" s="202"/>
      <c r="CK570" s="177" t="str">
        <f>CJ549</f>
        <v>+Y</v>
      </c>
      <c r="CL570" s="178" t="str">
        <f>CJ550</f>
        <v>-Y</v>
      </c>
      <c r="CM570" s="178" t="str">
        <f>CJ551</f>
        <v>+X</v>
      </c>
      <c r="CN570" s="179" t="str">
        <f>CJ552</f>
        <v>-X</v>
      </c>
      <c r="CO570" s="177" t="str">
        <f>CJ553</f>
        <v>+Y</v>
      </c>
      <c r="CP570" s="179" t="str">
        <f>CJ554</f>
        <v>-Y</v>
      </c>
      <c r="CQ570" s="538" t="str">
        <f>CJ555</f>
        <v>+X</v>
      </c>
      <c r="CR570" s="539"/>
      <c r="CS570" s="539"/>
      <c r="CT570" s="540"/>
      <c r="CU570" s="538" t="str">
        <f>CJ556</f>
        <v>-X</v>
      </c>
      <c r="CV570" s="539"/>
      <c r="CW570" s="539"/>
      <c r="CX570" s="540"/>
      <c r="CZ570" s="12"/>
      <c r="DA570" s="202"/>
      <c r="DB570" s="177" t="str">
        <f>DA549</f>
        <v>+Y</v>
      </c>
      <c r="DC570" s="178" t="str">
        <f>DA550</f>
        <v>-Y</v>
      </c>
      <c r="DD570" s="178" t="str">
        <f>DA551</f>
        <v>+X</v>
      </c>
      <c r="DE570" s="179" t="str">
        <f>DA552</f>
        <v>-X</v>
      </c>
      <c r="DF570" s="177" t="str">
        <f>DA553</f>
        <v>+Y</v>
      </c>
      <c r="DG570" s="179" t="str">
        <f>DA554</f>
        <v>-Y</v>
      </c>
      <c r="DH570" s="538" t="str">
        <f>DA555</f>
        <v>+X</v>
      </c>
      <c r="DI570" s="539"/>
      <c r="DJ570" s="539"/>
      <c r="DK570" s="540"/>
      <c r="DL570" s="538" t="str">
        <f>DA556</f>
        <v>-X</v>
      </c>
      <c r="DM570" s="539"/>
      <c r="DN570" s="539"/>
      <c r="DO570" s="540"/>
      <c r="DQ570" s="12"/>
      <c r="DR570" s="202"/>
      <c r="DS570" s="177" t="str">
        <f>DR549</f>
        <v>+Y</v>
      </c>
      <c r="DT570" s="178" t="str">
        <f>DR550</f>
        <v>-Y</v>
      </c>
      <c r="DU570" s="178" t="str">
        <f>DR551</f>
        <v>+X</v>
      </c>
      <c r="DV570" s="179" t="str">
        <f>DR552</f>
        <v>-X</v>
      </c>
      <c r="DW570" s="177" t="str">
        <f>DR553</f>
        <v>+Y</v>
      </c>
      <c r="DX570" s="179" t="str">
        <f>DR554</f>
        <v>-Y</v>
      </c>
      <c r="DY570" s="538" t="str">
        <f>DR555</f>
        <v>+X</v>
      </c>
      <c r="DZ570" s="539"/>
      <c r="EA570" s="539"/>
      <c r="EB570" s="540"/>
      <c r="EC570" s="538" t="str">
        <f>DR556</f>
        <v>-X</v>
      </c>
      <c r="ED570" s="539"/>
      <c r="EE570" s="539"/>
      <c r="EF570" s="540"/>
    </row>
    <row r="571" spans="2:136" x14ac:dyDescent="0.3">
      <c r="B571" s="110" t="s">
        <v>292</v>
      </c>
      <c r="C571" s="30"/>
      <c r="D571" s="187">
        <v>-1</v>
      </c>
      <c r="E571" s="148">
        <v>1</v>
      </c>
      <c r="F571" s="148"/>
      <c r="G571" s="159"/>
      <c r="H571" s="187">
        <f>IF(H570="+X",-SIN(C562*3.14159/180),0)</f>
        <v>-0.28734788556634544</v>
      </c>
      <c r="I571" s="159">
        <f>-H571</f>
        <v>0.28734788556634544</v>
      </c>
      <c r="J571" s="187">
        <f>IF(J570="+X",-SIN(C561*3.14159/180),0)</f>
        <v>0</v>
      </c>
      <c r="K571" s="148">
        <f>J571</f>
        <v>0</v>
      </c>
      <c r="L571" s="148">
        <f>K571</f>
        <v>0</v>
      </c>
      <c r="M571" s="159">
        <f>L571</f>
        <v>0</v>
      </c>
      <c r="N571" s="187">
        <f>-J571</f>
        <v>0</v>
      </c>
      <c r="O571" s="148">
        <f>N571</f>
        <v>0</v>
      </c>
      <c r="P571" s="148">
        <f>O571</f>
        <v>0</v>
      </c>
      <c r="Q571" s="159">
        <f>P571</f>
        <v>0</v>
      </c>
      <c r="S571" s="110" t="s">
        <v>292</v>
      </c>
      <c r="T571" s="205"/>
      <c r="U571" s="187">
        <v>-1</v>
      </c>
      <c r="V571" s="148">
        <v>1</v>
      </c>
      <c r="W571" s="148"/>
      <c r="X571" s="159"/>
      <c r="Y571" s="187">
        <f>IF(Y570="+X",-SIN(T562*3.14159/180),0)</f>
        <v>-0.28734788556634544</v>
      </c>
      <c r="Z571" s="159">
        <f>-Y571</f>
        <v>0.28734788556634544</v>
      </c>
      <c r="AA571" s="187">
        <f>IF(AA570="+X",-SIN(T561*3.14159/180),0)</f>
        <v>0</v>
      </c>
      <c r="AB571" s="148">
        <f>AA571</f>
        <v>0</v>
      </c>
      <c r="AC571" s="148">
        <f>AB571</f>
        <v>0</v>
      </c>
      <c r="AD571" s="159">
        <f>AC571</f>
        <v>0</v>
      </c>
      <c r="AE571" s="187">
        <f>-AA571</f>
        <v>0</v>
      </c>
      <c r="AF571" s="148">
        <f>AE571</f>
        <v>0</v>
      </c>
      <c r="AG571" s="148">
        <f>AF571</f>
        <v>0</v>
      </c>
      <c r="AH571" s="159">
        <f>AG571</f>
        <v>0</v>
      </c>
      <c r="AJ571" s="110" t="s">
        <v>292</v>
      </c>
      <c r="AK571" s="205"/>
      <c r="AL571" s="187">
        <v>-1</v>
      </c>
      <c r="AM571" s="148">
        <v>1</v>
      </c>
      <c r="AN571" s="148"/>
      <c r="AO571" s="159"/>
      <c r="AP571" s="187">
        <f>IF(AP570="+X",-SIN(AK562*3.14159/180),0)</f>
        <v>-0.28734788556634544</v>
      </c>
      <c r="AQ571" s="159">
        <f>-AP571</f>
        <v>0.28734788556634544</v>
      </c>
      <c r="AR571" s="187">
        <f>IF(AR570="+X",-SIN(AK561*3.14159/180),0)</f>
        <v>0</v>
      </c>
      <c r="AS571" s="148">
        <f>AR571</f>
        <v>0</v>
      </c>
      <c r="AT571" s="148">
        <f>AS571</f>
        <v>0</v>
      </c>
      <c r="AU571" s="159">
        <f>AT571</f>
        <v>0</v>
      </c>
      <c r="AV571" s="187">
        <f>-AR571</f>
        <v>0</v>
      </c>
      <c r="AW571" s="148">
        <f>AV571</f>
        <v>0</v>
      </c>
      <c r="AX571" s="148">
        <f>AW571</f>
        <v>0</v>
      </c>
      <c r="AY571" s="159">
        <f>AX571</f>
        <v>0</v>
      </c>
      <c r="BA571" s="110" t="s">
        <v>292</v>
      </c>
      <c r="BB571" s="205"/>
      <c r="BC571" s="187">
        <v>-1</v>
      </c>
      <c r="BD571" s="148">
        <v>1</v>
      </c>
      <c r="BE571" s="148"/>
      <c r="BF571" s="159"/>
      <c r="BG571" s="187">
        <f>IF(BG570="+X",-SIN(BB562*3.14159/180),0)</f>
        <v>-0.28734788556634544</v>
      </c>
      <c r="BH571" s="159">
        <f>-BG571</f>
        <v>0.28734788556634544</v>
      </c>
      <c r="BI571" s="187">
        <f>IF(BI570="+X",-SIN(BB561*3.14159/180),0)</f>
        <v>0</v>
      </c>
      <c r="BJ571" s="148">
        <f>BI571</f>
        <v>0</v>
      </c>
      <c r="BK571" s="148">
        <f>BJ571</f>
        <v>0</v>
      </c>
      <c r="BL571" s="159">
        <f>BK571</f>
        <v>0</v>
      </c>
      <c r="BM571" s="187">
        <f>-BI571</f>
        <v>0</v>
      </c>
      <c r="BN571" s="148">
        <f>BM571</f>
        <v>0</v>
      </c>
      <c r="BO571" s="148">
        <f>BN571</f>
        <v>0</v>
      </c>
      <c r="BP571" s="159">
        <f>BO571</f>
        <v>0</v>
      </c>
      <c r="BR571" s="110" t="s">
        <v>292</v>
      </c>
      <c r="BS571" s="205"/>
      <c r="BT571" s="187">
        <v>0</v>
      </c>
      <c r="BU571" s="148">
        <v>0</v>
      </c>
      <c r="BV571" s="148"/>
      <c r="BW571" s="159"/>
      <c r="BX571" s="187">
        <f>IF(BX570="+X",-SIN(BS562*3.14159/180),0)</f>
        <v>0</v>
      </c>
      <c r="BY571" s="159">
        <f>-BX571</f>
        <v>0</v>
      </c>
      <c r="BZ571" s="187">
        <f>IF(BZ570="+X",-SIN(BS561*3.14159/180),0)</f>
        <v>-0.28734788556634544</v>
      </c>
      <c r="CA571" s="148">
        <f>BZ571</f>
        <v>-0.28734788556634544</v>
      </c>
      <c r="CB571" s="148">
        <f>CA571</f>
        <v>-0.28734788556634544</v>
      </c>
      <c r="CC571" s="159">
        <f>CB571</f>
        <v>-0.28734788556634544</v>
      </c>
      <c r="CD571" s="187">
        <f>-BZ571</f>
        <v>0.28734788556634544</v>
      </c>
      <c r="CE571" s="148">
        <f>CD571</f>
        <v>0.28734788556634544</v>
      </c>
      <c r="CF571" s="148">
        <f>CE571</f>
        <v>0.28734788556634544</v>
      </c>
      <c r="CG571" s="159">
        <f>CF571</f>
        <v>0.28734788556634544</v>
      </c>
      <c r="CI571" s="110" t="s">
        <v>292</v>
      </c>
      <c r="CJ571" s="205"/>
      <c r="CK571" s="187">
        <v>0</v>
      </c>
      <c r="CL571" s="148">
        <v>0</v>
      </c>
      <c r="CM571" s="148"/>
      <c r="CN571" s="159"/>
      <c r="CO571" s="187">
        <f>IF(CO570="+X",-SIN(CJ562*3.14159/180),0)</f>
        <v>0</v>
      </c>
      <c r="CP571" s="159">
        <f>-CO571</f>
        <v>0</v>
      </c>
      <c r="CQ571" s="187">
        <f>IF(CQ570="+X",-SIN(CJ561*3.14159/180),0)</f>
        <v>-0.28734788556634544</v>
      </c>
      <c r="CR571" s="148">
        <f>CQ571</f>
        <v>-0.28734788556634544</v>
      </c>
      <c r="CS571" s="148">
        <f>CR571</f>
        <v>-0.28734788556634544</v>
      </c>
      <c r="CT571" s="159">
        <f>CS571</f>
        <v>-0.28734788556634544</v>
      </c>
      <c r="CU571" s="187">
        <f>-CQ571</f>
        <v>0.28734788556634544</v>
      </c>
      <c r="CV571" s="148">
        <f>CU571</f>
        <v>0.28734788556634544</v>
      </c>
      <c r="CW571" s="148">
        <f>CV571</f>
        <v>0.28734788556634544</v>
      </c>
      <c r="CX571" s="159">
        <f>CW571</f>
        <v>0.28734788556634544</v>
      </c>
      <c r="CZ571" s="110" t="s">
        <v>292</v>
      </c>
      <c r="DA571" s="205"/>
      <c r="DB571" s="187">
        <v>0</v>
      </c>
      <c r="DC571" s="148">
        <v>0</v>
      </c>
      <c r="DD571" s="148"/>
      <c r="DE571" s="159"/>
      <c r="DF571" s="187">
        <f>IF(DF570="+X",-SIN(DA562*3.14159/180),0)</f>
        <v>0</v>
      </c>
      <c r="DG571" s="159">
        <f>-DF571</f>
        <v>0</v>
      </c>
      <c r="DH571" s="187">
        <f>IF(DH570="+X",-SIN(DA561*3.14159/180),0)</f>
        <v>-0.28734788556634544</v>
      </c>
      <c r="DI571" s="148">
        <f>DH571</f>
        <v>-0.28734788556634544</v>
      </c>
      <c r="DJ571" s="148">
        <f>DI571</f>
        <v>-0.28734788556634544</v>
      </c>
      <c r="DK571" s="159">
        <f>DJ571</f>
        <v>-0.28734788556634544</v>
      </c>
      <c r="DL571" s="187">
        <f>-DH571</f>
        <v>0.28734788556634544</v>
      </c>
      <c r="DM571" s="148">
        <f>DL571</f>
        <v>0.28734788556634544</v>
      </c>
      <c r="DN571" s="148">
        <f>DM571</f>
        <v>0.28734788556634544</v>
      </c>
      <c r="DO571" s="159">
        <f>DN571</f>
        <v>0.28734788556634544</v>
      </c>
      <c r="DQ571" s="110" t="s">
        <v>292</v>
      </c>
      <c r="DR571" s="205"/>
      <c r="DS571" s="187">
        <v>0</v>
      </c>
      <c r="DT571" s="148">
        <v>0</v>
      </c>
      <c r="DU571" s="148"/>
      <c r="DV571" s="159"/>
      <c r="DW571" s="187">
        <f>IF(DW570="+X",-SIN(DR562*3.14159/180),0)</f>
        <v>0</v>
      </c>
      <c r="DX571" s="159">
        <f>-DW571</f>
        <v>0</v>
      </c>
      <c r="DY571" s="187">
        <f>IF(DY570="+X",-SIN(DR561*3.14159/180),0)</f>
        <v>-0.28734788556634544</v>
      </c>
      <c r="DZ571" s="148">
        <f>DY571</f>
        <v>-0.28734788556634544</v>
      </c>
      <c r="EA571" s="148">
        <f>DZ571</f>
        <v>-0.28734788556634544</v>
      </c>
      <c r="EB571" s="159">
        <f>EA571</f>
        <v>-0.28734788556634544</v>
      </c>
      <c r="EC571" s="187">
        <f>-DY571</f>
        <v>0.28734788556634544</v>
      </c>
      <c r="ED571" s="148">
        <f>EC571</f>
        <v>0.28734788556634544</v>
      </c>
      <c r="EE571" s="148">
        <f>ED571</f>
        <v>0.28734788556634544</v>
      </c>
      <c r="EF571" s="159">
        <f>EE571</f>
        <v>0.28734788556634544</v>
      </c>
    </row>
    <row r="572" spans="2:136" x14ac:dyDescent="0.3">
      <c r="B572" s="107" t="s">
        <v>293</v>
      </c>
      <c r="C572" s="16"/>
      <c r="D572" s="170">
        <v>0</v>
      </c>
      <c r="E572" s="60">
        <v>0</v>
      </c>
      <c r="F572" s="60"/>
      <c r="G572" s="188"/>
      <c r="H572" s="189">
        <f>IF(H570="+Y",-SIN(C562*3.14159/180),0)</f>
        <v>0</v>
      </c>
      <c r="I572" s="188">
        <f>-H572</f>
        <v>0</v>
      </c>
      <c r="J572" s="170">
        <f>IF(J570="+Y",-SIN(C561*3.14159/180),0)</f>
        <v>-0.51449575542752657</v>
      </c>
      <c r="K572" s="60">
        <f>J572</f>
        <v>-0.51449575542752657</v>
      </c>
      <c r="L572" s="60">
        <f t="shared" ref="L572:M573" si="272">K572</f>
        <v>-0.51449575542752657</v>
      </c>
      <c r="M572" s="188">
        <f t="shared" si="272"/>
        <v>-0.51449575542752657</v>
      </c>
      <c r="N572" s="170">
        <f>-J572</f>
        <v>0.51449575542752657</v>
      </c>
      <c r="O572" s="60">
        <f>N572</f>
        <v>0.51449575542752657</v>
      </c>
      <c r="P572" s="60">
        <f t="shared" ref="P572:Q573" si="273">O572</f>
        <v>0.51449575542752657</v>
      </c>
      <c r="Q572" s="188">
        <f t="shared" si="273"/>
        <v>0.51449575542752657</v>
      </c>
      <c r="S572" s="107" t="s">
        <v>293</v>
      </c>
      <c r="T572" s="202"/>
      <c r="U572" s="170">
        <v>0</v>
      </c>
      <c r="V572" s="60">
        <v>0</v>
      </c>
      <c r="W572" s="60"/>
      <c r="X572" s="188"/>
      <c r="Y572" s="189">
        <f>IF(Y570="+Y",-SIN(T562*3.14159/180),0)</f>
        <v>0</v>
      </c>
      <c r="Z572" s="188">
        <f>-Y572</f>
        <v>0</v>
      </c>
      <c r="AA572" s="170">
        <f>IF(AA570="+Y",-SIN(T561*3.14159/180),0)</f>
        <v>-0.51449575542752657</v>
      </c>
      <c r="AB572" s="60">
        <f t="shared" ref="AB572:AB573" si="274">AA572</f>
        <v>-0.51449575542752657</v>
      </c>
      <c r="AC572" s="60">
        <f t="shared" ref="AC572:AC573" si="275">AB572</f>
        <v>-0.51449575542752657</v>
      </c>
      <c r="AD572" s="188">
        <f t="shared" ref="AD572:AD573" si="276">AC572</f>
        <v>-0.51449575542752657</v>
      </c>
      <c r="AE572" s="170">
        <f>-AA572</f>
        <v>0.51449575542752657</v>
      </c>
      <c r="AF572" s="60">
        <f t="shared" ref="AF572:AF573" si="277">AE572</f>
        <v>0.51449575542752657</v>
      </c>
      <c r="AG572" s="60">
        <f t="shared" ref="AG572:AG573" si="278">AF572</f>
        <v>0.51449575542752657</v>
      </c>
      <c r="AH572" s="188">
        <f t="shared" ref="AH572:AH573" si="279">AG572</f>
        <v>0.51449575542752657</v>
      </c>
      <c r="AJ572" s="107" t="s">
        <v>293</v>
      </c>
      <c r="AK572" s="202"/>
      <c r="AL572" s="170">
        <v>0</v>
      </c>
      <c r="AM572" s="60">
        <v>0</v>
      </c>
      <c r="AN572" s="60"/>
      <c r="AO572" s="188"/>
      <c r="AP572" s="189">
        <f>IF(AP570="+Y",-SIN(AK562*3.14159/180),0)</f>
        <v>0</v>
      </c>
      <c r="AQ572" s="188">
        <f>-AP572</f>
        <v>0</v>
      </c>
      <c r="AR572" s="170">
        <f>IF(AR570="+Y",-SIN(AK561*3.14159/180),0)</f>
        <v>-0.51449575542752657</v>
      </c>
      <c r="AS572" s="60">
        <f t="shared" ref="AS572:AS573" si="280">AR572</f>
        <v>-0.51449575542752657</v>
      </c>
      <c r="AT572" s="60">
        <f t="shared" ref="AT572:AT573" si="281">AS572</f>
        <v>-0.51449575542752657</v>
      </c>
      <c r="AU572" s="188">
        <f t="shared" ref="AU572:AU573" si="282">AT572</f>
        <v>-0.51449575542752657</v>
      </c>
      <c r="AV572" s="170">
        <f>-AR572</f>
        <v>0.51449575542752657</v>
      </c>
      <c r="AW572" s="60">
        <f t="shared" ref="AW572:AW573" si="283">AV572</f>
        <v>0.51449575542752657</v>
      </c>
      <c r="AX572" s="60">
        <f t="shared" ref="AX572:AX573" si="284">AW572</f>
        <v>0.51449575542752657</v>
      </c>
      <c r="AY572" s="188">
        <f t="shared" ref="AY572:AY573" si="285">AX572</f>
        <v>0.51449575542752657</v>
      </c>
      <c r="BA572" s="107" t="s">
        <v>293</v>
      </c>
      <c r="BB572" s="202"/>
      <c r="BC572" s="170">
        <v>0</v>
      </c>
      <c r="BD572" s="60">
        <v>0</v>
      </c>
      <c r="BE572" s="60"/>
      <c r="BF572" s="188"/>
      <c r="BG572" s="189">
        <f>IF(BG570="+Y",-SIN(BB562*3.14159/180),0)</f>
        <v>0</v>
      </c>
      <c r="BH572" s="188">
        <f>-BG572</f>
        <v>0</v>
      </c>
      <c r="BI572" s="170">
        <f>IF(BI570="+Y",-SIN(BB561*3.14159/180),0)</f>
        <v>-0.51449575542752657</v>
      </c>
      <c r="BJ572" s="60">
        <f t="shared" ref="BJ572:BJ573" si="286">BI572</f>
        <v>-0.51449575542752657</v>
      </c>
      <c r="BK572" s="60">
        <f t="shared" ref="BK572:BK573" si="287">BJ572</f>
        <v>-0.51449575542752657</v>
      </c>
      <c r="BL572" s="188">
        <f t="shared" ref="BL572:BL573" si="288">BK572</f>
        <v>-0.51449575542752657</v>
      </c>
      <c r="BM572" s="170">
        <f>-BI572</f>
        <v>0.51449575542752657</v>
      </c>
      <c r="BN572" s="60">
        <f t="shared" ref="BN572:BN573" si="289">BM572</f>
        <v>0.51449575542752657</v>
      </c>
      <c r="BO572" s="60">
        <f t="shared" ref="BO572:BO573" si="290">BN572</f>
        <v>0.51449575542752657</v>
      </c>
      <c r="BP572" s="188">
        <f t="shared" ref="BP572:BP573" si="291">BO572</f>
        <v>0.51449575542752657</v>
      </c>
      <c r="BR572" s="107" t="s">
        <v>293</v>
      </c>
      <c r="BS572" s="202"/>
      <c r="BT572" s="170">
        <v>-1</v>
      </c>
      <c r="BU572" s="60">
        <v>1</v>
      </c>
      <c r="BV572" s="60"/>
      <c r="BW572" s="188"/>
      <c r="BX572" s="189">
        <f>IF(BX570="+Y",-SIN(BS562*3.14159/180),0)</f>
        <v>-0.51449575542752657</v>
      </c>
      <c r="BY572" s="188">
        <f>-BX572</f>
        <v>0.51449575542752657</v>
      </c>
      <c r="BZ572" s="170">
        <f>IF(BZ570="+Y",-SIN(BS561*3.14159/180),0)</f>
        <v>0</v>
      </c>
      <c r="CA572" s="60">
        <f t="shared" ref="CA572:CA573" si="292">BZ572</f>
        <v>0</v>
      </c>
      <c r="CB572" s="60">
        <f t="shared" ref="CB572:CB573" si="293">CA572</f>
        <v>0</v>
      </c>
      <c r="CC572" s="188">
        <f t="shared" ref="CC572:CC573" si="294">CB572</f>
        <v>0</v>
      </c>
      <c r="CD572" s="170">
        <f>-BZ572</f>
        <v>0</v>
      </c>
      <c r="CE572" s="60">
        <f t="shared" ref="CE572:CE573" si="295">CD572</f>
        <v>0</v>
      </c>
      <c r="CF572" s="60">
        <f t="shared" ref="CF572:CF573" si="296">CE572</f>
        <v>0</v>
      </c>
      <c r="CG572" s="188">
        <f t="shared" ref="CG572:CG573" si="297">CF572</f>
        <v>0</v>
      </c>
      <c r="CI572" s="107" t="s">
        <v>293</v>
      </c>
      <c r="CJ572" s="202"/>
      <c r="CK572" s="170">
        <v>-1</v>
      </c>
      <c r="CL572" s="60">
        <v>1</v>
      </c>
      <c r="CM572" s="60"/>
      <c r="CN572" s="188"/>
      <c r="CO572" s="189">
        <f>IF(CO570="+Y",-SIN(CJ562*3.14159/180),0)</f>
        <v>-0.51449575542752657</v>
      </c>
      <c r="CP572" s="188">
        <f>-CO572</f>
        <v>0.51449575542752657</v>
      </c>
      <c r="CQ572" s="170">
        <f>IF(CQ570="+Y",-SIN(CJ561*3.14159/180),0)</f>
        <v>0</v>
      </c>
      <c r="CR572" s="60">
        <f t="shared" ref="CR572:CR573" si="298">CQ572</f>
        <v>0</v>
      </c>
      <c r="CS572" s="60">
        <f t="shared" ref="CS572:CS573" si="299">CR572</f>
        <v>0</v>
      </c>
      <c r="CT572" s="188">
        <f t="shared" ref="CT572:CT573" si="300">CS572</f>
        <v>0</v>
      </c>
      <c r="CU572" s="170">
        <f>-CQ572</f>
        <v>0</v>
      </c>
      <c r="CV572" s="60">
        <f t="shared" ref="CV572:CV573" si="301">CU572</f>
        <v>0</v>
      </c>
      <c r="CW572" s="60">
        <f t="shared" ref="CW572:CW573" si="302">CV572</f>
        <v>0</v>
      </c>
      <c r="CX572" s="188">
        <f t="shared" ref="CX572:CX573" si="303">CW572</f>
        <v>0</v>
      </c>
      <c r="CZ572" s="107" t="s">
        <v>293</v>
      </c>
      <c r="DA572" s="202"/>
      <c r="DB572" s="170">
        <v>-1</v>
      </c>
      <c r="DC572" s="60">
        <v>1</v>
      </c>
      <c r="DD572" s="60"/>
      <c r="DE572" s="188"/>
      <c r="DF572" s="189">
        <f>IF(DF570="+Y",-SIN(DA562*3.14159/180),0)</f>
        <v>-0.51449575542752657</v>
      </c>
      <c r="DG572" s="188">
        <f>-DF572</f>
        <v>0.51449575542752657</v>
      </c>
      <c r="DH572" s="170">
        <f>IF(DH570="+Y",-SIN(DA561*3.14159/180),0)</f>
        <v>0</v>
      </c>
      <c r="DI572" s="60">
        <f t="shared" ref="DI572:DI573" si="304">DH572</f>
        <v>0</v>
      </c>
      <c r="DJ572" s="60">
        <f t="shared" ref="DJ572:DJ573" si="305">DI572</f>
        <v>0</v>
      </c>
      <c r="DK572" s="188">
        <f t="shared" ref="DK572:DK573" si="306">DJ572</f>
        <v>0</v>
      </c>
      <c r="DL572" s="170">
        <f>-DH572</f>
        <v>0</v>
      </c>
      <c r="DM572" s="60">
        <f t="shared" ref="DM572:DM573" si="307">DL572</f>
        <v>0</v>
      </c>
      <c r="DN572" s="60">
        <f t="shared" ref="DN572:DN573" si="308">DM572</f>
        <v>0</v>
      </c>
      <c r="DO572" s="188">
        <f t="shared" ref="DO572:DO573" si="309">DN572</f>
        <v>0</v>
      </c>
      <c r="DQ572" s="107" t="s">
        <v>293</v>
      </c>
      <c r="DR572" s="202"/>
      <c r="DS572" s="170">
        <v>-1</v>
      </c>
      <c r="DT572" s="60">
        <v>1</v>
      </c>
      <c r="DU572" s="60"/>
      <c r="DV572" s="188"/>
      <c r="DW572" s="189">
        <f>IF(DW570="+Y",-SIN(DR562*3.14159/180),0)</f>
        <v>-0.51449575542752657</v>
      </c>
      <c r="DX572" s="188">
        <f>-DW572</f>
        <v>0.51449575542752657</v>
      </c>
      <c r="DY572" s="170">
        <f>IF(DY570="+Y",-SIN(DR561*3.14159/180),0)</f>
        <v>0</v>
      </c>
      <c r="DZ572" s="60">
        <f t="shared" ref="DZ572:DZ573" si="310">DY572</f>
        <v>0</v>
      </c>
      <c r="EA572" s="60">
        <f t="shared" ref="EA572:EA573" si="311">DZ572</f>
        <v>0</v>
      </c>
      <c r="EB572" s="188">
        <f t="shared" ref="EB572:EB573" si="312">EA572</f>
        <v>0</v>
      </c>
      <c r="EC572" s="170">
        <f>-DY572</f>
        <v>0</v>
      </c>
      <c r="ED572" s="60">
        <f t="shared" ref="ED572:ED573" si="313">EC572</f>
        <v>0</v>
      </c>
      <c r="EE572" s="60">
        <f t="shared" ref="EE572:EE573" si="314">ED572</f>
        <v>0</v>
      </c>
      <c r="EF572" s="188">
        <f t="shared" ref="EF572:EF573" si="315">EE572</f>
        <v>0</v>
      </c>
    </row>
    <row r="573" spans="2:136" x14ac:dyDescent="0.3">
      <c r="B573" s="112" t="s">
        <v>294</v>
      </c>
      <c r="C573" s="29"/>
      <c r="D573" s="89">
        <v>0</v>
      </c>
      <c r="E573" s="152">
        <v>0</v>
      </c>
      <c r="F573" s="152"/>
      <c r="G573" s="100"/>
      <c r="H573" s="190">
        <f>-COS(C562*3.14159/180)</f>
        <v>-0.95782628522115143</v>
      </c>
      <c r="I573" s="100">
        <f>H573</f>
        <v>-0.95782628522115143</v>
      </c>
      <c r="J573" s="89">
        <f>-COS(C561*3.14159/180)</f>
        <v>-0.85749292571254421</v>
      </c>
      <c r="K573" s="152">
        <f>J573</f>
        <v>-0.85749292571254421</v>
      </c>
      <c r="L573" s="152">
        <f t="shared" si="272"/>
        <v>-0.85749292571254421</v>
      </c>
      <c r="M573" s="100">
        <f t="shared" si="272"/>
        <v>-0.85749292571254421</v>
      </c>
      <c r="N573" s="89">
        <f>J573</f>
        <v>-0.85749292571254421</v>
      </c>
      <c r="O573" s="152">
        <f>N573</f>
        <v>-0.85749292571254421</v>
      </c>
      <c r="P573" s="152">
        <f t="shared" si="273"/>
        <v>-0.85749292571254421</v>
      </c>
      <c r="Q573" s="100">
        <f t="shared" si="273"/>
        <v>-0.85749292571254421</v>
      </c>
      <c r="S573" s="112" t="s">
        <v>294</v>
      </c>
      <c r="T573" s="29"/>
      <c r="U573" s="89">
        <v>0</v>
      </c>
      <c r="V573" s="152">
        <v>0</v>
      </c>
      <c r="W573" s="152"/>
      <c r="X573" s="100"/>
      <c r="Y573" s="190">
        <f>-COS(T562*3.14159/180)</f>
        <v>-0.95782628522115143</v>
      </c>
      <c r="Z573" s="100">
        <f>Y573</f>
        <v>-0.95782628522115143</v>
      </c>
      <c r="AA573" s="89">
        <f>-COS(T561*3.14159/180)</f>
        <v>-0.85749292571254421</v>
      </c>
      <c r="AB573" s="152">
        <f t="shared" si="274"/>
        <v>-0.85749292571254421</v>
      </c>
      <c r="AC573" s="152">
        <f t="shared" si="275"/>
        <v>-0.85749292571254421</v>
      </c>
      <c r="AD573" s="100">
        <f t="shared" si="276"/>
        <v>-0.85749292571254421</v>
      </c>
      <c r="AE573" s="89">
        <f>AA573</f>
        <v>-0.85749292571254421</v>
      </c>
      <c r="AF573" s="152">
        <f t="shared" si="277"/>
        <v>-0.85749292571254421</v>
      </c>
      <c r="AG573" s="152">
        <f t="shared" si="278"/>
        <v>-0.85749292571254421</v>
      </c>
      <c r="AH573" s="100">
        <f t="shared" si="279"/>
        <v>-0.85749292571254421</v>
      </c>
      <c r="AJ573" s="112" t="s">
        <v>294</v>
      </c>
      <c r="AK573" s="29"/>
      <c r="AL573" s="89">
        <v>0</v>
      </c>
      <c r="AM573" s="152">
        <v>0</v>
      </c>
      <c r="AN573" s="152"/>
      <c r="AO573" s="100"/>
      <c r="AP573" s="190">
        <f>-COS(AK562*3.14159/180)</f>
        <v>-0.95782628522115143</v>
      </c>
      <c r="AQ573" s="100">
        <f>AP573</f>
        <v>-0.95782628522115143</v>
      </c>
      <c r="AR573" s="89">
        <f>-COS(AK561*3.14159/180)</f>
        <v>-0.85749292571254421</v>
      </c>
      <c r="AS573" s="152">
        <f t="shared" si="280"/>
        <v>-0.85749292571254421</v>
      </c>
      <c r="AT573" s="152">
        <f t="shared" si="281"/>
        <v>-0.85749292571254421</v>
      </c>
      <c r="AU573" s="100">
        <f t="shared" si="282"/>
        <v>-0.85749292571254421</v>
      </c>
      <c r="AV573" s="89">
        <f>AR573</f>
        <v>-0.85749292571254421</v>
      </c>
      <c r="AW573" s="152">
        <f t="shared" si="283"/>
        <v>-0.85749292571254421</v>
      </c>
      <c r="AX573" s="152">
        <f t="shared" si="284"/>
        <v>-0.85749292571254421</v>
      </c>
      <c r="AY573" s="100">
        <f t="shared" si="285"/>
        <v>-0.85749292571254421</v>
      </c>
      <c r="BA573" s="112" t="s">
        <v>294</v>
      </c>
      <c r="BB573" s="29"/>
      <c r="BC573" s="89">
        <v>0</v>
      </c>
      <c r="BD573" s="152">
        <v>0</v>
      </c>
      <c r="BE573" s="152"/>
      <c r="BF573" s="100"/>
      <c r="BG573" s="190">
        <f>-COS(BB562*3.14159/180)</f>
        <v>-0.95782628522115143</v>
      </c>
      <c r="BH573" s="100">
        <f>BG573</f>
        <v>-0.95782628522115143</v>
      </c>
      <c r="BI573" s="89">
        <f>-COS(BB561*3.14159/180)</f>
        <v>-0.85749292571254421</v>
      </c>
      <c r="BJ573" s="152">
        <f t="shared" si="286"/>
        <v>-0.85749292571254421</v>
      </c>
      <c r="BK573" s="152">
        <f t="shared" si="287"/>
        <v>-0.85749292571254421</v>
      </c>
      <c r="BL573" s="100">
        <f t="shared" si="288"/>
        <v>-0.85749292571254421</v>
      </c>
      <c r="BM573" s="89">
        <f>BI573</f>
        <v>-0.85749292571254421</v>
      </c>
      <c r="BN573" s="152">
        <f t="shared" si="289"/>
        <v>-0.85749292571254421</v>
      </c>
      <c r="BO573" s="152">
        <f t="shared" si="290"/>
        <v>-0.85749292571254421</v>
      </c>
      <c r="BP573" s="100">
        <f t="shared" si="291"/>
        <v>-0.85749292571254421</v>
      </c>
      <c r="BR573" s="112" t="s">
        <v>294</v>
      </c>
      <c r="BS573" s="29"/>
      <c r="BT573" s="89">
        <v>0</v>
      </c>
      <c r="BU573" s="152">
        <v>0</v>
      </c>
      <c r="BV573" s="152"/>
      <c r="BW573" s="100"/>
      <c r="BX573" s="190">
        <f>-COS(BS562*3.14159/180)</f>
        <v>-0.85749292571254421</v>
      </c>
      <c r="BY573" s="100">
        <f>BX573</f>
        <v>-0.85749292571254421</v>
      </c>
      <c r="BZ573" s="89">
        <f>-COS(BS561*3.14159/180)</f>
        <v>-0.95782628522115143</v>
      </c>
      <c r="CA573" s="152">
        <f t="shared" si="292"/>
        <v>-0.95782628522115143</v>
      </c>
      <c r="CB573" s="152">
        <f t="shared" si="293"/>
        <v>-0.95782628522115143</v>
      </c>
      <c r="CC573" s="100">
        <f t="shared" si="294"/>
        <v>-0.95782628522115143</v>
      </c>
      <c r="CD573" s="89">
        <f>BZ573</f>
        <v>-0.95782628522115143</v>
      </c>
      <c r="CE573" s="152">
        <f t="shared" si="295"/>
        <v>-0.95782628522115143</v>
      </c>
      <c r="CF573" s="152">
        <f t="shared" si="296"/>
        <v>-0.95782628522115143</v>
      </c>
      <c r="CG573" s="100">
        <f t="shared" si="297"/>
        <v>-0.95782628522115143</v>
      </c>
      <c r="CI573" s="112" t="s">
        <v>294</v>
      </c>
      <c r="CJ573" s="29"/>
      <c r="CK573" s="89">
        <v>0</v>
      </c>
      <c r="CL573" s="152">
        <v>0</v>
      </c>
      <c r="CM573" s="152"/>
      <c r="CN573" s="100"/>
      <c r="CO573" s="190">
        <f>-COS(CJ562*3.14159/180)</f>
        <v>-0.85749292571254421</v>
      </c>
      <c r="CP573" s="100">
        <f>CO573</f>
        <v>-0.85749292571254421</v>
      </c>
      <c r="CQ573" s="89">
        <f>-COS(CJ561*3.14159/180)</f>
        <v>-0.95782628522115143</v>
      </c>
      <c r="CR573" s="152">
        <f t="shared" si="298"/>
        <v>-0.95782628522115143</v>
      </c>
      <c r="CS573" s="152">
        <f t="shared" si="299"/>
        <v>-0.95782628522115143</v>
      </c>
      <c r="CT573" s="100">
        <f t="shared" si="300"/>
        <v>-0.95782628522115143</v>
      </c>
      <c r="CU573" s="89">
        <f>CQ573</f>
        <v>-0.95782628522115143</v>
      </c>
      <c r="CV573" s="152">
        <f t="shared" si="301"/>
        <v>-0.95782628522115143</v>
      </c>
      <c r="CW573" s="152">
        <f t="shared" si="302"/>
        <v>-0.95782628522115143</v>
      </c>
      <c r="CX573" s="100">
        <f t="shared" si="303"/>
        <v>-0.95782628522115143</v>
      </c>
      <c r="CZ573" s="112" t="s">
        <v>294</v>
      </c>
      <c r="DA573" s="29"/>
      <c r="DB573" s="89">
        <v>0</v>
      </c>
      <c r="DC573" s="152">
        <v>0</v>
      </c>
      <c r="DD573" s="152"/>
      <c r="DE573" s="100"/>
      <c r="DF573" s="190">
        <f>-COS(DA562*3.14159/180)</f>
        <v>-0.85749292571254421</v>
      </c>
      <c r="DG573" s="100">
        <f>DF573</f>
        <v>-0.85749292571254421</v>
      </c>
      <c r="DH573" s="89">
        <f>-COS(DA561*3.14159/180)</f>
        <v>-0.95782628522115143</v>
      </c>
      <c r="DI573" s="152">
        <f t="shared" si="304"/>
        <v>-0.95782628522115143</v>
      </c>
      <c r="DJ573" s="152">
        <f t="shared" si="305"/>
        <v>-0.95782628522115143</v>
      </c>
      <c r="DK573" s="100">
        <f t="shared" si="306"/>
        <v>-0.95782628522115143</v>
      </c>
      <c r="DL573" s="89">
        <f>DH573</f>
        <v>-0.95782628522115143</v>
      </c>
      <c r="DM573" s="152">
        <f t="shared" si="307"/>
        <v>-0.95782628522115143</v>
      </c>
      <c r="DN573" s="152">
        <f t="shared" si="308"/>
        <v>-0.95782628522115143</v>
      </c>
      <c r="DO573" s="100">
        <f t="shared" si="309"/>
        <v>-0.95782628522115143</v>
      </c>
      <c r="DQ573" s="112" t="s">
        <v>294</v>
      </c>
      <c r="DR573" s="29"/>
      <c r="DS573" s="89">
        <v>0</v>
      </c>
      <c r="DT573" s="152">
        <v>0</v>
      </c>
      <c r="DU573" s="152"/>
      <c r="DV573" s="100"/>
      <c r="DW573" s="190">
        <f>-COS(DR562*3.14159/180)</f>
        <v>-0.85749292571254421</v>
      </c>
      <c r="DX573" s="100">
        <f>DW573</f>
        <v>-0.85749292571254421</v>
      </c>
      <c r="DY573" s="89">
        <f>-COS(DR561*3.14159/180)</f>
        <v>-0.95782628522115143</v>
      </c>
      <c r="DZ573" s="152">
        <f t="shared" si="310"/>
        <v>-0.95782628522115143</v>
      </c>
      <c r="EA573" s="152">
        <f t="shared" si="311"/>
        <v>-0.95782628522115143</v>
      </c>
      <c r="EB573" s="100">
        <f t="shared" si="312"/>
        <v>-0.95782628522115143</v>
      </c>
      <c r="EC573" s="89">
        <f>DY573</f>
        <v>-0.95782628522115143</v>
      </c>
      <c r="ED573" s="152">
        <f t="shared" si="313"/>
        <v>-0.95782628522115143</v>
      </c>
      <c r="EE573" s="152">
        <f t="shared" si="314"/>
        <v>-0.95782628522115143</v>
      </c>
      <c r="EF573" s="100">
        <f t="shared" si="315"/>
        <v>-0.95782628522115143</v>
      </c>
    </row>
    <row r="574" spans="2:136" x14ac:dyDescent="0.3">
      <c r="B574" s="110" t="s">
        <v>295</v>
      </c>
      <c r="C574" s="30" t="s">
        <v>296</v>
      </c>
      <c r="D574" s="187">
        <f>$D$5-0.5*$D$14</f>
        <v>7.5</v>
      </c>
      <c r="E574" s="148">
        <f>$D$5-0.5*$D$14</f>
        <v>7.5</v>
      </c>
      <c r="F574" s="148"/>
      <c r="G574" s="159"/>
      <c r="H574" s="187">
        <f>IF(H570="+X",C563+(C558+2*C560)*C565/3/(C558+C560),0)</f>
        <v>10</v>
      </c>
      <c r="I574" s="159">
        <f>H574</f>
        <v>10</v>
      </c>
      <c r="J574" s="187">
        <v>0</v>
      </c>
      <c r="K574" s="148">
        <v>0</v>
      </c>
      <c r="L574" s="148">
        <v>0</v>
      </c>
      <c r="M574" s="159">
        <v>0</v>
      </c>
      <c r="N574" s="187">
        <v>0</v>
      </c>
      <c r="O574" s="148">
        <v>0</v>
      </c>
      <c r="P574" s="148">
        <v>0</v>
      </c>
      <c r="Q574" s="159">
        <v>0</v>
      </c>
      <c r="S574" s="110" t="s">
        <v>295</v>
      </c>
      <c r="T574" s="205" t="s">
        <v>296</v>
      </c>
      <c r="U574" s="187">
        <f>$D$5-0.5*$D$14</f>
        <v>7.5</v>
      </c>
      <c r="V574" s="148">
        <f>$D$5-0.5*$D$14</f>
        <v>7.5</v>
      </c>
      <c r="W574" s="148"/>
      <c r="X574" s="159"/>
      <c r="Y574" s="187">
        <f>IF(Y570="+X",T563+(T558+2*T560)*T565/3/(T558+T560),0)</f>
        <v>10</v>
      </c>
      <c r="Z574" s="159">
        <f>Y574</f>
        <v>10</v>
      </c>
      <c r="AA574" s="187">
        <v>0</v>
      </c>
      <c r="AB574" s="148">
        <v>0</v>
      </c>
      <c r="AC574" s="148">
        <v>0</v>
      </c>
      <c r="AD574" s="159">
        <v>0</v>
      </c>
      <c r="AE574" s="187">
        <v>0</v>
      </c>
      <c r="AF574" s="148">
        <v>0</v>
      </c>
      <c r="AG574" s="148">
        <v>0</v>
      </c>
      <c r="AH574" s="159">
        <v>0</v>
      </c>
      <c r="AJ574" s="110" t="s">
        <v>295</v>
      </c>
      <c r="AK574" s="205" t="s">
        <v>296</v>
      </c>
      <c r="AL574" s="187">
        <f>$D$5-0.5*$D$14</f>
        <v>7.5</v>
      </c>
      <c r="AM574" s="148">
        <f>$D$5-0.5*$D$14</f>
        <v>7.5</v>
      </c>
      <c r="AN574" s="148"/>
      <c r="AO574" s="159"/>
      <c r="AP574" s="187">
        <f>IF(AP570="+X",AK563+(AK558+2*AK560)*AK565/3/(AK558+AK560),0)</f>
        <v>10</v>
      </c>
      <c r="AQ574" s="159">
        <f>AP574</f>
        <v>10</v>
      </c>
      <c r="AR574" s="187">
        <v>0</v>
      </c>
      <c r="AS574" s="148">
        <v>0</v>
      </c>
      <c r="AT574" s="148">
        <v>0</v>
      </c>
      <c r="AU574" s="159">
        <v>0</v>
      </c>
      <c r="AV574" s="187">
        <v>0</v>
      </c>
      <c r="AW574" s="148">
        <v>0</v>
      </c>
      <c r="AX574" s="148">
        <v>0</v>
      </c>
      <c r="AY574" s="159">
        <v>0</v>
      </c>
      <c r="BA574" s="110" t="s">
        <v>295</v>
      </c>
      <c r="BB574" s="205" t="s">
        <v>296</v>
      </c>
      <c r="BC574" s="187">
        <f>$D$5-0.5*$D$14</f>
        <v>7.5</v>
      </c>
      <c r="BD574" s="148">
        <f>$D$5-0.5*$D$14</f>
        <v>7.5</v>
      </c>
      <c r="BE574" s="148"/>
      <c r="BF574" s="159"/>
      <c r="BG574" s="187">
        <f>IF(BG570="+X",BB563+(BB558+2*BB560)*BB565/3/(BB558+BB560),0)</f>
        <v>10</v>
      </c>
      <c r="BH574" s="159">
        <f>BG574</f>
        <v>10</v>
      </c>
      <c r="BI574" s="187">
        <v>0</v>
      </c>
      <c r="BJ574" s="148">
        <v>0</v>
      </c>
      <c r="BK574" s="148">
        <v>0</v>
      </c>
      <c r="BL574" s="159">
        <v>0</v>
      </c>
      <c r="BM574" s="187">
        <v>0</v>
      </c>
      <c r="BN574" s="148">
        <v>0</v>
      </c>
      <c r="BO574" s="148">
        <v>0</v>
      </c>
      <c r="BP574" s="159">
        <v>0</v>
      </c>
      <c r="BR574" s="110" t="s">
        <v>295</v>
      </c>
      <c r="BS574" s="205" t="s">
        <v>296</v>
      </c>
      <c r="BT574" s="187">
        <v>0</v>
      </c>
      <c r="BU574" s="148">
        <v>0</v>
      </c>
      <c r="BV574" s="148"/>
      <c r="BW574" s="159"/>
      <c r="BX574" s="187">
        <f>IF(BX570="+X",BS563+(BS558+2*BS560)*BS565/3/(BS558+BS560),0)</f>
        <v>0</v>
      </c>
      <c r="BY574" s="159">
        <f>BX574</f>
        <v>0</v>
      </c>
      <c r="BZ574" s="187">
        <v>0</v>
      </c>
      <c r="CA574" s="148">
        <v>0</v>
      </c>
      <c r="CB574" s="148">
        <v>0</v>
      </c>
      <c r="CC574" s="159">
        <v>0</v>
      </c>
      <c r="CD574" s="187">
        <v>0</v>
      </c>
      <c r="CE574" s="148">
        <v>0</v>
      </c>
      <c r="CF574" s="148">
        <v>0</v>
      </c>
      <c r="CG574" s="159">
        <v>0</v>
      </c>
      <c r="CI574" s="110" t="s">
        <v>295</v>
      </c>
      <c r="CJ574" s="205" t="s">
        <v>296</v>
      </c>
      <c r="CK574" s="187">
        <v>0</v>
      </c>
      <c r="CL574" s="148">
        <v>0</v>
      </c>
      <c r="CM574" s="148"/>
      <c r="CN574" s="159"/>
      <c r="CO574" s="187">
        <f>IF(CO570="+X",CJ563+(CJ558+2*CJ560)*CJ565/3/(CJ558+CJ560),0)</f>
        <v>0</v>
      </c>
      <c r="CP574" s="159">
        <f>CO574</f>
        <v>0</v>
      </c>
      <c r="CQ574" s="187">
        <v>0</v>
      </c>
      <c r="CR574" s="148">
        <v>0</v>
      </c>
      <c r="CS574" s="148">
        <v>0</v>
      </c>
      <c r="CT574" s="159">
        <v>0</v>
      </c>
      <c r="CU574" s="187">
        <v>0</v>
      </c>
      <c r="CV574" s="148">
        <v>0</v>
      </c>
      <c r="CW574" s="148">
        <v>0</v>
      </c>
      <c r="CX574" s="159">
        <v>0</v>
      </c>
      <c r="CZ574" s="110" t="s">
        <v>295</v>
      </c>
      <c r="DA574" s="205" t="s">
        <v>296</v>
      </c>
      <c r="DB574" s="187">
        <v>0</v>
      </c>
      <c r="DC574" s="148">
        <v>0</v>
      </c>
      <c r="DD574" s="148"/>
      <c r="DE574" s="159"/>
      <c r="DF574" s="187">
        <f>IF(DF570="+X",DA563+(DA558+2*DA560)*DA565/3/(DA558+DA560),0)</f>
        <v>0</v>
      </c>
      <c r="DG574" s="159">
        <f>DF574</f>
        <v>0</v>
      </c>
      <c r="DH574" s="187">
        <v>0</v>
      </c>
      <c r="DI574" s="148">
        <v>0</v>
      </c>
      <c r="DJ574" s="148">
        <v>0</v>
      </c>
      <c r="DK574" s="159">
        <v>0</v>
      </c>
      <c r="DL574" s="187">
        <v>0</v>
      </c>
      <c r="DM574" s="148">
        <v>0</v>
      </c>
      <c r="DN574" s="148">
        <v>0</v>
      </c>
      <c r="DO574" s="159">
        <v>0</v>
      </c>
      <c r="DQ574" s="110" t="s">
        <v>295</v>
      </c>
      <c r="DR574" s="205" t="s">
        <v>296</v>
      </c>
      <c r="DS574" s="187">
        <v>0</v>
      </c>
      <c r="DT574" s="148">
        <v>0</v>
      </c>
      <c r="DU574" s="148"/>
      <c r="DV574" s="159"/>
      <c r="DW574" s="187">
        <f>IF(DW570="+X",DR563+(DR558+2*DR560)*DR565/3/(DR558+DR560),0)</f>
        <v>0</v>
      </c>
      <c r="DX574" s="159">
        <f>DW574</f>
        <v>0</v>
      </c>
      <c r="DY574" s="187">
        <v>0</v>
      </c>
      <c r="DZ574" s="148">
        <v>0</v>
      </c>
      <c r="EA574" s="148">
        <v>0</v>
      </c>
      <c r="EB574" s="159">
        <v>0</v>
      </c>
      <c r="EC574" s="187">
        <v>0</v>
      </c>
      <c r="ED574" s="148">
        <v>0</v>
      </c>
      <c r="EE574" s="148">
        <v>0</v>
      </c>
      <c r="EF574" s="159">
        <v>0</v>
      </c>
    </row>
    <row r="575" spans="2:136" x14ac:dyDescent="0.3">
      <c r="B575" s="107" t="s">
        <v>297</v>
      </c>
      <c r="C575" s="16" t="s">
        <v>296</v>
      </c>
      <c r="D575" s="170">
        <v>0</v>
      </c>
      <c r="E575" s="60">
        <v>0</v>
      </c>
      <c r="F575" s="60"/>
      <c r="G575" s="188"/>
      <c r="H575" s="170">
        <f>IF(H570="+Y",C563+(C558+2*C560)*C565/3/(C558+C560),0)</f>
        <v>0</v>
      </c>
      <c r="I575" s="188">
        <f>H575</f>
        <v>0</v>
      </c>
      <c r="J575" s="170">
        <v>0</v>
      </c>
      <c r="K575" s="60">
        <v>0</v>
      </c>
      <c r="L575" s="60">
        <v>0</v>
      </c>
      <c r="M575" s="188">
        <v>0</v>
      </c>
      <c r="N575" s="170">
        <v>0</v>
      </c>
      <c r="O575" s="60">
        <v>0</v>
      </c>
      <c r="P575" s="60">
        <v>0</v>
      </c>
      <c r="Q575" s="188">
        <v>0</v>
      </c>
      <c r="S575" s="107" t="s">
        <v>297</v>
      </c>
      <c r="T575" s="202" t="s">
        <v>296</v>
      </c>
      <c r="U575" s="170">
        <v>0</v>
      </c>
      <c r="V575" s="60">
        <v>0</v>
      </c>
      <c r="W575" s="60"/>
      <c r="X575" s="188"/>
      <c r="Y575" s="170">
        <f>IF(Y570="+Y",T563+(T558+2*T560)*T565/3/(T558+T560),0)</f>
        <v>0</v>
      </c>
      <c r="Z575" s="188">
        <f>Y575</f>
        <v>0</v>
      </c>
      <c r="AA575" s="170">
        <v>0</v>
      </c>
      <c r="AB575" s="60">
        <v>0</v>
      </c>
      <c r="AC575" s="60">
        <v>0</v>
      </c>
      <c r="AD575" s="188">
        <v>0</v>
      </c>
      <c r="AE575" s="170">
        <v>0</v>
      </c>
      <c r="AF575" s="60">
        <v>0</v>
      </c>
      <c r="AG575" s="60">
        <v>0</v>
      </c>
      <c r="AH575" s="188">
        <v>0</v>
      </c>
      <c r="AJ575" s="107" t="s">
        <v>297</v>
      </c>
      <c r="AK575" s="202" t="s">
        <v>296</v>
      </c>
      <c r="AL575" s="170">
        <v>0</v>
      </c>
      <c r="AM575" s="60">
        <v>0</v>
      </c>
      <c r="AN575" s="60"/>
      <c r="AO575" s="188"/>
      <c r="AP575" s="170">
        <f>IF(AP570="+Y",AK563+(AK558+2*AK560)*AK565/3/(AK558+AK560),0)</f>
        <v>0</v>
      </c>
      <c r="AQ575" s="188">
        <f>AP575</f>
        <v>0</v>
      </c>
      <c r="AR575" s="170">
        <v>0</v>
      </c>
      <c r="AS575" s="60">
        <v>0</v>
      </c>
      <c r="AT575" s="60">
        <v>0</v>
      </c>
      <c r="AU575" s="188">
        <v>0</v>
      </c>
      <c r="AV575" s="170">
        <v>0</v>
      </c>
      <c r="AW575" s="60">
        <v>0</v>
      </c>
      <c r="AX575" s="60">
        <v>0</v>
      </c>
      <c r="AY575" s="188">
        <v>0</v>
      </c>
      <c r="BA575" s="107" t="s">
        <v>297</v>
      </c>
      <c r="BB575" s="202" t="s">
        <v>296</v>
      </c>
      <c r="BC575" s="170">
        <v>0</v>
      </c>
      <c r="BD575" s="60">
        <v>0</v>
      </c>
      <c r="BE575" s="60"/>
      <c r="BF575" s="188"/>
      <c r="BG575" s="170">
        <f>IF(BG570="+Y",BB563+(BB558+2*BB560)*BB565/3/(BB558+BB560),0)</f>
        <v>0</v>
      </c>
      <c r="BH575" s="188">
        <f>BG575</f>
        <v>0</v>
      </c>
      <c r="BI575" s="170">
        <v>0</v>
      </c>
      <c r="BJ575" s="60">
        <v>0</v>
      </c>
      <c r="BK575" s="60">
        <v>0</v>
      </c>
      <c r="BL575" s="188">
        <v>0</v>
      </c>
      <c r="BM575" s="170">
        <v>0</v>
      </c>
      <c r="BN575" s="60">
        <v>0</v>
      </c>
      <c r="BO575" s="60">
        <v>0</v>
      </c>
      <c r="BP575" s="188">
        <v>0</v>
      </c>
      <c r="BR575" s="107" t="s">
        <v>297</v>
      </c>
      <c r="BS575" s="202" t="s">
        <v>296</v>
      </c>
      <c r="BT575" s="170">
        <f>$D$5-0.5*$D$14</f>
        <v>7.5</v>
      </c>
      <c r="BU575" s="60">
        <f>$D$5-0.5*$D$14</f>
        <v>7.5</v>
      </c>
      <c r="BV575" s="60"/>
      <c r="BW575" s="188"/>
      <c r="BX575" s="170">
        <f>IF(BX570="+Y",BS563+(BS558+2*BS560)*BS565/3/(BS558+BS560),0)</f>
        <v>10</v>
      </c>
      <c r="BY575" s="188">
        <f>BX575</f>
        <v>10</v>
      </c>
      <c r="BZ575" s="170">
        <v>0</v>
      </c>
      <c r="CA575" s="60">
        <v>0</v>
      </c>
      <c r="CB575" s="60">
        <v>0</v>
      </c>
      <c r="CC575" s="188">
        <v>0</v>
      </c>
      <c r="CD575" s="170">
        <v>0</v>
      </c>
      <c r="CE575" s="60">
        <v>0</v>
      </c>
      <c r="CF575" s="60">
        <v>0</v>
      </c>
      <c r="CG575" s="188">
        <v>0</v>
      </c>
      <c r="CI575" s="107" t="s">
        <v>297</v>
      </c>
      <c r="CJ575" s="202" t="s">
        <v>296</v>
      </c>
      <c r="CK575" s="170">
        <f>$D$5-0.5*$D$14</f>
        <v>7.5</v>
      </c>
      <c r="CL575" s="60">
        <f>$D$5-0.5*$D$14</f>
        <v>7.5</v>
      </c>
      <c r="CM575" s="60"/>
      <c r="CN575" s="188"/>
      <c r="CO575" s="170">
        <f>IF(CO570="+Y",CJ563+(CJ558+2*CJ560)*CJ565/3/(CJ558+CJ560),0)</f>
        <v>10</v>
      </c>
      <c r="CP575" s="188">
        <f>CO575</f>
        <v>10</v>
      </c>
      <c r="CQ575" s="170">
        <v>0</v>
      </c>
      <c r="CR575" s="60">
        <v>0</v>
      </c>
      <c r="CS575" s="60">
        <v>0</v>
      </c>
      <c r="CT575" s="188">
        <v>0</v>
      </c>
      <c r="CU575" s="170">
        <v>0</v>
      </c>
      <c r="CV575" s="60">
        <v>0</v>
      </c>
      <c r="CW575" s="60">
        <v>0</v>
      </c>
      <c r="CX575" s="188">
        <v>0</v>
      </c>
      <c r="CZ575" s="107" t="s">
        <v>297</v>
      </c>
      <c r="DA575" s="202" t="s">
        <v>296</v>
      </c>
      <c r="DB575" s="170">
        <f>$D$5-0.5*$D$14</f>
        <v>7.5</v>
      </c>
      <c r="DC575" s="60">
        <f>$D$5-0.5*$D$14</f>
        <v>7.5</v>
      </c>
      <c r="DD575" s="60"/>
      <c r="DE575" s="188"/>
      <c r="DF575" s="170">
        <f>IF(DF570="+Y",DA563+(DA558+2*DA560)*DA565/3/(DA558+DA560),0)</f>
        <v>10</v>
      </c>
      <c r="DG575" s="188">
        <f>DF575</f>
        <v>10</v>
      </c>
      <c r="DH575" s="170">
        <v>0</v>
      </c>
      <c r="DI575" s="60">
        <v>0</v>
      </c>
      <c r="DJ575" s="60">
        <v>0</v>
      </c>
      <c r="DK575" s="188">
        <v>0</v>
      </c>
      <c r="DL575" s="170">
        <v>0</v>
      </c>
      <c r="DM575" s="60">
        <v>0</v>
      </c>
      <c r="DN575" s="60">
        <v>0</v>
      </c>
      <c r="DO575" s="188">
        <v>0</v>
      </c>
      <c r="DQ575" s="107" t="s">
        <v>297</v>
      </c>
      <c r="DR575" s="202" t="s">
        <v>296</v>
      </c>
      <c r="DS575" s="170">
        <f>$D$5-0.5*$D$14</f>
        <v>7.5</v>
      </c>
      <c r="DT575" s="60">
        <f>$D$5-0.5*$D$14</f>
        <v>7.5</v>
      </c>
      <c r="DU575" s="60"/>
      <c r="DV575" s="188"/>
      <c r="DW575" s="170">
        <f>IF(DW570="+Y",DR563+(DR558+2*DR560)*DR565/3/(DR558+DR560),0)</f>
        <v>10</v>
      </c>
      <c r="DX575" s="188">
        <f>DW575</f>
        <v>10</v>
      </c>
      <c r="DY575" s="170">
        <v>0</v>
      </c>
      <c r="DZ575" s="60">
        <v>0</v>
      </c>
      <c r="EA575" s="60">
        <v>0</v>
      </c>
      <c r="EB575" s="188">
        <v>0</v>
      </c>
      <c r="EC575" s="170">
        <v>0</v>
      </c>
      <c r="ED575" s="60">
        <v>0</v>
      </c>
      <c r="EE575" s="60">
        <v>0</v>
      </c>
      <c r="EF575" s="188">
        <v>0</v>
      </c>
    </row>
    <row r="576" spans="2:136" x14ac:dyDescent="0.3">
      <c r="B576" s="112" t="s">
        <v>298</v>
      </c>
      <c r="C576" s="29" t="s">
        <v>296</v>
      </c>
      <c r="D576" s="170">
        <f>$D$76</f>
        <v>40</v>
      </c>
      <c r="E576" s="194">
        <v>0</v>
      </c>
      <c r="F576" s="194"/>
      <c r="G576" s="188"/>
      <c r="H576" s="170">
        <f>IF(H570="+X",C557-(C558+2*C560)*C565/3/(C558+C560)/TAN(C562*3.14159/180),C557-(C558+2*C560)*C565/3/(C558+C560)/TAN(C562*3.14159/180))</f>
        <v>33.333333333333336</v>
      </c>
      <c r="I576" s="60">
        <f>IF(H570="+X",(C558+2*C560)*C565/3/(C558+C560)/TAN(C562*3.14159/180),(C558+2*C560)*C565/3/(C558+C560)/TAN(C562*3.14159/180))</f>
        <v>6.666666666666667</v>
      </c>
      <c r="J576" s="170">
        <f>C557-J540</f>
        <v>36.333333333333336</v>
      </c>
      <c r="K576" s="60">
        <f>C557-K540</f>
        <v>31.444444444444443</v>
      </c>
      <c r="L576" s="60">
        <f>C557-L540</f>
        <v>22.984037558685444</v>
      </c>
      <c r="M576" s="188">
        <f>C557-M540</f>
        <v>11.999999999999989</v>
      </c>
      <c r="N576" s="170">
        <f>J576</f>
        <v>36.333333333333336</v>
      </c>
      <c r="O576" s="194">
        <f>K576</f>
        <v>31.444444444444443</v>
      </c>
      <c r="P576" s="194">
        <f>L576</f>
        <v>22.984037558685444</v>
      </c>
      <c r="Q576" s="188">
        <f>M576</f>
        <v>11.999999999999989</v>
      </c>
      <c r="S576" s="112" t="s">
        <v>298</v>
      </c>
      <c r="T576" s="29" t="s">
        <v>296</v>
      </c>
      <c r="U576" s="170">
        <f>$D$76</f>
        <v>40</v>
      </c>
      <c r="V576" s="194">
        <v>0</v>
      </c>
      <c r="W576" s="152"/>
      <c r="X576" s="100"/>
      <c r="Y576" s="170">
        <f>IF(Y570="+X",T557-(T558+2*T560)*T565/3/(T558+T560)/TAN(T562*3.14159/180),T557-(T558+2*T560)*T565/3/(T558+T560)/TAN(T562*3.14159/180))</f>
        <v>33.333333333333336</v>
      </c>
      <c r="Z576" s="60">
        <f>IF(Y570="+X",(T558+2*T560)*T565/3/(T558+T560)/TAN(T562*3.14159/180),(T558+2*T560)*T565/3/(T558+T560)/TAN(T562*3.14159/180))</f>
        <v>6.666666666666667</v>
      </c>
      <c r="AA576" s="170">
        <f>T557-AA540</f>
        <v>36.333333333333336</v>
      </c>
      <c r="AB576" s="60">
        <f>T557-AB540</f>
        <v>31.444444444444443</v>
      </c>
      <c r="AC576" s="60">
        <f>T557-AC540</f>
        <v>22.984037558685444</v>
      </c>
      <c r="AD576" s="188">
        <f>T557-AD540</f>
        <v>11.999999999999989</v>
      </c>
      <c r="AE576" s="170">
        <f>AA576</f>
        <v>36.333333333333336</v>
      </c>
      <c r="AF576" s="194">
        <f>AB576</f>
        <v>31.444444444444443</v>
      </c>
      <c r="AG576" s="194">
        <f>AC576</f>
        <v>22.984037558685444</v>
      </c>
      <c r="AH576" s="188">
        <f>AD576</f>
        <v>11.999999999999989</v>
      </c>
      <c r="AJ576" s="112" t="s">
        <v>298</v>
      </c>
      <c r="AK576" s="29" t="s">
        <v>296</v>
      </c>
      <c r="AL576" s="170">
        <f>$D$76</f>
        <v>40</v>
      </c>
      <c r="AM576" s="194">
        <v>0</v>
      </c>
      <c r="AN576" s="152"/>
      <c r="AO576" s="100"/>
      <c r="AP576" s="170">
        <f>IF(AP570="+X",AK557-(AK558+2*AK560)*AK565/3/(AK558+AK560)/TAN(AK562*3.14159/180),AK557-(AK558+2*AK560)*AK565/3/(AK558+AK560)/TAN(AK562*3.14159/180))</f>
        <v>33.333333333333336</v>
      </c>
      <c r="AQ576" s="60">
        <f>IF(AP570="+X",(AK558+2*AK560)*AK565/3/(AK558+AK560)/TAN(AK562*3.14159/180),(AK558+2*AK560)*AK565/3/(AK558+AK560)/TAN(AK562*3.14159/180))</f>
        <v>6.666666666666667</v>
      </c>
      <c r="AR576" s="170">
        <f>AK557-AR540</f>
        <v>36.333333333333336</v>
      </c>
      <c r="AS576" s="60">
        <f>AK557-AS540</f>
        <v>31.444444444444443</v>
      </c>
      <c r="AT576" s="60">
        <f>AK557-AT540</f>
        <v>22.984037558685444</v>
      </c>
      <c r="AU576" s="188">
        <f>AK557-AU540</f>
        <v>11.999999999999989</v>
      </c>
      <c r="AV576" s="170">
        <f>AR576</f>
        <v>36.333333333333336</v>
      </c>
      <c r="AW576" s="194">
        <f>AS576</f>
        <v>31.444444444444443</v>
      </c>
      <c r="AX576" s="194">
        <f>AT576</f>
        <v>22.984037558685444</v>
      </c>
      <c r="AY576" s="188">
        <f>AU576</f>
        <v>11.999999999999989</v>
      </c>
      <c r="BA576" s="112" t="s">
        <v>298</v>
      </c>
      <c r="BB576" s="29" t="s">
        <v>296</v>
      </c>
      <c r="BC576" s="170">
        <f>$D$76</f>
        <v>40</v>
      </c>
      <c r="BD576" s="194">
        <v>0</v>
      </c>
      <c r="BE576" s="152"/>
      <c r="BF576" s="100"/>
      <c r="BG576" s="170">
        <f>IF(BG570="+X",BB557-(BB558+2*BB560)*BB565/3/(BB558+BB560)/TAN(BB562*3.14159/180),BB557-(BB558+2*BB560)*BB565/3/(BB558+BB560)/TAN(BB562*3.14159/180))</f>
        <v>33.333333333333336</v>
      </c>
      <c r="BH576" s="60">
        <f>IF(BG570="+X",(BB558+2*BB560)*BB565/3/(BB558+BB560)/TAN(BB562*3.14159/180),(BB558+2*BB560)*BB565/3/(BB558+BB560)/TAN(BB562*3.14159/180))</f>
        <v>6.666666666666667</v>
      </c>
      <c r="BI576" s="170">
        <f>BB557-BI540</f>
        <v>36.333333333333336</v>
      </c>
      <c r="BJ576" s="60">
        <f>BB557-BJ540</f>
        <v>31.444444444444443</v>
      </c>
      <c r="BK576" s="60">
        <f>BB557-BK540</f>
        <v>22.984037558685444</v>
      </c>
      <c r="BL576" s="188">
        <f>BB557-BL540</f>
        <v>11.999999999999989</v>
      </c>
      <c r="BM576" s="170">
        <f>BI576</f>
        <v>36.333333333333336</v>
      </c>
      <c r="BN576" s="194">
        <f>BJ576</f>
        <v>31.444444444444443</v>
      </c>
      <c r="BO576" s="194">
        <f>BK576</f>
        <v>22.984037558685444</v>
      </c>
      <c r="BP576" s="188">
        <f>BL576</f>
        <v>11.999999999999989</v>
      </c>
      <c r="BR576" s="112" t="s">
        <v>298</v>
      </c>
      <c r="BS576" s="29" t="s">
        <v>296</v>
      </c>
      <c r="BT576" s="89">
        <v>0</v>
      </c>
      <c r="BU576" s="152">
        <v>0</v>
      </c>
      <c r="BV576" s="152"/>
      <c r="BW576" s="100"/>
      <c r="BX576" s="170">
        <f>IF(BX570="+X",BS557-(BS558+2*BS560)*BS565/3/(BS558+BS560)/TAN(BS562*3.14159/180),BS557-(BS558+2*BS560)*BS565/3/(BS558+BS560)/TAN(BS562*3.14159/180))</f>
        <v>16.666666666666668</v>
      </c>
      <c r="BY576" s="60">
        <f>IF(BX570="+X",(BS558+2*BS560)*BS565/3/(BS558+BS560)/TAN(BS562*3.14159/180),(BS558+2*BS560)*BS565/3/(BS558+BS560)/TAN(BS562*3.14159/180))</f>
        <v>3.3333333333333335</v>
      </c>
      <c r="BZ576" s="170">
        <f>BS557-BZ540</f>
        <v>16.333333333333332</v>
      </c>
      <c r="CA576" s="60">
        <f>BS557-CA540</f>
        <v>11.492018779342722</v>
      </c>
      <c r="CB576" s="60">
        <f>BS557-CB540</f>
        <v>5.9999999999999947</v>
      </c>
      <c r="CC576" s="188">
        <f>BS557-CC540</f>
        <v>20</v>
      </c>
      <c r="CD576" s="170">
        <f>BZ576</f>
        <v>16.333333333333332</v>
      </c>
      <c r="CE576" s="194">
        <f>CA576</f>
        <v>11.492018779342722</v>
      </c>
      <c r="CF576" s="194">
        <f>CB576</f>
        <v>5.9999999999999947</v>
      </c>
      <c r="CG576" s="188">
        <f>CC576</f>
        <v>20</v>
      </c>
      <c r="CI576" s="112" t="s">
        <v>298</v>
      </c>
      <c r="CJ576" s="29" t="s">
        <v>296</v>
      </c>
      <c r="CK576" s="89">
        <v>0</v>
      </c>
      <c r="CL576" s="152">
        <v>0</v>
      </c>
      <c r="CM576" s="152"/>
      <c r="CN576" s="100"/>
      <c r="CO576" s="170">
        <f>IF(CO570="+X",CJ557-(CJ558+2*CJ560)*CJ565/3/(CJ558+CJ560)/TAN(CJ562*3.14159/180),CJ557-(CJ558+2*CJ560)*CJ565/3/(CJ558+CJ560)/TAN(CJ562*3.14159/180))</f>
        <v>16.666666666666668</v>
      </c>
      <c r="CP576" s="60">
        <f>IF(CO570="+X",(CJ558+2*CJ560)*CJ565/3/(CJ558+CJ560)/TAN(CJ562*3.14159/180),(CJ558+2*CJ560)*CJ565/3/(CJ558+CJ560)/TAN(CJ562*3.14159/180))</f>
        <v>3.3333333333333335</v>
      </c>
      <c r="CQ576" s="170">
        <f>CJ557-CQ540</f>
        <v>16.333333333333332</v>
      </c>
      <c r="CR576" s="60">
        <f>CJ557-CR540</f>
        <v>11.492018779342722</v>
      </c>
      <c r="CS576" s="60">
        <f>CJ557-CS540</f>
        <v>5.9999999999999947</v>
      </c>
      <c r="CT576" s="188">
        <f>CJ557-CT540</f>
        <v>20</v>
      </c>
      <c r="CU576" s="170">
        <f>CQ576</f>
        <v>16.333333333333332</v>
      </c>
      <c r="CV576" s="194">
        <f>CR576</f>
        <v>11.492018779342722</v>
      </c>
      <c r="CW576" s="194">
        <f>CS576</f>
        <v>5.9999999999999947</v>
      </c>
      <c r="CX576" s="188">
        <f>CT576</f>
        <v>20</v>
      </c>
      <c r="CZ576" s="112" t="s">
        <v>298</v>
      </c>
      <c r="DA576" s="29" t="s">
        <v>296</v>
      </c>
      <c r="DB576" s="89">
        <v>0</v>
      </c>
      <c r="DC576" s="152">
        <v>0</v>
      </c>
      <c r="DD576" s="152"/>
      <c r="DE576" s="100"/>
      <c r="DF576" s="170">
        <f>IF(DF570="+X",DA557-(DA558+2*DA560)*DA565/3/(DA558+DA560)/TAN(DA562*3.14159/180),DA557-(DA558+2*DA560)*DA565/3/(DA558+DA560)/TAN(DA562*3.14159/180))</f>
        <v>16.666666666666668</v>
      </c>
      <c r="DG576" s="60">
        <f>IF(DF570="+X",(DA558+2*DA560)*DA565/3/(DA558+DA560)/TAN(DA562*3.14159/180),(DA558+2*DA560)*DA565/3/(DA558+DA560)/TAN(DA562*3.14159/180))</f>
        <v>3.3333333333333335</v>
      </c>
      <c r="DH576" s="170">
        <f>DA557-DH540</f>
        <v>16.333333333333332</v>
      </c>
      <c r="DI576" s="60">
        <f>DA557-DI540</f>
        <v>11.492018779342722</v>
      </c>
      <c r="DJ576" s="60">
        <f>DA557-DJ540</f>
        <v>5.9999999999999947</v>
      </c>
      <c r="DK576" s="188">
        <f>DA557-DK540</f>
        <v>20</v>
      </c>
      <c r="DL576" s="170">
        <f>DH576</f>
        <v>16.333333333333332</v>
      </c>
      <c r="DM576" s="194">
        <f>DI576</f>
        <v>11.492018779342722</v>
      </c>
      <c r="DN576" s="194">
        <f>DJ576</f>
        <v>5.9999999999999947</v>
      </c>
      <c r="DO576" s="188">
        <f>DK576</f>
        <v>20</v>
      </c>
      <c r="DQ576" s="112" t="s">
        <v>298</v>
      </c>
      <c r="DR576" s="29" t="s">
        <v>296</v>
      </c>
      <c r="DS576" s="89">
        <v>0</v>
      </c>
      <c r="DT576" s="152">
        <v>0</v>
      </c>
      <c r="DU576" s="152"/>
      <c r="DV576" s="100"/>
      <c r="DW576" s="170">
        <f>IF(DW570="+X",DR557-(DR558+2*DR560)*DR565/3/(DR558+DR560)/TAN(DR562*3.14159/180),DR557-(DR558+2*DR560)*DR565/3/(DR558+DR560)/TAN(DR562*3.14159/180))</f>
        <v>16.666666666666668</v>
      </c>
      <c r="DX576" s="60">
        <f>IF(DW570="+X",(DR558+2*DR560)*DR565/3/(DR558+DR560)/TAN(DR562*3.14159/180),(DR558+2*DR560)*DR565/3/(DR558+DR560)/TAN(DR562*3.14159/180))</f>
        <v>3.3333333333333335</v>
      </c>
      <c r="DY576" s="170">
        <f>DR557-DY540</f>
        <v>16.333333333333332</v>
      </c>
      <c r="DZ576" s="60">
        <f>DR557-DZ540</f>
        <v>11.492018779342722</v>
      </c>
      <c r="EA576" s="60">
        <f>DR557-EA540</f>
        <v>5.9999999999999947</v>
      </c>
      <c r="EB576" s="188">
        <f>DR557-EB540</f>
        <v>20</v>
      </c>
      <c r="EC576" s="170">
        <f>DY576</f>
        <v>16.333333333333332</v>
      </c>
      <c r="ED576" s="194">
        <f>DZ576</f>
        <v>11.492018779342722</v>
      </c>
      <c r="EE576" s="194">
        <f>EA576</f>
        <v>5.9999999999999947</v>
      </c>
      <c r="EF576" s="188">
        <f>EB576</f>
        <v>20</v>
      </c>
    </row>
    <row r="577" spans="2:136" x14ac:dyDescent="0.3">
      <c r="B577" s="107" t="s">
        <v>299</v>
      </c>
      <c r="C577" s="16" t="s">
        <v>36</v>
      </c>
      <c r="D577" s="473">
        <f>D640*$D$14/$D$5</f>
        <v>-2.7428831917989371</v>
      </c>
      <c r="E577" s="474">
        <f t="shared" ref="D577:E578" si="316">E640*$D$14/$D$5</f>
        <v>-16.984776687678028</v>
      </c>
      <c r="F577" s="474"/>
      <c r="G577" s="475"/>
      <c r="H577" s="132">
        <f t="shared" ref="H577:Q577" si="317">H571*H539*H455</f>
        <v>-59.182979638430893</v>
      </c>
      <c r="I577" s="132">
        <f t="shared" si="317"/>
        <v>-15.426103402309025</v>
      </c>
      <c r="J577" s="33">
        <f t="shared" si="317"/>
        <v>0</v>
      </c>
      <c r="K577" s="132">
        <f t="shared" si="317"/>
        <v>0</v>
      </c>
      <c r="L577" s="132">
        <f t="shared" si="317"/>
        <v>0</v>
      </c>
      <c r="M577" s="132">
        <f t="shared" si="317"/>
        <v>0</v>
      </c>
      <c r="N577" s="33">
        <f t="shared" si="317"/>
        <v>0</v>
      </c>
      <c r="O577" s="132">
        <f t="shared" si="317"/>
        <v>0</v>
      </c>
      <c r="P577" s="132">
        <f t="shared" si="317"/>
        <v>0</v>
      </c>
      <c r="Q577" s="97">
        <f t="shared" si="317"/>
        <v>0</v>
      </c>
      <c r="S577" s="107" t="s">
        <v>299</v>
      </c>
      <c r="T577" s="202" t="s">
        <v>36</v>
      </c>
      <c r="U577" s="473">
        <f t="shared" ref="U577:V578" si="318">U640*$D$14/$D$5</f>
        <v>-2.7428831917989371</v>
      </c>
      <c r="V577" s="474">
        <f t="shared" si="318"/>
        <v>-16.984776687678028</v>
      </c>
      <c r="W577" s="474"/>
      <c r="X577" s="475"/>
      <c r="Y577" s="33">
        <f t="shared" ref="Y577:AH577" si="319">Y571*Y539*Y455</f>
        <v>-2.9422788351910163</v>
      </c>
      <c r="Z577" s="132">
        <f t="shared" si="319"/>
        <v>-55.525991576885936</v>
      </c>
      <c r="AA577" s="33">
        <f t="shared" si="319"/>
        <v>0</v>
      </c>
      <c r="AB577" s="132">
        <f t="shared" si="319"/>
        <v>0</v>
      </c>
      <c r="AC577" s="132">
        <f t="shared" si="319"/>
        <v>0</v>
      </c>
      <c r="AD577" s="132">
        <f t="shared" si="319"/>
        <v>0</v>
      </c>
      <c r="AE577" s="33">
        <f t="shared" si="319"/>
        <v>0</v>
      </c>
      <c r="AF577" s="132">
        <f t="shared" si="319"/>
        <v>0</v>
      </c>
      <c r="AG577" s="132">
        <f t="shared" si="319"/>
        <v>0</v>
      </c>
      <c r="AH577" s="97">
        <f t="shared" si="319"/>
        <v>0</v>
      </c>
      <c r="AJ577" s="107" t="s">
        <v>299</v>
      </c>
      <c r="AK577" s="202" t="s">
        <v>36</v>
      </c>
      <c r="AL577" s="473">
        <f t="shared" ref="AL577:AM577" si="320">AL640*$D$14/$D$5</f>
        <v>-25.951894814713015</v>
      </c>
      <c r="AM577" s="474">
        <f t="shared" si="320"/>
        <v>6.2242349352360478</v>
      </c>
      <c r="AN577" s="474"/>
      <c r="AO577" s="475"/>
      <c r="AP577" s="33">
        <f t="shared" ref="AP577:AY577" si="321">AP571*AP539*AP455</f>
        <v>64.56325051465187</v>
      </c>
      <c r="AQ577" s="132">
        <f t="shared" si="321"/>
        <v>-56.240700803239868</v>
      </c>
      <c r="AR577" s="33">
        <f t="shared" si="321"/>
        <v>0</v>
      </c>
      <c r="AS577" s="132">
        <f t="shared" si="321"/>
        <v>0</v>
      </c>
      <c r="AT577" s="132">
        <f t="shared" si="321"/>
        <v>0</v>
      </c>
      <c r="AU577" s="132">
        <f t="shared" si="321"/>
        <v>0</v>
      </c>
      <c r="AV577" s="33">
        <f t="shared" si="321"/>
        <v>0</v>
      </c>
      <c r="AW577" s="132">
        <f t="shared" si="321"/>
        <v>0</v>
      </c>
      <c r="AX577" s="132">
        <f t="shared" si="321"/>
        <v>0</v>
      </c>
      <c r="AY577" s="97">
        <f t="shared" si="321"/>
        <v>0</v>
      </c>
      <c r="BA577" s="107" t="s">
        <v>299</v>
      </c>
      <c r="BB577" s="202" t="s">
        <v>36</v>
      </c>
      <c r="BC577" s="473">
        <f t="shared" ref="BC577:BD577" si="322">BC640*$D$14/$D$5</f>
        <v>-25.951894814713015</v>
      </c>
      <c r="BD577" s="474">
        <f t="shared" si="322"/>
        <v>6.2242349352360478</v>
      </c>
      <c r="BE577" s="474"/>
      <c r="BF577" s="475"/>
      <c r="BG577" s="33">
        <f t="shared" ref="BG577:BP577" si="323">BG571*BG539*BG455</f>
        <v>34.719617298355921</v>
      </c>
      <c r="BH577" s="132">
        <f t="shared" si="323"/>
        <v>-87.303330040050838</v>
      </c>
      <c r="BI577" s="33">
        <f t="shared" si="323"/>
        <v>0</v>
      </c>
      <c r="BJ577" s="132">
        <f t="shared" si="323"/>
        <v>0</v>
      </c>
      <c r="BK577" s="132">
        <f t="shared" si="323"/>
        <v>0</v>
      </c>
      <c r="BL577" s="132">
        <f t="shared" si="323"/>
        <v>0</v>
      </c>
      <c r="BM577" s="33">
        <f t="shared" si="323"/>
        <v>0</v>
      </c>
      <c r="BN577" s="132">
        <f t="shared" si="323"/>
        <v>0</v>
      </c>
      <c r="BO577" s="132">
        <f t="shared" si="323"/>
        <v>0</v>
      </c>
      <c r="BP577" s="97">
        <f t="shared" si="323"/>
        <v>0</v>
      </c>
      <c r="BR577" s="107" t="s">
        <v>299</v>
      </c>
      <c r="BS577" s="202" t="s">
        <v>36</v>
      </c>
      <c r="BT577" s="473">
        <f t="shared" ref="BT577:BU578" si="324">BT640*$D$14/$D$5</f>
        <v>0</v>
      </c>
      <c r="BU577" s="474">
        <f t="shared" si="324"/>
        <v>0</v>
      </c>
      <c r="BV577" s="474"/>
      <c r="BW577" s="475"/>
      <c r="BX577" s="33">
        <f t="shared" ref="BX577:CG577" si="325">BX571*BX539*BX455</f>
        <v>0</v>
      </c>
      <c r="BY577" s="132">
        <f t="shared" si="325"/>
        <v>0</v>
      </c>
      <c r="BZ577" s="33">
        <f t="shared" si="325"/>
        <v>6.5101277602273981</v>
      </c>
      <c r="CA577" s="132">
        <f t="shared" si="325"/>
        <v>19.099961610584515</v>
      </c>
      <c r="CB577" s="132">
        <f t="shared" si="325"/>
        <v>13.074058229217005</v>
      </c>
      <c r="CC577" s="132">
        <f t="shared" si="325"/>
        <v>0</v>
      </c>
      <c r="CD577" s="33">
        <f t="shared" si="325"/>
        <v>-6.5101277602273981</v>
      </c>
      <c r="CE577" s="132">
        <f t="shared" si="325"/>
        <v>-19.099961610584515</v>
      </c>
      <c r="CF577" s="132">
        <f t="shared" si="325"/>
        <v>-13.074058229217005</v>
      </c>
      <c r="CG577" s="97">
        <f t="shared" si="325"/>
        <v>0</v>
      </c>
      <c r="CI577" s="107" t="s">
        <v>299</v>
      </c>
      <c r="CJ577" s="202" t="s">
        <v>36</v>
      </c>
      <c r="CK577" s="473">
        <f t="shared" ref="CK577:CL577" si="326">CK640*$D$14/$D$5</f>
        <v>0</v>
      </c>
      <c r="CL577" s="474">
        <f t="shared" si="326"/>
        <v>0</v>
      </c>
      <c r="CM577" s="474"/>
      <c r="CN577" s="475"/>
      <c r="CO577" s="33">
        <f t="shared" ref="CO577:CX577" si="327">CO571*CO539*CO455</f>
        <v>0</v>
      </c>
      <c r="CP577" s="132">
        <f t="shared" si="327"/>
        <v>0</v>
      </c>
      <c r="CQ577" s="33">
        <f t="shared" si="327"/>
        <v>-6.5101277602273981</v>
      </c>
      <c r="CR577" s="132">
        <f t="shared" si="327"/>
        <v>-19.099961610584515</v>
      </c>
      <c r="CS577" s="132">
        <f t="shared" si="327"/>
        <v>-10.895048524347505</v>
      </c>
      <c r="CT577" s="132">
        <f t="shared" si="327"/>
        <v>0</v>
      </c>
      <c r="CU577" s="33">
        <f t="shared" si="327"/>
        <v>6.5101277602273981</v>
      </c>
      <c r="CV577" s="132">
        <f t="shared" si="327"/>
        <v>19.099961610584515</v>
      </c>
      <c r="CW577" s="132">
        <f t="shared" si="327"/>
        <v>10.895048524347505</v>
      </c>
      <c r="CX577" s="97">
        <f t="shared" si="327"/>
        <v>0</v>
      </c>
      <c r="CZ577" s="107" t="s">
        <v>299</v>
      </c>
      <c r="DA577" s="202" t="s">
        <v>36</v>
      </c>
      <c r="DB577" s="473">
        <f t="shared" ref="DB577:DC577" si="328">DB640*$D$14/$D$5</f>
        <v>0</v>
      </c>
      <c r="DC577" s="474">
        <f t="shared" si="328"/>
        <v>0</v>
      </c>
      <c r="DD577" s="474"/>
      <c r="DE577" s="475"/>
      <c r="DF577" s="33">
        <f t="shared" ref="DF577:DO577" si="329">DF571*DF539*DF455</f>
        <v>0</v>
      </c>
      <c r="DG577" s="132">
        <f t="shared" si="329"/>
        <v>0</v>
      </c>
      <c r="DH577" s="33">
        <f t="shared" si="329"/>
        <v>9.7651916403410954</v>
      </c>
      <c r="DI577" s="132">
        <f t="shared" si="329"/>
        <v>28.649942415876769</v>
      </c>
      <c r="DJ577" s="132">
        <f t="shared" si="329"/>
        <v>19.61108734382551</v>
      </c>
      <c r="DK577" s="132">
        <f t="shared" si="329"/>
        <v>0</v>
      </c>
      <c r="DL577" s="33">
        <f t="shared" si="329"/>
        <v>-9.7651916403410954</v>
      </c>
      <c r="DM577" s="132">
        <f t="shared" si="329"/>
        <v>-28.649942415876769</v>
      </c>
      <c r="DN577" s="132">
        <f t="shared" si="329"/>
        <v>-19.61108734382551</v>
      </c>
      <c r="DO577" s="97">
        <f t="shared" si="329"/>
        <v>0</v>
      </c>
      <c r="DQ577" s="107" t="s">
        <v>299</v>
      </c>
      <c r="DR577" s="202" t="s">
        <v>36</v>
      </c>
      <c r="DS577" s="473">
        <f t="shared" ref="DS577:DT577" si="330">DS640*$D$14/$D$5</f>
        <v>0</v>
      </c>
      <c r="DT577" s="474">
        <f t="shared" si="330"/>
        <v>0</v>
      </c>
      <c r="DU577" s="474"/>
      <c r="DV577" s="475"/>
      <c r="DW577" s="33">
        <f t="shared" ref="DW577:EF577" si="331">DW571*DW539*DW455</f>
        <v>0</v>
      </c>
      <c r="DX577" s="132">
        <f t="shared" si="331"/>
        <v>0</v>
      </c>
      <c r="DY577" s="33">
        <f t="shared" si="331"/>
        <v>-4.068829850142123</v>
      </c>
      <c r="DZ577" s="132">
        <f t="shared" si="331"/>
        <v>-11.937476006615322</v>
      </c>
      <c r="EA577" s="132">
        <f t="shared" si="331"/>
        <v>-10.895048524347505</v>
      </c>
      <c r="EB577" s="132">
        <f t="shared" si="331"/>
        <v>0</v>
      </c>
      <c r="EC577" s="33">
        <f t="shared" si="331"/>
        <v>4.068829850142123</v>
      </c>
      <c r="ED577" s="132">
        <f t="shared" si="331"/>
        <v>11.937476006615322</v>
      </c>
      <c r="EE577" s="132">
        <f t="shared" si="331"/>
        <v>10.895048524347505</v>
      </c>
      <c r="EF577" s="97">
        <f t="shared" si="331"/>
        <v>0</v>
      </c>
    </row>
    <row r="578" spans="2:136" x14ac:dyDescent="0.3">
      <c r="B578" s="107" t="s">
        <v>300</v>
      </c>
      <c r="C578" s="16" t="s">
        <v>36</v>
      </c>
      <c r="D578" s="476">
        <f t="shared" si="316"/>
        <v>0</v>
      </c>
      <c r="E578" s="477">
        <f t="shared" si="316"/>
        <v>0</v>
      </c>
      <c r="F578" s="477"/>
      <c r="G578" s="478"/>
      <c r="H578" s="101">
        <f t="shared" ref="H578:Q578" si="332">H572*H539*H455</f>
        <v>0</v>
      </c>
      <c r="I578" s="101">
        <f t="shared" si="332"/>
        <v>0</v>
      </c>
      <c r="J578" s="34">
        <f t="shared" si="332"/>
        <v>3.2550638801136995</v>
      </c>
      <c r="K578" s="101">
        <f t="shared" si="332"/>
        <v>9.765191640341099</v>
      </c>
      <c r="L578" s="101">
        <f t="shared" si="332"/>
        <v>28.649942415876769</v>
      </c>
      <c r="M578" s="101">
        <f t="shared" si="332"/>
        <v>13.074058229217005</v>
      </c>
      <c r="N578" s="34">
        <f t="shared" si="332"/>
        <v>-3.2550638801136995</v>
      </c>
      <c r="O578" s="101">
        <f t="shared" si="332"/>
        <v>-9.765191640341099</v>
      </c>
      <c r="P578" s="101">
        <f t="shared" si="332"/>
        <v>-28.649942415876769</v>
      </c>
      <c r="Q578" s="98">
        <f t="shared" si="332"/>
        <v>-13.074058229217005</v>
      </c>
      <c r="S578" s="107" t="s">
        <v>300</v>
      </c>
      <c r="T578" s="202" t="s">
        <v>36</v>
      </c>
      <c r="U578" s="476">
        <f t="shared" si="318"/>
        <v>0</v>
      </c>
      <c r="V578" s="477">
        <f t="shared" si="318"/>
        <v>0</v>
      </c>
      <c r="W578" s="477"/>
      <c r="X578" s="478"/>
      <c r="Y578" s="34">
        <f t="shared" ref="Y578:AH578" si="333">Y572*Y539*Y455</f>
        <v>0</v>
      </c>
      <c r="Z578" s="101">
        <f t="shared" si="333"/>
        <v>0</v>
      </c>
      <c r="AA578" s="34">
        <f t="shared" si="333"/>
        <v>-3.2550638801136995</v>
      </c>
      <c r="AB578" s="101">
        <f t="shared" si="333"/>
        <v>-9.765191640341099</v>
      </c>
      <c r="AC578" s="101">
        <f t="shared" si="333"/>
        <v>-23.874952013230644</v>
      </c>
      <c r="AD578" s="101">
        <f t="shared" si="333"/>
        <v>-13.074058229217005</v>
      </c>
      <c r="AE578" s="34">
        <f t="shared" si="333"/>
        <v>3.2550638801136995</v>
      </c>
      <c r="AF578" s="101">
        <f t="shared" si="333"/>
        <v>9.765191640341099</v>
      </c>
      <c r="AG578" s="101">
        <f t="shared" si="333"/>
        <v>23.874952013230644</v>
      </c>
      <c r="AH578" s="98">
        <f t="shared" si="333"/>
        <v>13.074058229217005</v>
      </c>
      <c r="AJ578" s="107" t="s">
        <v>300</v>
      </c>
      <c r="AK578" s="202" t="s">
        <v>36</v>
      </c>
      <c r="AL578" s="476">
        <f t="shared" ref="AL578:AM578" si="334">AL641*$D$14/$D$5</f>
        <v>0</v>
      </c>
      <c r="AM578" s="477">
        <f t="shared" si="334"/>
        <v>0</v>
      </c>
      <c r="AN578" s="477"/>
      <c r="AO578" s="478"/>
      <c r="AP578" s="34">
        <f t="shared" ref="AP578:AY578" si="335">AP572*AP539*AP455</f>
        <v>0</v>
      </c>
      <c r="AQ578" s="101">
        <f t="shared" si="335"/>
        <v>0</v>
      </c>
      <c r="AR578" s="34">
        <f t="shared" si="335"/>
        <v>4.8825958201705486</v>
      </c>
      <c r="AS578" s="101">
        <f t="shared" si="335"/>
        <v>14.647787460511644</v>
      </c>
      <c r="AT578" s="101">
        <f t="shared" si="335"/>
        <v>42.974913623815162</v>
      </c>
      <c r="AU578" s="101">
        <f t="shared" si="335"/>
        <v>26.148116458434011</v>
      </c>
      <c r="AV578" s="34">
        <f t="shared" si="335"/>
        <v>-4.8825958201705486</v>
      </c>
      <c r="AW578" s="101">
        <f t="shared" si="335"/>
        <v>-14.647787460511644</v>
      </c>
      <c r="AX578" s="101">
        <f t="shared" si="335"/>
        <v>-42.974913623815162</v>
      </c>
      <c r="AY578" s="98">
        <f t="shared" si="335"/>
        <v>-26.148116458434011</v>
      </c>
      <c r="BA578" s="107" t="s">
        <v>300</v>
      </c>
      <c r="BB578" s="202" t="s">
        <v>36</v>
      </c>
      <c r="BC578" s="476">
        <f t="shared" ref="BC578:BD578" si="336">BC641*$D$14/$D$5</f>
        <v>0</v>
      </c>
      <c r="BD578" s="477">
        <f t="shared" si="336"/>
        <v>0</v>
      </c>
      <c r="BE578" s="477"/>
      <c r="BF578" s="478"/>
      <c r="BG578" s="34">
        <f t="shared" ref="BG578:BP578" si="337">BG572*BG539*BG455</f>
        <v>0</v>
      </c>
      <c r="BH578" s="101">
        <f t="shared" si="337"/>
        <v>0</v>
      </c>
      <c r="BI578" s="34">
        <f t="shared" si="337"/>
        <v>-2.0344149250710619</v>
      </c>
      <c r="BJ578" s="101">
        <f t="shared" si="337"/>
        <v>-6.1032447752131853</v>
      </c>
      <c r="BK578" s="101">
        <f t="shared" si="337"/>
        <v>-23.874952013230644</v>
      </c>
      <c r="BL578" s="101">
        <f t="shared" si="337"/>
        <v>-13.074058229217005</v>
      </c>
      <c r="BM578" s="34">
        <f t="shared" si="337"/>
        <v>2.0344149250710619</v>
      </c>
      <c r="BN578" s="101">
        <f t="shared" si="337"/>
        <v>6.1032447752131853</v>
      </c>
      <c r="BO578" s="101">
        <f t="shared" si="337"/>
        <v>23.874952013230644</v>
      </c>
      <c r="BP578" s="98">
        <f t="shared" si="337"/>
        <v>13.074058229217005</v>
      </c>
      <c r="BR578" s="107" t="s">
        <v>300</v>
      </c>
      <c r="BS578" s="202" t="s">
        <v>36</v>
      </c>
      <c r="BT578" s="476">
        <f t="shared" si="324"/>
        <v>-5.4857663835978743</v>
      </c>
      <c r="BU578" s="477">
        <f t="shared" si="324"/>
        <v>-41.143247876984042</v>
      </c>
      <c r="BV578" s="477"/>
      <c r="BW578" s="478"/>
      <c r="BX578" s="34">
        <f t="shared" ref="BX578:CG578" si="338">BX572*BX539*BX455</f>
        <v>-139.88704278174572</v>
      </c>
      <c r="BY578" s="101">
        <f t="shared" si="338"/>
        <v>36.429954790785764</v>
      </c>
      <c r="BZ578" s="34">
        <f t="shared" si="338"/>
        <v>0</v>
      </c>
      <c r="CA578" s="101">
        <f t="shared" si="338"/>
        <v>0</v>
      </c>
      <c r="CB578" s="101">
        <f t="shared" si="338"/>
        <v>0</v>
      </c>
      <c r="CC578" s="101">
        <f t="shared" si="338"/>
        <v>0</v>
      </c>
      <c r="CD578" s="34">
        <f t="shared" si="338"/>
        <v>0</v>
      </c>
      <c r="CE578" s="101">
        <f t="shared" si="338"/>
        <v>0</v>
      </c>
      <c r="CF578" s="101">
        <f t="shared" si="338"/>
        <v>0</v>
      </c>
      <c r="CG578" s="98">
        <f t="shared" si="338"/>
        <v>0</v>
      </c>
      <c r="CI578" s="107" t="s">
        <v>300</v>
      </c>
      <c r="CJ578" s="202" t="s">
        <v>36</v>
      </c>
      <c r="CK578" s="476">
        <f t="shared" ref="CK578:CL578" si="339">CK641*$D$14/$D$5</f>
        <v>-5.4857663835978743</v>
      </c>
      <c r="CL578" s="477">
        <f t="shared" si="339"/>
        <v>-41.143247876984042</v>
      </c>
      <c r="CM578" s="477"/>
      <c r="CN578" s="478"/>
      <c r="CO578" s="34">
        <f t="shared" ref="CO578:CX578" si="340">CO572*CO539*CO455</f>
        <v>12.143318263595257</v>
      </c>
      <c r="CP578" s="101">
        <f t="shared" si="340"/>
        <v>-92.696546238517982</v>
      </c>
      <c r="CQ578" s="34">
        <f t="shared" si="340"/>
        <v>0</v>
      </c>
      <c r="CR578" s="101">
        <f t="shared" si="340"/>
        <v>0</v>
      </c>
      <c r="CS578" s="101">
        <f t="shared" si="340"/>
        <v>0</v>
      </c>
      <c r="CT578" s="101">
        <f t="shared" si="340"/>
        <v>0</v>
      </c>
      <c r="CU578" s="34">
        <f t="shared" si="340"/>
        <v>0</v>
      </c>
      <c r="CV578" s="101">
        <f t="shared" si="340"/>
        <v>0</v>
      </c>
      <c r="CW578" s="101">
        <f t="shared" si="340"/>
        <v>0</v>
      </c>
      <c r="CX578" s="98">
        <f t="shared" si="340"/>
        <v>0</v>
      </c>
      <c r="CZ578" s="107" t="s">
        <v>300</v>
      </c>
      <c r="DA578" s="202" t="s">
        <v>36</v>
      </c>
      <c r="DB578" s="476">
        <f t="shared" ref="DB578:DC578" si="341">DB641*$D$14/$D$5</f>
        <v>-51.903789629426029</v>
      </c>
      <c r="DC578" s="477">
        <f t="shared" si="341"/>
        <v>5.274775368844109</v>
      </c>
      <c r="DD578" s="477"/>
      <c r="DE578" s="478"/>
      <c r="DF578" s="34">
        <f t="shared" ref="DF578:DO578" si="342">DF572*DF539*DF455</f>
        <v>73.941015755940569</v>
      </c>
      <c r="DG578" s="101">
        <f t="shared" si="342"/>
        <v>-73.941015755940569</v>
      </c>
      <c r="DH578" s="34">
        <f t="shared" si="342"/>
        <v>0</v>
      </c>
      <c r="DI578" s="101">
        <f t="shared" si="342"/>
        <v>0</v>
      </c>
      <c r="DJ578" s="101">
        <f t="shared" si="342"/>
        <v>0</v>
      </c>
      <c r="DK578" s="101">
        <f t="shared" si="342"/>
        <v>0</v>
      </c>
      <c r="DL578" s="34">
        <f t="shared" si="342"/>
        <v>0</v>
      </c>
      <c r="DM578" s="101">
        <f t="shared" si="342"/>
        <v>0</v>
      </c>
      <c r="DN578" s="101">
        <f t="shared" si="342"/>
        <v>0</v>
      </c>
      <c r="DO578" s="98">
        <f t="shared" si="342"/>
        <v>0</v>
      </c>
      <c r="DQ578" s="107" t="s">
        <v>300</v>
      </c>
      <c r="DR578" s="202" t="s">
        <v>36</v>
      </c>
      <c r="DS578" s="476">
        <f t="shared" ref="DS578:DT578" si="343">DS641*$D$14/$D$5</f>
        <v>-51.903789629426029</v>
      </c>
      <c r="DT578" s="477">
        <f t="shared" si="343"/>
        <v>5.274775368844109</v>
      </c>
      <c r="DU578" s="477"/>
      <c r="DV578" s="478"/>
      <c r="DW578" s="34">
        <f t="shared" ref="DW578:EF578" si="344">DW572*DW539*DW455</f>
        <v>22.903860016037239</v>
      </c>
      <c r="DX578" s="101">
        <f t="shared" si="344"/>
        <v>-115.60040625455522</v>
      </c>
      <c r="DY578" s="34">
        <f t="shared" si="344"/>
        <v>0</v>
      </c>
      <c r="DZ578" s="101">
        <f t="shared" si="344"/>
        <v>0</v>
      </c>
      <c r="EA578" s="101">
        <f t="shared" si="344"/>
        <v>0</v>
      </c>
      <c r="EB578" s="101">
        <f t="shared" si="344"/>
        <v>0</v>
      </c>
      <c r="EC578" s="34">
        <f t="shared" si="344"/>
        <v>0</v>
      </c>
      <c r="ED578" s="101">
        <f t="shared" si="344"/>
        <v>0</v>
      </c>
      <c r="EE578" s="101">
        <f t="shared" si="344"/>
        <v>0</v>
      </c>
      <c r="EF578" s="98">
        <f t="shared" si="344"/>
        <v>0</v>
      </c>
    </row>
    <row r="579" spans="2:136" x14ac:dyDescent="0.3">
      <c r="B579" s="107" t="s">
        <v>301</v>
      </c>
      <c r="C579" s="16" t="s">
        <v>36</v>
      </c>
      <c r="D579" s="35">
        <v>0</v>
      </c>
      <c r="E579" s="133">
        <v>0</v>
      </c>
      <c r="F579" s="133"/>
      <c r="G579" s="99"/>
      <c r="H579" s="133">
        <f t="shared" ref="H579:Q579" si="345">H573*H539*H455</f>
        <v>-197.27659879476965</v>
      </c>
      <c r="I579" s="133">
        <f t="shared" si="345"/>
        <v>51.420344674363413</v>
      </c>
      <c r="J579" s="35">
        <f t="shared" si="345"/>
        <v>5.4251064668561657</v>
      </c>
      <c r="K579" s="133">
        <f t="shared" si="345"/>
        <v>16.275319400568495</v>
      </c>
      <c r="L579" s="133">
        <f t="shared" si="345"/>
        <v>47.74990402646128</v>
      </c>
      <c r="M579" s="133">
        <f t="shared" si="345"/>
        <v>21.790097048695007</v>
      </c>
      <c r="N579" s="35">
        <f t="shared" si="345"/>
        <v>5.4251064668561657</v>
      </c>
      <c r="O579" s="133">
        <f t="shared" si="345"/>
        <v>16.275319400568495</v>
      </c>
      <c r="P579" s="133">
        <f t="shared" si="345"/>
        <v>47.74990402646128</v>
      </c>
      <c r="Q579" s="99">
        <f t="shared" si="345"/>
        <v>21.790097048695007</v>
      </c>
      <c r="S579" s="107" t="s">
        <v>301</v>
      </c>
      <c r="T579" s="202" t="s">
        <v>36</v>
      </c>
      <c r="U579" s="34">
        <v>0</v>
      </c>
      <c r="V579" s="39">
        <v>0</v>
      </c>
      <c r="W579" s="39"/>
      <c r="X579" s="39"/>
      <c r="Y579" s="35">
        <f t="shared" ref="Y579:AH579" si="346">Y573*Y539*Y455</f>
        <v>-9.8075961173033885</v>
      </c>
      <c r="Z579" s="133">
        <f t="shared" si="346"/>
        <v>185.08663858961978</v>
      </c>
      <c r="AA579" s="35">
        <f t="shared" si="346"/>
        <v>-5.4251064668561657</v>
      </c>
      <c r="AB579" s="133">
        <f t="shared" si="346"/>
        <v>-16.275319400568495</v>
      </c>
      <c r="AC579" s="133">
        <f t="shared" si="346"/>
        <v>-39.791586688717736</v>
      </c>
      <c r="AD579" s="133">
        <f t="shared" si="346"/>
        <v>-21.790097048695007</v>
      </c>
      <c r="AE579" s="35">
        <f t="shared" si="346"/>
        <v>-5.4251064668561657</v>
      </c>
      <c r="AF579" s="133">
        <f t="shared" si="346"/>
        <v>-16.275319400568495</v>
      </c>
      <c r="AG579" s="133">
        <f t="shared" si="346"/>
        <v>-39.791586688717736</v>
      </c>
      <c r="AH579" s="99">
        <f t="shared" si="346"/>
        <v>-21.790097048695007</v>
      </c>
      <c r="AJ579" s="107" t="s">
        <v>301</v>
      </c>
      <c r="AK579" s="202" t="s">
        <v>36</v>
      </c>
      <c r="AL579" s="34">
        <v>0</v>
      </c>
      <c r="AM579" s="39">
        <v>0</v>
      </c>
      <c r="AN579" s="39"/>
      <c r="AO579" s="39"/>
      <c r="AP579" s="35">
        <f t="shared" ref="AP579:AY579" si="347">AP573*AP539*AP455</f>
        <v>215.21083504883958</v>
      </c>
      <c r="AQ579" s="133">
        <f t="shared" si="347"/>
        <v>187.46900267746622</v>
      </c>
      <c r="AR579" s="35">
        <f t="shared" si="347"/>
        <v>8.1376597002842477</v>
      </c>
      <c r="AS579" s="133">
        <f t="shared" si="347"/>
        <v>24.412979100852741</v>
      </c>
      <c r="AT579" s="133">
        <f t="shared" si="347"/>
        <v>71.624856039691934</v>
      </c>
      <c r="AU579" s="133">
        <f t="shared" si="347"/>
        <v>43.580194097390013</v>
      </c>
      <c r="AV579" s="35">
        <f t="shared" si="347"/>
        <v>8.1376597002842477</v>
      </c>
      <c r="AW579" s="133">
        <f t="shared" si="347"/>
        <v>24.412979100852741</v>
      </c>
      <c r="AX579" s="133">
        <f t="shared" si="347"/>
        <v>71.624856039691934</v>
      </c>
      <c r="AY579" s="99">
        <f t="shared" si="347"/>
        <v>43.580194097390013</v>
      </c>
      <c r="BA579" s="107" t="s">
        <v>301</v>
      </c>
      <c r="BB579" s="202" t="s">
        <v>36</v>
      </c>
      <c r="BC579" s="34">
        <v>0</v>
      </c>
      <c r="BD579" s="39">
        <v>0</v>
      </c>
      <c r="BE579" s="39"/>
      <c r="BF579" s="39"/>
      <c r="BG579" s="35">
        <f t="shared" ref="BG579:BP579" si="348">BG573*BG539*BG455</f>
        <v>115.73205766118639</v>
      </c>
      <c r="BH579" s="133">
        <f t="shared" si="348"/>
        <v>291.01110013350279</v>
      </c>
      <c r="BI579" s="35">
        <f t="shared" si="348"/>
        <v>-3.3906915417851033</v>
      </c>
      <c r="BJ579" s="133">
        <f t="shared" si="348"/>
        <v>-10.172074625355309</v>
      </c>
      <c r="BK579" s="133">
        <f t="shared" si="348"/>
        <v>-39.791586688717736</v>
      </c>
      <c r="BL579" s="133">
        <f t="shared" si="348"/>
        <v>-21.790097048695007</v>
      </c>
      <c r="BM579" s="35">
        <f t="shared" si="348"/>
        <v>-3.3906915417851033</v>
      </c>
      <c r="BN579" s="133">
        <f t="shared" si="348"/>
        <v>-10.172074625355309</v>
      </c>
      <c r="BO579" s="133">
        <f t="shared" si="348"/>
        <v>-39.791586688717736</v>
      </c>
      <c r="BP579" s="99">
        <f t="shared" si="348"/>
        <v>-21.790097048695007</v>
      </c>
      <c r="BR579" s="107" t="s">
        <v>301</v>
      </c>
      <c r="BS579" s="202" t="s">
        <v>36</v>
      </c>
      <c r="BT579" s="34">
        <v>0</v>
      </c>
      <c r="BU579" s="39">
        <v>0</v>
      </c>
      <c r="BV579" s="39"/>
      <c r="BW579" s="39"/>
      <c r="BX579" s="35">
        <f t="shared" ref="BX579:CG579" si="349">BX573*BX539*BX455</f>
        <v>-233.14507130290951</v>
      </c>
      <c r="BY579" s="133">
        <f t="shared" si="349"/>
        <v>-60.716591317976267</v>
      </c>
      <c r="BZ579" s="35">
        <f t="shared" si="349"/>
        <v>21.700425867424663</v>
      </c>
      <c r="CA579" s="133">
        <f t="shared" si="349"/>
        <v>63.66653870194839</v>
      </c>
      <c r="CB579" s="133">
        <f t="shared" si="349"/>
        <v>43.580194097390013</v>
      </c>
      <c r="CC579" s="133">
        <f t="shared" si="349"/>
        <v>0</v>
      </c>
      <c r="CD579" s="35">
        <f t="shared" si="349"/>
        <v>21.700425867424663</v>
      </c>
      <c r="CE579" s="133">
        <f t="shared" si="349"/>
        <v>63.66653870194839</v>
      </c>
      <c r="CF579" s="133">
        <f t="shared" si="349"/>
        <v>43.580194097390013</v>
      </c>
      <c r="CG579" s="99">
        <f t="shared" si="349"/>
        <v>0</v>
      </c>
      <c r="CI579" s="107" t="s">
        <v>301</v>
      </c>
      <c r="CJ579" s="202" t="s">
        <v>36</v>
      </c>
      <c r="CK579" s="34">
        <v>0</v>
      </c>
      <c r="CL579" s="39">
        <v>0</v>
      </c>
      <c r="CM579" s="39"/>
      <c r="CN579" s="39"/>
      <c r="CO579" s="35">
        <f t="shared" ref="CO579:CX579" si="350">CO573*CO539*CO455</f>
        <v>20.238863772658757</v>
      </c>
      <c r="CP579" s="133">
        <f t="shared" si="350"/>
        <v>154.4942437308633</v>
      </c>
      <c r="CQ579" s="35">
        <f t="shared" si="350"/>
        <v>-21.700425867424663</v>
      </c>
      <c r="CR579" s="133">
        <f t="shared" si="350"/>
        <v>-63.66653870194839</v>
      </c>
      <c r="CS579" s="133">
        <f t="shared" si="350"/>
        <v>-36.316828414491681</v>
      </c>
      <c r="CT579" s="133">
        <f t="shared" si="350"/>
        <v>0</v>
      </c>
      <c r="CU579" s="35">
        <f t="shared" si="350"/>
        <v>-21.700425867424663</v>
      </c>
      <c r="CV579" s="133">
        <f t="shared" si="350"/>
        <v>-63.66653870194839</v>
      </c>
      <c r="CW579" s="133">
        <f t="shared" si="350"/>
        <v>-36.316828414491681</v>
      </c>
      <c r="CX579" s="99">
        <f t="shared" si="350"/>
        <v>0</v>
      </c>
      <c r="CZ579" s="107" t="s">
        <v>301</v>
      </c>
      <c r="DA579" s="202" t="s">
        <v>36</v>
      </c>
      <c r="DB579" s="34">
        <v>0</v>
      </c>
      <c r="DC579" s="39">
        <v>0</v>
      </c>
      <c r="DD579" s="39"/>
      <c r="DE579" s="39"/>
      <c r="DF579" s="35">
        <f t="shared" ref="DF579:DO579" si="351">DF573*DF539*DF455</f>
        <v>123.23502625990093</v>
      </c>
      <c r="DG579" s="133">
        <f t="shared" si="351"/>
        <v>123.23502625990093</v>
      </c>
      <c r="DH579" s="35">
        <f t="shared" si="351"/>
        <v>32.550638801136984</v>
      </c>
      <c r="DI579" s="133">
        <f t="shared" si="351"/>
        <v>95.49980805292256</v>
      </c>
      <c r="DJ579" s="133">
        <f t="shared" si="351"/>
        <v>65.370291146085037</v>
      </c>
      <c r="DK579" s="133">
        <f t="shared" si="351"/>
        <v>0</v>
      </c>
      <c r="DL579" s="35">
        <f t="shared" si="351"/>
        <v>32.550638801136984</v>
      </c>
      <c r="DM579" s="133">
        <f t="shared" si="351"/>
        <v>95.49980805292256</v>
      </c>
      <c r="DN579" s="133">
        <f t="shared" si="351"/>
        <v>65.370291146085037</v>
      </c>
      <c r="DO579" s="99">
        <f t="shared" si="351"/>
        <v>0</v>
      </c>
      <c r="DQ579" s="107" t="s">
        <v>301</v>
      </c>
      <c r="DR579" s="202" t="s">
        <v>36</v>
      </c>
      <c r="DS579" s="34">
        <v>0</v>
      </c>
      <c r="DT579" s="39">
        <v>0</v>
      </c>
      <c r="DU579" s="39"/>
      <c r="DV579" s="39"/>
      <c r="DW579" s="35">
        <f t="shared" ref="DW579:EF579" si="352">DW573*DW539*DW455</f>
        <v>38.173100026728726</v>
      </c>
      <c r="DX579" s="133">
        <f t="shared" si="352"/>
        <v>192.66734375759202</v>
      </c>
      <c r="DY579" s="35">
        <f t="shared" si="352"/>
        <v>-13.562766167140412</v>
      </c>
      <c r="DZ579" s="133">
        <f t="shared" si="352"/>
        <v>-39.791586688717736</v>
      </c>
      <c r="EA579" s="133">
        <f t="shared" si="352"/>
        <v>-36.316828414491681</v>
      </c>
      <c r="EB579" s="133">
        <f t="shared" si="352"/>
        <v>0</v>
      </c>
      <c r="EC579" s="35">
        <f t="shared" si="352"/>
        <v>-13.562766167140412</v>
      </c>
      <c r="ED579" s="133">
        <f t="shared" si="352"/>
        <v>-39.791586688717736</v>
      </c>
      <c r="EE579" s="133">
        <f t="shared" si="352"/>
        <v>-36.316828414491681</v>
      </c>
      <c r="EF579" s="99">
        <f t="shared" si="352"/>
        <v>0</v>
      </c>
    </row>
    <row r="580" spans="2:136" x14ac:dyDescent="0.3">
      <c r="B580" s="91" t="s">
        <v>39</v>
      </c>
      <c r="C580" s="95" t="s">
        <v>40</v>
      </c>
      <c r="D580" s="35">
        <f>IF(D570="+X",D577*D574-D579*D576,-D575*D578+D576*D579)</f>
        <v>-20.571623938492028</v>
      </c>
      <c r="E580" s="133">
        <f>IF(D570="+X",E577*E574,-E575*E578)</f>
        <v>-127.38582515758522</v>
      </c>
      <c r="F580" s="133"/>
      <c r="G580" s="133"/>
      <c r="H580" s="35">
        <f>IF(H570="+X",H577*H574-H579*H576,-H575*H578+H576*H579)</f>
        <v>5984.0568301080139</v>
      </c>
      <c r="I580" s="99">
        <f>IF(I570="-X",I577*I574-I579*I576,-I575*I578+I576*I579)</f>
        <v>-497.06333185217966</v>
      </c>
      <c r="J580" s="133">
        <f>IF(J570="+Y",-J579*J576,J579*J576)</f>
        <v>-197.11220162910737</v>
      </c>
      <c r="K580" s="133">
        <f>IF(J570="+Y",-K579*K576,K579*K576)</f>
        <v>-511.76837670676491</v>
      </c>
      <c r="L580" s="133">
        <f>IF(J570="+Y",-L579*L576,L579*L576)</f>
        <v>-1097.4855875678113</v>
      </c>
      <c r="M580" s="133">
        <f>IF(J570="+Y",-M579*M576,M579*M576)</f>
        <v>-261.48116458433987</v>
      </c>
      <c r="N580" s="35">
        <f>J580</f>
        <v>-197.11220162910737</v>
      </c>
      <c r="O580" s="133">
        <f>K580</f>
        <v>-511.76837670676491</v>
      </c>
      <c r="P580" s="133">
        <f>L580</f>
        <v>-1097.4855875678113</v>
      </c>
      <c r="Q580" s="99">
        <f>M580</f>
        <v>-261.48116458433987</v>
      </c>
      <c r="S580" s="91" t="s">
        <v>39</v>
      </c>
      <c r="T580" s="196" t="s">
        <v>40</v>
      </c>
      <c r="U580" s="36">
        <f>IF(U570="+X",U577*U574-U579*U576,-U575*U578+U576*U579)</f>
        <v>-20.571623938492028</v>
      </c>
      <c r="V580" s="191">
        <f>IF(U570="+X",V577*V574,-V575*V578)</f>
        <v>-127.38582515758522</v>
      </c>
      <c r="W580" s="191"/>
      <c r="X580" s="192"/>
      <c r="Y580" s="133">
        <f>IF(Y570="+X",Y577*Y574-Y579*Y576,-Y575*Y578+Y576*Y579)</f>
        <v>297.49708222486947</v>
      </c>
      <c r="Z580" s="99">
        <f>IF(Z570="-X",Z577*Z574-Z579*Z576,-Z575*Z578+Z576*Z579)</f>
        <v>-1789.170839699658</v>
      </c>
      <c r="AA580" s="133">
        <f>IF(AA570="+Y",-AA579*AA576,AA579*AA576)</f>
        <v>197.11220162910737</v>
      </c>
      <c r="AB580" s="133">
        <f>IF(AA570="+Y",-AB579*AB576,AB579*AB576)</f>
        <v>511.76837670676491</v>
      </c>
      <c r="AC580" s="133">
        <f>IF(AA570="+Y",-AC579*AC576,AC579*AC576)</f>
        <v>914.57132297317617</v>
      </c>
      <c r="AD580" s="133">
        <f>IF(AA570="+Y",-AD579*AD576,AD579*AD576)</f>
        <v>261.48116458433987</v>
      </c>
      <c r="AE580" s="35">
        <f>AA580</f>
        <v>197.11220162910737</v>
      </c>
      <c r="AF580" s="133">
        <f t="shared" ref="AF580" si="353">AB580</f>
        <v>511.76837670676491</v>
      </c>
      <c r="AG580" s="133">
        <f t="shared" ref="AG580" si="354">AC580</f>
        <v>914.57132297317617</v>
      </c>
      <c r="AH580" s="99">
        <f t="shared" ref="AH580" si="355">AD580</f>
        <v>261.48116458433987</v>
      </c>
      <c r="AJ580" s="91" t="s">
        <v>39</v>
      </c>
      <c r="AK580" s="196" t="s">
        <v>40</v>
      </c>
      <c r="AL580" s="36">
        <f>IF(AL570="+X",AL577*AL574-AL579*AL576,-AL575*AL578+AL576*AL579)</f>
        <v>-194.63921111034762</v>
      </c>
      <c r="AM580" s="191">
        <f>IF(AL570="+X",AM577*AM574,-AM575*AM578)</f>
        <v>46.681762014270362</v>
      </c>
      <c r="AN580" s="191"/>
      <c r="AO580" s="191"/>
      <c r="AP580" s="35">
        <f>IF(AP570="+X",AP577*AP574-AP579*AP576,-AP575*AP578+AP576*AP579)</f>
        <v>-6528.0619964814687</v>
      </c>
      <c r="AQ580" s="99">
        <f>IF(AQ570="-X",AQ577*AQ574-AQ579*AQ576,-AQ575*AQ578+AQ576*AQ579)</f>
        <v>-1812.200359215507</v>
      </c>
      <c r="AR580" s="133">
        <f>IF(AR570="+Y",-AR579*AR576,AR579*AR576)</f>
        <v>-295.66830244366099</v>
      </c>
      <c r="AS580" s="133">
        <f>IF(AR570="+Y",-AS579*AS576,AS579*AS576)</f>
        <v>-767.65256506014725</v>
      </c>
      <c r="AT580" s="133">
        <f>IF(AR570="+Y",-AT579*AT576,AT579*AT576)</f>
        <v>-1646.2283813517174</v>
      </c>
      <c r="AU580" s="133">
        <f>IF(AR570="+Y",-AU579*AU576,AU579*AU576)</f>
        <v>-522.96232916867973</v>
      </c>
      <c r="AV580" s="35">
        <f>AR580</f>
        <v>-295.66830244366099</v>
      </c>
      <c r="AW580" s="133">
        <f t="shared" ref="AW580" si="356">AS580</f>
        <v>-767.65256506014725</v>
      </c>
      <c r="AX580" s="133">
        <f t="shared" ref="AX580" si="357">AT580</f>
        <v>-1646.2283813517174</v>
      </c>
      <c r="AY580" s="99">
        <f t="shared" ref="AY580" si="358">AU580</f>
        <v>-522.96232916867973</v>
      </c>
      <c r="BA580" s="91" t="s">
        <v>39</v>
      </c>
      <c r="BB580" s="196" t="s">
        <v>40</v>
      </c>
      <c r="BC580" s="36">
        <f>IF(BC570="+X",BC577*BC574-BC579*BC576,-BC575*BC578+BC576*BC579)</f>
        <v>-194.63921111034762</v>
      </c>
      <c r="BD580" s="191">
        <f>IF(BC570="+X",BD577*BD574,-BD575*BD578)</f>
        <v>46.681762014270362</v>
      </c>
      <c r="BE580" s="191"/>
      <c r="BF580" s="191"/>
      <c r="BG580" s="35">
        <f>IF(BG570="+X",BG577*BG574-BG579*BG576,-BG575*BG578+BG576*BG579)</f>
        <v>-3510.5390823893204</v>
      </c>
      <c r="BH580" s="99">
        <f>IF(BH570="-X",BH577*BH574-BH579*BH576,-BH575*BH578+BH576*BH579)</f>
        <v>-2813.1073012905272</v>
      </c>
      <c r="BI580" s="133">
        <f>IF(BI570="+Y",-BI579*BI576,BI579*BI576)</f>
        <v>123.1951260181921</v>
      </c>
      <c r="BJ580" s="133">
        <f>IF(BI570="+Y",-BJ579*BJ576,BJ579*BJ576)</f>
        <v>319.85523544172804</v>
      </c>
      <c r="BK580" s="133">
        <f>IF(BI570="+Y",-BK579*BK576,BK579*BK576)</f>
        <v>914.57132297317617</v>
      </c>
      <c r="BL580" s="133">
        <f>IF(BI570="+Y",-BL579*BL576,BL579*BL576)</f>
        <v>261.48116458433987</v>
      </c>
      <c r="BM580" s="35">
        <f>BI580</f>
        <v>123.1951260181921</v>
      </c>
      <c r="BN580" s="133">
        <f t="shared" ref="BN580" si="359">BJ580</f>
        <v>319.85523544172804</v>
      </c>
      <c r="BO580" s="133">
        <f t="shared" ref="BO580" si="360">BK580</f>
        <v>914.57132297317617</v>
      </c>
      <c r="BP580" s="99">
        <f t="shared" ref="BP580" si="361">BL580</f>
        <v>261.48116458433987</v>
      </c>
      <c r="BR580" s="91" t="s">
        <v>39</v>
      </c>
      <c r="BS580" s="196" t="s">
        <v>40</v>
      </c>
      <c r="BT580" s="36">
        <f>IF(BT570="+X",BT577*BT574-BT579*BT576,-BT575*BT578+BT576*BT579)</f>
        <v>41.143247876984056</v>
      </c>
      <c r="BU580" s="191">
        <f>IF(BT570="+X",BU577*BU574,-BU575*BU578)</f>
        <v>308.57435907738034</v>
      </c>
      <c r="BV580" s="191"/>
      <c r="BW580" s="191"/>
      <c r="BX580" s="35">
        <f>IF(BX570="+X",BX577*BX574-BX579*BX576,-BX575*BX578+BX576*BX579)</f>
        <v>-2486.8807605643683</v>
      </c>
      <c r="BY580" s="99">
        <f>IF(BY570="-X",BY577*BY574-BY579*BY576,-BY575*BY578+BY576*BY579)</f>
        <v>-566.68818563444518</v>
      </c>
      <c r="BZ580" s="133">
        <f>IF(BZ570="+Y",-BZ579*BZ576,BZ579*BZ576)</f>
        <v>354.44028916793616</v>
      </c>
      <c r="CA580" s="133">
        <f>IF(BZ570="+Y",-CA579*CA576,CA579*CA576)</f>
        <v>731.65705837854114</v>
      </c>
      <c r="CB580" s="133">
        <f>IF(BZ570="+Y",-CB579*CB576,CB579*CB576)</f>
        <v>261.48116458433987</v>
      </c>
      <c r="CC580" s="133">
        <f>IF(BZ570="+Y",-CC579*CC576,CC579*CC576)</f>
        <v>0</v>
      </c>
      <c r="CD580" s="35">
        <f>BZ580</f>
        <v>354.44028916793616</v>
      </c>
      <c r="CE580" s="133">
        <f t="shared" ref="CE580" si="362">CA580</f>
        <v>731.65705837854114</v>
      </c>
      <c r="CF580" s="133">
        <f t="shared" ref="CF580" si="363">CB580</f>
        <v>261.48116458433987</v>
      </c>
      <c r="CG580" s="99">
        <f t="shared" ref="CG580" si="364">CC580</f>
        <v>0</v>
      </c>
      <c r="CI580" s="91" t="s">
        <v>39</v>
      </c>
      <c r="CJ580" s="196" t="s">
        <v>40</v>
      </c>
      <c r="CK580" s="36">
        <f>IF(CK570="+X",CK577*CK574-CK579*CK576,-CK575*CK578+CK576*CK579)</f>
        <v>41.143247876984056</v>
      </c>
      <c r="CL580" s="191">
        <f>IF(CK570="+X",CL577*CL574,-CL575*CL578)</f>
        <v>308.57435907738034</v>
      </c>
      <c r="CM580" s="191"/>
      <c r="CN580" s="191"/>
      <c r="CO580" s="35">
        <f>IF(CO570="+X",CO577*CO574-CO579*CO576,-CO575*CO578+CO576*CO579)</f>
        <v>215.88121357502672</v>
      </c>
      <c r="CP580" s="99">
        <f>IF(CP570="-X",CP577*CP574-CP579*CP576,-CP575*CP578+CP576*CP579)</f>
        <v>1441.9462748213909</v>
      </c>
      <c r="CQ580" s="133">
        <f>IF(CQ570="+Y",-CQ579*CQ576,CQ579*CQ576)</f>
        <v>-354.44028916793616</v>
      </c>
      <c r="CR580" s="133">
        <f>IF(CQ570="+Y",-CR579*CR576,CR579*CR576)</f>
        <v>-731.65705837854114</v>
      </c>
      <c r="CS580" s="133">
        <f>IF(CQ570="+Y",-CS579*CS576,CS579*CS576)</f>
        <v>-217.90097048694989</v>
      </c>
      <c r="CT580" s="133">
        <f>IF(CQ570="+Y",-CT579*CT576,CT579*CT576)</f>
        <v>0</v>
      </c>
      <c r="CU580" s="35">
        <f>CQ580</f>
        <v>-354.44028916793616</v>
      </c>
      <c r="CV580" s="133">
        <f t="shared" ref="CV580" si="365">CR580</f>
        <v>-731.65705837854114</v>
      </c>
      <c r="CW580" s="133">
        <f t="shared" ref="CW580" si="366">CS580</f>
        <v>-217.90097048694989</v>
      </c>
      <c r="CX580" s="99">
        <f t="shared" ref="CX580" si="367">CT580</f>
        <v>0</v>
      </c>
      <c r="CZ580" s="91" t="s">
        <v>39</v>
      </c>
      <c r="DA580" s="196" t="s">
        <v>40</v>
      </c>
      <c r="DB580" s="36">
        <f>IF(DB570="+X",DB577*DB574-DB579*DB576,-DB575*DB578+DB576*DB579)</f>
        <v>389.27842222069523</v>
      </c>
      <c r="DC580" s="191">
        <f>IF(DB570="+X",DC577*DC574,-DC575*DC578)</f>
        <v>-39.56081526633082</v>
      </c>
      <c r="DD580" s="191"/>
      <c r="DE580" s="191"/>
      <c r="DF580" s="35">
        <f>IF(DF570="+X",DF577*DF574-DF579*DF576,-DF575*DF578+DF576*DF579)</f>
        <v>1314.5069467722767</v>
      </c>
      <c r="DG580" s="99">
        <f>IF(DG570="-X",DG577*DG574-DG579*DG576,-DG575*DG578+DG576*DG579)</f>
        <v>1150.1935784257421</v>
      </c>
      <c r="DH580" s="133">
        <f>IF(DH570="+Y",-DH579*DH576,DH579*DH576)</f>
        <v>531.66043375190407</v>
      </c>
      <c r="DI580" s="133">
        <f>IF(DH570="+Y",-DI579*DI576,DI579*DI576)</f>
        <v>1097.4855875678113</v>
      </c>
      <c r="DJ580" s="133">
        <f>IF(DH570="+Y",-DJ579*DJ576,DJ579*DJ576)</f>
        <v>392.22174687650988</v>
      </c>
      <c r="DK580" s="133">
        <f>IF(DH570="+Y",-DK579*DK576,DK579*DK576)</f>
        <v>0</v>
      </c>
      <c r="DL580" s="35">
        <f>DH580</f>
        <v>531.66043375190407</v>
      </c>
      <c r="DM580" s="133">
        <f t="shared" ref="DM580" si="368">DI580</f>
        <v>1097.4855875678113</v>
      </c>
      <c r="DN580" s="133">
        <f t="shared" ref="DN580" si="369">DJ580</f>
        <v>392.22174687650988</v>
      </c>
      <c r="DO580" s="99">
        <f t="shared" ref="DO580" si="370">DK580</f>
        <v>0</v>
      </c>
      <c r="DQ580" s="91" t="s">
        <v>39</v>
      </c>
      <c r="DR580" s="196" t="s">
        <v>40</v>
      </c>
      <c r="DS580" s="36">
        <f>IF(DS570="+X",DS577*DS574-DS579*DS576,-DS575*DS578+DS576*DS579)</f>
        <v>389.27842222069523</v>
      </c>
      <c r="DT580" s="191">
        <f>IF(DS570="+X",DT577*DT574,-DT575*DT578)</f>
        <v>-39.56081526633082</v>
      </c>
      <c r="DU580" s="191"/>
      <c r="DV580" s="191"/>
      <c r="DW580" s="35">
        <f>IF(DW570="+X",DW577*DW574-DW579*DW576,-DW575*DW578+DW576*DW579)</f>
        <v>407.17973361843974</v>
      </c>
      <c r="DX580" s="99">
        <f>IF(DX570="-X",DX577*DX574-DX579*DX576,-DX575*DX578+DX576*DX579)</f>
        <v>1798.2285417375256</v>
      </c>
      <c r="DY580" s="133">
        <f>IF(DY570="+Y",-DY579*DY576,DY579*DY576)</f>
        <v>-221.52518072996003</v>
      </c>
      <c r="DZ580" s="133">
        <f>IF(DY570="+Y",-DZ579*DZ576,DZ579*DZ576)</f>
        <v>-457.28566148658808</v>
      </c>
      <c r="EA580" s="133">
        <f>IF(DY570="+Y",-EA579*EA576,EA579*EA576)</f>
        <v>-217.90097048694989</v>
      </c>
      <c r="EB580" s="133">
        <f>IF(DY570="+Y",-EB579*EB576,EB579*EB576)</f>
        <v>0</v>
      </c>
      <c r="EC580" s="35">
        <f>DY580</f>
        <v>-221.52518072996003</v>
      </c>
      <c r="ED580" s="133">
        <f t="shared" ref="ED580" si="371">DZ580</f>
        <v>-457.28566148658808</v>
      </c>
      <c r="EE580" s="133">
        <f t="shared" ref="EE580" si="372">EA580</f>
        <v>-217.90097048694989</v>
      </c>
      <c r="EF580" s="99">
        <f t="shared" ref="EF580" si="373">EB580</f>
        <v>0</v>
      </c>
    </row>
    <row r="581" spans="2:136" x14ac:dyDescent="0.3">
      <c r="B581" s="107" t="s">
        <v>35</v>
      </c>
      <c r="C581" s="16" t="s">
        <v>36</v>
      </c>
      <c r="D581" s="19">
        <f>SUM(D577:Q577)</f>
        <v>-94.336742920216892</v>
      </c>
      <c r="E581" s="136"/>
      <c r="F581" s="136"/>
      <c r="G581" s="136"/>
      <c r="H581" s="136"/>
      <c r="I581" s="136"/>
      <c r="J581" s="136"/>
      <c r="K581" s="136"/>
      <c r="L581" s="136"/>
      <c r="M581" s="136"/>
      <c r="N581" s="136"/>
      <c r="O581" s="136"/>
      <c r="P581" s="136"/>
      <c r="Q581" s="136"/>
      <c r="S581" s="107" t="s">
        <v>35</v>
      </c>
      <c r="T581" s="202" t="s">
        <v>36</v>
      </c>
      <c r="U581" s="20">
        <f>SUM(U577:AH577)</f>
        <v>-78.195930291553921</v>
      </c>
      <c r="V581" s="136"/>
      <c r="W581" s="136"/>
      <c r="X581" s="136"/>
      <c r="Y581" s="136"/>
      <c r="Z581" s="136"/>
      <c r="AA581" s="136"/>
      <c r="AB581" s="136"/>
      <c r="AC581" s="136"/>
      <c r="AD581" s="136"/>
      <c r="AE581" s="136"/>
      <c r="AF581" s="136"/>
      <c r="AG581" s="136"/>
      <c r="AH581" s="136"/>
      <c r="AJ581" s="107" t="s">
        <v>35</v>
      </c>
      <c r="AK581" s="202" t="s">
        <v>36</v>
      </c>
      <c r="AL581" s="19">
        <f>SUM(AL577:AY577)</f>
        <v>-11.405110168064965</v>
      </c>
      <c r="AM581" s="136"/>
      <c r="AN581" s="136"/>
      <c r="AO581" s="136"/>
      <c r="AP581" s="136"/>
      <c r="AQ581" s="136"/>
      <c r="AR581" s="136"/>
      <c r="AS581" s="136"/>
      <c r="AT581" s="136"/>
      <c r="AU581" s="136"/>
      <c r="AV581" s="136"/>
      <c r="AW581" s="136"/>
      <c r="AX581" s="136"/>
      <c r="AY581" s="136"/>
      <c r="BA581" s="107" t="s">
        <v>35</v>
      </c>
      <c r="BB581" s="202" t="s">
        <v>36</v>
      </c>
      <c r="BC581" s="19">
        <f>SUM(BC577:BP577)</f>
        <v>-72.311372621171884</v>
      </c>
      <c r="BD581" s="136"/>
      <c r="BE581" s="136"/>
      <c r="BF581" s="136"/>
      <c r="BG581" s="136"/>
      <c r="BH581" s="136"/>
      <c r="BI581" s="136"/>
      <c r="BJ581" s="136"/>
      <c r="BK581" s="136"/>
      <c r="BL581" s="136"/>
      <c r="BM581" s="136"/>
      <c r="BN581" s="136"/>
      <c r="BO581" s="136"/>
      <c r="BP581" s="136"/>
      <c r="BR581" s="107" t="s">
        <v>35</v>
      </c>
      <c r="BS581" s="202" t="s">
        <v>36</v>
      </c>
      <c r="BT581" s="19">
        <f>SUM(BT577:CG577)</f>
        <v>3.5527136788005009E-15</v>
      </c>
      <c r="BU581" s="136"/>
      <c r="BV581" s="136"/>
      <c r="BW581" s="136"/>
      <c r="BX581" s="136"/>
      <c r="BY581" s="136"/>
      <c r="BZ581" s="136"/>
      <c r="CA581" s="136"/>
      <c r="CB581" s="136"/>
      <c r="CC581" s="136"/>
      <c r="CD581" s="136"/>
      <c r="CE581" s="136"/>
      <c r="CF581" s="136"/>
      <c r="CG581" s="136"/>
      <c r="CI581" s="107" t="s">
        <v>35</v>
      </c>
      <c r="CJ581" s="202" t="s">
        <v>36</v>
      </c>
      <c r="CK581" s="19">
        <f>SUM(CK577:CX577)</f>
        <v>-3.5527136788005009E-15</v>
      </c>
      <c r="CL581" s="136"/>
      <c r="CM581" s="136"/>
      <c r="CN581" s="136"/>
      <c r="CO581" s="136"/>
      <c r="CP581" s="136"/>
      <c r="CQ581" s="136"/>
      <c r="CR581" s="136"/>
      <c r="CS581" s="136"/>
      <c r="CT581" s="136"/>
      <c r="CU581" s="136"/>
      <c r="CV581" s="136"/>
      <c r="CW581" s="136"/>
      <c r="CX581" s="136"/>
      <c r="CZ581" s="107" t="s">
        <v>35</v>
      </c>
      <c r="DA581" s="202" t="s">
        <v>36</v>
      </c>
      <c r="DB581" s="19">
        <f>SUM(DB577:DO577)</f>
        <v>3.5527136788005009E-15</v>
      </c>
      <c r="DC581" s="136"/>
      <c r="DD581" s="136"/>
      <c r="DE581" s="136"/>
      <c r="DF581" s="136"/>
      <c r="DG581" s="136"/>
      <c r="DH581" s="136"/>
      <c r="DI581" s="136"/>
      <c r="DJ581" s="136"/>
      <c r="DK581" s="136"/>
      <c r="DL581" s="136"/>
      <c r="DM581" s="136"/>
      <c r="DN581" s="136"/>
      <c r="DO581" s="136"/>
      <c r="DQ581" s="107" t="s">
        <v>35</v>
      </c>
      <c r="DR581" s="202" t="s">
        <v>36</v>
      </c>
      <c r="DS581" s="19">
        <f>SUM(DS577:EF577)</f>
        <v>1.7763568394002505E-15</v>
      </c>
      <c r="DT581" s="136"/>
      <c r="DU581" s="136"/>
      <c r="DV581" s="136"/>
      <c r="DW581" s="136"/>
      <c r="DX581" s="136"/>
      <c r="DY581" s="136"/>
      <c r="DZ581" s="136"/>
      <c r="EA581" s="136"/>
      <c r="EB581" s="136"/>
      <c r="EC581" s="136"/>
      <c r="ED581" s="136"/>
      <c r="EE581" s="136"/>
      <c r="EF581" s="136"/>
    </row>
    <row r="582" spans="2:136" x14ac:dyDescent="0.3">
      <c r="B582" s="107" t="s">
        <v>37</v>
      </c>
      <c r="C582" s="16" t="s">
        <v>36</v>
      </c>
      <c r="D582" s="20">
        <f>SUM(D578:Q578)</f>
        <v>0</v>
      </c>
      <c r="E582" s="136"/>
      <c r="F582" s="479" t="s">
        <v>424</v>
      </c>
      <c r="G582" s="136"/>
      <c r="H582" s="136"/>
      <c r="I582" s="136"/>
      <c r="J582" s="136"/>
      <c r="K582" s="136"/>
      <c r="L582" s="136"/>
      <c r="M582" s="136"/>
      <c r="N582" s="136"/>
      <c r="O582" s="136"/>
      <c r="P582" s="136"/>
      <c r="Q582" s="136"/>
      <c r="S582" s="107" t="s">
        <v>37</v>
      </c>
      <c r="T582" s="202" t="s">
        <v>36</v>
      </c>
      <c r="U582" s="20">
        <f>SUM(U578:AH578)</f>
        <v>0</v>
      </c>
      <c r="V582" s="136"/>
      <c r="W582" s="479" t="s">
        <v>424</v>
      </c>
      <c r="X582" s="136"/>
      <c r="Y582" s="136"/>
      <c r="Z582" s="136"/>
      <c r="AA582" s="136"/>
      <c r="AB582" s="136"/>
      <c r="AC582" s="136"/>
      <c r="AD582" s="136"/>
      <c r="AE582" s="136"/>
      <c r="AF582" s="136"/>
      <c r="AG582" s="136"/>
      <c r="AH582" s="136"/>
      <c r="AJ582" s="107" t="s">
        <v>37</v>
      </c>
      <c r="AK582" s="202" t="s">
        <v>36</v>
      </c>
      <c r="AL582" s="20">
        <f>SUM(AL578:AY578)</f>
        <v>0</v>
      </c>
      <c r="AM582" s="136"/>
      <c r="AN582" s="479" t="s">
        <v>424</v>
      </c>
      <c r="AO582" s="136"/>
      <c r="AP582" s="136"/>
      <c r="AQ582" s="136"/>
      <c r="AR582" s="136"/>
      <c r="AS582" s="136"/>
      <c r="AT582" s="136"/>
      <c r="AU582" s="136"/>
      <c r="AV582" s="136"/>
      <c r="AW582" s="136"/>
      <c r="AX582" s="136"/>
      <c r="AY582" s="136"/>
      <c r="BA582" s="107" t="s">
        <v>37</v>
      </c>
      <c r="BB582" s="202" t="s">
        <v>36</v>
      </c>
      <c r="BC582" s="20">
        <f>SUM(BC578:BP578)</f>
        <v>0</v>
      </c>
      <c r="BD582" s="136"/>
      <c r="BE582" s="479" t="s">
        <v>424</v>
      </c>
      <c r="BF582" s="136"/>
      <c r="BG582" s="136"/>
      <c r="BH582" s="136"/>
      <c r="BI582" s="136"/>
      <c r="BJ582" s="136"/>
      <c r="BK582" s="136"/>
      <c r="BL582" s="136"/>
      <c r="BM582" s="136"/>
      <c r="BN582" s="136"/>
      <c r="BO582" s="136"/>
      <c r="BP582" s="136"/>
      <c r="BR582" s="107" t="s">
        <v>37</v>
      </c>
      <c r="BS582" s="202" t="s">
        <v>36</v>
      </c>
      <c r="BT582" s="20">
        <f>SUM(BT578:CG578)</f>
        <v>-150.08610225154189</v>
      </c>
      <c r="BU582" s="136"/>
      <c r="BV582" s="479" t="s">
        <v>424</v>
      </c>
      <c r="BW582" s="136"/>
      <c r="BX582" s="136"/>
      <c r="BY582" s="136"/>
      <c r="BZ582" s="136"/>
      <c r="CA582" s="136"/>
      <c r="CB582" s="136"/>
      <c r="CC582" s="136"/>
      <c r="CD582" s="136"/>
      <c r="CE582" s="136"/>
      <c r="CF582" s="136"/>
      <c r="CG582" s="136"/>
      <c r="CI582" s="107" t="s">
        <v>37</v>
      </c>
      <c r="CJ582" s="202" t="s">
        <v>36</v>
      </c>
      <c r="CK582" s="20">
        <f>SUM(CK578:CX578)</f>
        <v>-127.18224223550465</v>
      </c>
      <c r="CL582" s="136"/>
      <c r="CM582" s="479" t="s">
        <v>424</v>
      </c>
      <c r="CN582" s="136"/>
      <c r="CO582" s="136"/>
      <c r="CP582" s="136"/>
      <c r="CQ582" s="136"/>
      <c r="CR582" s="136"/>
      <c r="CS582" s="136"/>
      <c r="CT582" s="136"/>
      <c r="CU582" s="136"/>
      <c r="CV582" s="136"/>
      <c r="CW582" s="136"/>
      <c r="CX582" s="136"/>
      <c r="CZ582" s="107" t="s">
        <v>37</v>
      </c>
      <c r="DA582" s="202" t="s">
        <v>36</v>
      </c>
      <c r="DB582" s="20">
        <f>SUM(DB578:DO578)</f>
        <v>-46.629014260581918</v>
      </c>
      <c r="DC582" s="136"/>
      <c r="DD582" s="479" t="s">
        <v>424</v>
      </c>
      <c r="DE582" s="136"/>
      <c r="DF582" s="136"/>
      <c r="DG582" s="136"/>
      <c r="DH582" s="136"/>
      <c r="DI582" s="136"/>
      <c r="DJ582" s="136"/>
      <c r="DK582" s="136"/>
      <c r="DL582" s="136"/>
      <c r="DM582" s="136"/>
      <c r="DN582" s="136"/>
      <c r="DO582" s="136"/>
      <c r="DQ582" s="107" t="s">
        <v>37</v>
      </c>
      <c r="DR582" s="202" t="s">
        <v>36</v>
      </c>
      <c r="DS582" s="20">
        <f>SUM(DS578:EF578)</f>
        <v>-139.32556049909991</v>
      </c>
      <c r="DT582" s="136"/>
      <c r="DU582" s="479" t="s">
        <v>424</v>
      </c>
      <c r="DV582" s="136"/>
      <c r="DW582" s="136"/>
      <c r="DX582" s="136"/>
      <c r="DY582" s="136"/>
      <c r="DZ582" s="136"/>
      <c r="EA582" s="136"/>
      <c r="EB582" s="136"/>
      <c r="EC582" s="136"/>
      <c r="ED582" s="136"/>
      <c r="EE582" s="136"/>
      <c r="EF582" s="136"/>
    </row>
    <row r="583" spans="2:136" x14ac:dyDescent="0.3">
      <c r="B583" s="107" t="s">
        <v>38</v>
      </c>
      <c r="C583" s="16" t="s">
        <v>36</v>
      </c>
      <c r="D583" s="20">
        <f>SUM(D579:Q579)</f>
        <v>36.624599764755629</v>
      </c>
      <c r="E583" s="136"/>
      <c r="F583" s="136"/>
      <c r="G583" s="136"/>
      <c r="H583" s="136"/>
      <c r="I583" s="136"/>
      <c r="J583" s="136"/>
      <c r="K583" s="136"/>
      <c r="L583" s="136"/>
      <c r="M583" s="136"/>
      <c r="N583" s="136"/>
      <c r="O583" s="136"/>
      <c r="P583" s="136"/>
      <c r="Q583" s="136"/>
      <c r="S583" s="107" t="s">
        <v>38</v>
      </c>
      <c r="T583" s="202" t="s">
        <v>36</v>
      </c>
      <c r="U583" s="20">
        <f>SUM(U579:AH579)</f>
        <v>8.7148232626416196</v>
      </c>
      <c r="V583" s="136"/>
      <c r="W583" s="136"/>
      <c r="X583" s="136"/>
      <c r="Y583" s="136"/>
      <c r="Z583" s="136"/>
      <c r="AA583" s="136"/>
      <c r="AB583" s="136"/>
      <c r="AC583" s="136"/>
      <c r="AD583" s="136"/>
      <c r="AE583" s="136"/>
      <c r="AF583" s="136"/>
      <c r="AG583" s="136"/>
      <c r="AH583" s="136"/>
      <c r="AJ583" s="107" t="s">
        <v>38</v>
      </c>
      <c r="AK583" s="202" t="s">
        <v>36</v>
      </c>
      <c r="AL583" s="20">
        <f>SUM(AL579:AY579)</f>
        <v>698.19121560274391</v>
      </c>
      <c r="AM583" s="136"/>
      <c r="AN583" s="136"/>
      <c r="AO583" s="136"/>
      <c r="AP583" s="136"/>
      <c r="AQ583" s="136"/>
      <c r="AR583" s="136"/>
      <c r="AS583" s="136"/>
      <c r="AT583" s="136"/>
      <c r="AU583" s="136"/>
      <c r="AV583" s="136"/>
      <c r="AW583" s="136"/>
      <c r="AX583" s="136"/>
      <c r="AY583" s="136"/>
      <c r="BA583" s="107" t="s">
        <v>38</v>
      </c>
      <c r="BB583" s="202" t="s">
        <v>36</v>
      </c>
      <c r="BC583" s="20">
        <f>SUM(BC579:BP579)</f>
        <v>256.45425798558279</v>
      </c>
      <c r="BD583" s="136"/>
      <c r="BE583" s="136"/>
      <c r="BF583" s="136"/>
      <c r="BG583" s="136"/>
      <c r="BH583" s="136"/>
      <c r="BI583" s="136"/>
      <c r="BJ583" s="136"/>
      <c r="BK583" s="136"/>
      <c r="BL583" s="136"/>
      <c r="BM583" s="136"/>
      <c r="BN583" s="136"/>
      <c r="BO583" s="136"/>
      <c r="BP583" s="136"/>
      <c r="BR583" s="107" t="s">
        <v>38</v>
      </c>
      <c r="BS583" s="202" t="s">
        <v>36</v>
      </c>
      <c r="BT583" s="20">
        <f>SUM(BT579:CG579)</f>
        <v>-35.967345287359699</v>
      </c>
      <c r="BU583" s="136"/>
      <c r="BV583" s="136"/>
      <c r="BW583" s="136"/>
      <c r="BX583" s="136"/>
      <c r="BY583" s="136"/>
      <c r="BZ583" s="136"/>
      <c r="CA583" s="136"/>
      <c r="CB583" s="136"/>
      <c r="CC583" s="136"/>
      <c r="CD583" s="136"/>
      <c r="CE583" s="136"/>
      <c r="CF583" s="136"/>
      <c r="CG583" s="136"/>
      <c r="CI583" s="107" t="s">
        <v>38</v>
      </c>
      <c r="CJ583" s="202" t="s">
        <v>36</v>
      </c>
      <c r="CK583" s="20">
        <f>SUM(CK579:CX579)</f>
        <v>-68.63447846420739</v>
      </c>
      <c r="CL583" s="136"/>
      <c r="CM583" s="136"/>
      <c r="CN583" s="136"/>
      <c r="CO583" s="136"/>
      <c r="CP583" s="136"/>
      <c r="CQ583" s="136"/>
      <c r="CR583" s="136"/>
      <c r="CS583" s="136"/>
      <c r="CT583" s="136"/>
      <c r="CU583" s="136"/>
      <c r="CV583" s="136"/>
      <c r="CW583" s="136"/>
      <c r="CX583" s="136"/>
      <c r="CZ583" s="107" t="s">
        <v>38</v>
      </c>
      <c r="DA583" s="202" t="s">
        <v>36</v>
      </c>
      <c r="DB583" s="20">
        <f>SUM(DB579:DO579)</f>
        <v>633.31152852009109</v>
      </c>
      <c r="DC583" s="136"/>
      <c r="DD583" s="136"/>
      <c r="DE583" s="136"/>
      <c r="DF583" s="136"/>
      <c r="DG583" s="136"/>
      <c r="DH583" s="136"/>
      <c r="DI583" s="136"/>
      <c r="DJ583" s="136"/>
      <c r="DK583" s="136"/>
      <c r="DL583" s="136"/>
      <c r="DM583" s="136"/>
      <c r="DN583" s="136"/>
      <c r="DO583" s="136"/>
      <c r="DQ583" s="107" t="s">
        <v>38</v>
      </c>
      <c r="DR583" s="202" t="s">
        <v>36</v>
      </c>
      <c r="DS583" s="20">
        <f>SUM(DS579:EF579)</f>
        <v>51.498081243621101</v>
      </c>
      <c r="DT583" s="136"/>
      <c r="DU583" s="136"/>
      <c r="DV583" s="136"/>
      <c r="DW583" s="136"/>
      <c r="DX583" s="136"/>
      <c r="DY583" s="136"/>
      <c r="DZ583" s="136"/>
      <c r="EA583" s="136"/>
      <c r="EB583" s="136"/>
      <c r="EC583" s="136"/>
      <c r="ED583" s="136"/>
      <c r="EE583" s="136"/>
      <c r="EF583" s="136"/>
    </row>
    <row r="584" spans="2:136" x14ac:dyDescent="0.3">
      <c r="B584" s="91" t="s">
        <v>39</v>
      </c>
      <c r="C584" s="95" t="s">
        <v>40</v>
      </c>
      <c r="D584" s="103">
        <f>SUM(D580:Q580)</f>
        <v>1203.3413881837098</v>
      </c>
      <c r="E584" s="193" t="str">
        <f>IF(D570="+X","Must be NEGATIVE for overturn","Must be POSITIVE for overturn")</f>
        <v>Must be NEGATIVE for overturn</v>
      </c>
      <c r="F584" s="16"/>
      <c r="G584" s="16"/>
      <c r="H584" s="16"/>
      <c r="I584" s="16"/>
      <c r="J584" s="543"/>
      <c r="K584" s="543"/>
      <c r="L584" s="543"/>
      <c r="M584" s="543"/>
      <c r="N584" s="543"/>
      <c r="O584" s="543"/>
      <c r="P584" s="543"/>
      <c r="Q584" s="543"/>
      <c r="S584" s="91" t="s">
        <v>39</v>
      </c>
      <c r="T584" s="196" t="s">
        <v>40</v>
      </c>
      <c r="U584" s="103">
        <f>SUM(U580:AH580)</f>
        <v>2130.2349252159106</v>
      </c>
      <c r="V584" s="193" t="str">
        <f>IF(U570="+X","Must be NEGATIVE for overturn","Must be POSITIVE for overturn")</f>
        <v>Must be NEGATIVE for overturn</v>
      </c>
      <c r="W584" s="202"/>
      <c r="X584" s="202"/>
      <c r="Y584" s="202"/>
      <c r="Z584" s="202"/>
      <c r="AA584" s="12"/>
      <c r="AB584" s="202"/>
      <c r="AC584" s="202"/>
      <c r="AD584" s="202"/>
      <c r="AE584" s="202"/>
      <c r="AF584" s="202"/>
      <c r="AG584" s="202"/>
      <c r="AH584" s="202"/>
      <c r="AJ584" s="91" t="s">
        <v>39</v>
      </c>
      <c r="AK584" s="196" t="s">
        <v>40</v>
      </c>
      <c r="AL584" s="103">
        <f>SUM(AL580:AY580)</f>
        <v>-14953.242960841464</v>
      </c>
      <c r="AM584" s="193" t="str">
        <f>IF(AL570="+X","Must be NEGATIVE for overturn","Must be POSITIVE for overturn")</f>
        <v>Must be NEGATIVE for overturn</v>
      </c>
      <c r="AN584" s="202"/>
      <c r="AO584" s="202"/>
      <c r="AP584" s="202"/>
      <c r="AQ584" s="202"/>
      <c r="AR584" s="12"/>
      <c r="AS584" s="202"/>
      <c r="AT584" s="202"/>
      <c r="AU584" s="202"/>
      <c r="AV584" s="202"/>
      <c r="AW584" s="202"/>
      <c r="AX584" s="202"/>
      <c r="AY584" s="202"/>
      <c r="BA584" s="91" t="s">
        <v>39</v>
      </c>
      <c r="BB584" s="196" t="s">
        <v>40</v>
      </c>
      <c r="BC584" s="103">
        <f>SUM(BC580:BP580)</f>
        <v>-3233.3981347410522</v>
      </c>
      <c r="BD584" s="193" t="str">
        <f>IF(BC570="+X","Must be NEGATIVE for overturn","Must be POSITIVE for overturn")</f>
        <v>Must be NEGATIVE for overturn</v>
      </c>
      <c r="BE584" s="202"/>
      <c r="BF584" s="202"/>
      <c r="BG584" s="202"/>
      <c r="BH584" s="202"/>
      <c r="BI584" s="12"/>
      <c r="BJ584" s="202"/>
      <c r="BK584" s="202"/>
      <c r="BL584" s="202"/>
      <c r="BM584" s="202"/>
      <c r="BN584" s="202"/>
      <c r="BO584" s="202"/>
      <c r="BP584" s="202"/>
      <c r="BR584" s="91" t="s">
        <v>39</v>
      </c>
      <c r="BS584" s="196" t="s">
        <v>40</v>
      </c>
      <c r="BT584" s="103">
        <f>SUM(BT580:CG580)</f>
        <v>-8.6943149828151149</v>
      </c>
      <c r="BU584" s="193" t="str">
        <f>IF(BT570="+X","Must be NEGATIVE for overturn","Must be POSITIVE for overturn")</f>
        <v>Must be POSITIVE for overturn</v>
      </c>
      <c r="BV584" s="202"/>
      <c r="BW584" s="202"/>
      <c r="BX584" s="202"/>
      <c r="BY584" s="202"/>
      <c r="BZ584" s="12"/>
      <c r="CA584" s="202"/>
      <c r="CB584" s="202"/>
      <c r="CC584" s="202"/>
      <c r="CD584" s="202"/>
      <c r="CE584" s="202"/>
      <c r="CF584" s="202"/>
      <c r="CG584" s="202"/>
      <c r="CI584" s="91" t="s">
        <v>39</v>
      </c>
      <c r="CJ584" s="196" t="s">
        <v>40</v>
      </c>
      <c r="CK584" s="103">
        <f>SUM(CK580:CX580)</f>
        <v>-600.45154071607215</v>
      </c>
      <c r="CL584" s="193" t="str">
        <f>IF(CK570="+X","Must be NEGATIVE for overturn","Must be POSITIVE for overturn")</f>
        <v>Must be POSITIVE for overturn</v>
      </c>
      <c r="CM584" s="202"/>
      <c r="CN584" s="202"/>
      <c r="CO584" s="202"/>
      <c r="CP584" s="202"/>
      <c r="CQ584" s="12"/>
      <c r="CR584" s="202"/>
      <c r="CS584" s="202"/>
      <c r="CT584" s="202"/>
      <c r="CU584" s="202"/>
      <c r="CV584" s="202"/>
      <c r="CW584" s="202"/>
      <c r="CX584" s="202"/>
      <c r="CZ584" s="91" t="s">
        <v>39</v>
      </c>
      <c r="DA584" s="196" t="s">
        <v>40</v>
      </c>
      <c r="DB584" s="103">
        <f>SUM(DB580:DO580)</f>
        <v>6857.1536685448345</v>
      </c>
      <c r="DC584" s="193" t="str">
        <f>IF(DB570="+X","Must be NEGATIVE for overturn","Must be POSITIVE for overturn")</f>
        <v>Must be POSITIVE for overturn</v>
      </c>
      <c r="DD584" s="202"/>
      <c r="DE584" s="202"/>
      <c r="DF584" s="202"/>
      <c r="DG584" s="202"/>
      <c r="DH584" s="12"/>
      <c r="DI584" s="202"/>
      <c r="DJ584" s="202"/>
      <c r="DK584" s="202"/>
      <c r="DL584" s="202"/>
      <c r="DM584" s="202"/>
      <c r="DN584" s="202"/>
      <c r="DO584" s="202"/>
      <c r="DQ584" s="91" t="s">
        <v>39</v>
      </c>
      <c r="DR584" s="196" t="s">
        <v>40</v>
      </c>
      <c r="DS584" s="103">
        <f>SUM(DS580:EF580)</f>
        <v>761.70225690333359</v>
      </c>
      <c r="DT584" s="193" t="str">
        <f>IF(DS570="+X","Must be NEGATIVE for overturn","Must be POSITIVE for overturn")</f>
        <v>Must be POSITIVE for overturn</v>
      </c>
      <c r="DU584" s="202"/>
      <c r="DV584" s="202"/>
      <c r="DW584" s="202"/>
      <c r="DX584" s="202"/>
      <c r="DY584" s="12"/>
      <c r="DZ584" s="202"/>
      <c r="EA584" s="202"/>
      <c r="EB584" s="202"/>
      <c r="EC584" s="202"/>
      <c r="ED584" s="202"/>
      <c r="EE584" s="202"/>
      <c r="EF584" s="202"/>
    </row>
    <row r="585" spans="2:136" x14ac:dyDescent="0.3">
      <c r="B585" s="12"/>
      <c r="C585" s="16"/>
      <c r="D585" s="16"/>
      <c r="E585" s="16"/>
      <c r="F585" s="16"/>
      <c r="G585" s="16"/>
      <c r="H585" s="16"/>
      <c r="I585" s="16"/>
      <c r="J585" s="18"/>
      <c r="K585" s="18"/>
      <c r="L585" s="18"/>
      <c r="M585" s="18"/>
      <c r="N585" s="18"/>
      <c r="O585" s="18"/>
      <c r="P585" s="18"/>
      <c r="Q585" s="18"/>
      <c r="S585" s="12"/>
      <c r="T585" s="202"/>
      <c r="U585" s="202"/>
      <c r="V585" s="202"/>
      <c r="W585" s="202"/>
      <c r="X585" s="202"/>
      <c r="Y585" s="202"/>
      <c r="Z585" s="202"/>
      <c r="AA585" s="202"/>
      <c r="AB585" s="202"/>
      <c r="AC585" s="202"/>
      <c r="AJ585" s="12"/>
      <c r="AK585" s="202"/>
      <c r="AL585" s="202"/>
      <c r="AM585" s="202"/>
      <c r="AN585" s="202"/>
      <c r="AO585" s="202"/>
      <c r="AP585" s="202"/>
      <c r="AQ585" s="202"/>
      <c r="AR585" s="202"/>
      <c r="AS585" s="202"/>
      <c r="AT585" s="202"/>
      <c r="BA585" s="12"/>
      <c r="BB585" s="202"/>
      <c r="BC585" s="202"/>
      <c r="BD585" s="202"/>
      <c r="BE585" s="202"/>
      <c r="BF585" s="202"/>
      <c r="BG585" s="202"/>
      <c r="BH585" s="202"/>
      <c r="BI585" s="202"/>
      <c r="BJ585" s="202"/>
      <c r="BK585" s="202"/>
      <c r="BR585" s="12"/>
      <c r="BS585" s="202"/>
      <c r="BT585" s="202"/>
      <c r="BU585" s="202"/>
      <c r="BV585" s="202"/>
      <c r="BW585" s="202"/>
      <c r="BX585" s="202"/>
      <c r="BY585" s="202"/>
      <c r="BZ585" s="202"/>
      <c r="CA585" s="202"/>
      <c r="CB585" s="202"/>
      <c r="CI585" s="12"/>
      <c r="CJ585" s="202"/>
      <c r="CK585" s="202"/>
      <c r="CL585" s="202"/>
      <c r="CM585" s="202"/>
      <c r="CN585" s="202"/>
      <c r="CO585" s="202"/>
      <c r="CP585" s="202"/>
      <c r="CQ585" s="202"/>
      <c r="CR585" s="202"/>
      <c r="CS585" s="202"/>
      <c r="CZ585" s="12"/>
      <c r="DA585" s="468"/>
      <c r="DB585" s="468"/>
      <c r="DC585" s="468"/>
      <c r="DD585" s="468"/>
      <c r="DE585" s="468"/>
      <c r="DF585" s="468"/>
      <c r="DG585" s="468"/>
      <c r="DH585" s="468"/>
      <c r="DI585" s="468"/>
      <c r="DJ585" s="468"/>
      <c r="DQ585" s="12"/>
      <c r="DR585" s="468"/>
      <c r="DS585" s="468"/>
      <c r="DT585" s="468"/>
      <c r="DU585" s="468"/>
      <c r="DV585" s="468"/>
      <c r="DW585" s="468"/>
      <c r="DX585" s="468"/>
      <c r="DY585" s="468"/>
      <c r="DZ585" s="468"/>
      <c r="EA585" s="468"/>
    </row>
    <row r="586" spans="2:136" x14ac:dyDescent="0.3">
      <c r="B586" s="12"/>
      <c r="C586" s="241"/>
      <c r="D586" s="241"/>
      <c r="E586" s="241"/>
      <c r="F586" s="241"/>
      <c r="G586" s="241"/>
      <c r="H586" s="241"/>
      <c r="I586" s="241"/>
      <c r="J586" s="29"/>
      <c r="K586" s="29"/>
      <c r="L586" s="29"/>
      <c r="M586" s="29"/>
      <c r="N586" s="29"/>
      <c r="O586" s="29"/>
      <c r="P586" s="29"/>
      <c r="Q586" s="29"/>
      <c r="S586" s="12"/>
      <c r="T586" s="241"/>
      <c r="U586" s="241"/>
      <c r="V586" s="241"/>
      <c r="W586" s="241"/>
      <c r="X586" s="241"/>
      <c r="Y586" s="241"/>
      <c r="Z586" s="241"/>
      <c r="AA586" s="241"/>
      <c r="AB586" s="241"/>
      <c r="AC586" s="241"/>
      <c r="AJ586" s="12"/>
      <c r="AK586" s="241"/>
      <c r="AL586" s="241"/>
      <c r="AM586" s="241"/>
      <c r="AN586" s="241"/>
      <c r="AO586" s="241"/>
      <c r="AP586" s="241"/>
      <c r="AQ586" s="241"/>
      <c r="AR586" s="241"/>
      <c r="AS586" s="241"/>
      <c r="AT586" s="241"/>
      <c r="BA586" s="12"/>
      <c r="BB586" s="241"/>
      <c r="BC586" s="241"/>
      <c r="BD586" s="241"/>
      <c r="BE586" s="241"/>
      <c r="BF586" s="241"/>
      <c r="BG586" s="241"/>
      <c r="BH586" s="241"/>
      <c r="BI586" s="241"/>
      <c r="BJ586" s="241"/>
      <c r="BK586" s="241"/>
      <c r="BR586" s="12"/>
      <c r="BS586" s="241"/>
      <c r="BT586" s="241"/>
      <c r="BU586" s="241"/>
      <c r="BV586" s="241"/>
      <c r="BW586" s="241"/>
      <c r="BX586" s="241"/>
      <c r="BY586" s="241"/>
      <c r="BZ586" s="241"/>
      <c r="CA586" s="241"/>
      <c r="CB586" s="241"/>
      <c r="CI586" s="12"/>
      <c r="CJ586" s="241"/>
      <c r="CK586" s="241"/>
      <c r="CL586" s="241"/>
      <c r="CM586" s="241"/>
      <c r="CN586" s="241"/>
      <c r="CO586" s="241"/>
      <c r="CP586" s="241"/>
      <c r="CQ586" s="241"/>
      <c r="CR586" s="241"/>
      <c r="CS586" s="241"/>
      <c r="CZ586" s="12"/>
      <c r="DA586" s="468"/>
      <c r="DB586" s="468"/>
      <c r="DC586" s="468"/>
      <c r="DD586" s="468"/>
      <c r="DE586" s="468"/>
      <c r="DF586" s="468"/>
      <c r="DG586" s="468"/>
      <c r="DH586" s="468"/>
      <c r="DI586" s="468"/>
      <c r="DJ586" s="468"/>
      <c r="DQ586" s="12"/>
      <c r="DR586" s="468"/>
      <c r="DS586" s="468"/>
      <c r="DT586" s="468"/>
      <c r="DU586" s="468"/>
      <c r="DV586" s="468"/>
      <c r="DW586" s="468"/>
      <c r="DX586" s="468"/>
      <c r="DY586" s="468"/>
      <c r="DZ586" s="468"/>
      <c r="EA586" s="468"/>
    </row>
    <row r="587" spans="2:136" x14ac:dyDescent="0.3">
      <c r="B587" s="12"/>
      <c r="C587" s="241"/>
      <c r="D587" s="241"/>
      <c r="E587" s="241"/>
      <c r="F587" s="241"/>
      <c r="G587" s="241"/>
      <c r="H587" s="241"/>
      <c r="I587" s="241"/>
      <c r="J587" s="530" t="s">
        <v>157</v>
      </c>
      <c r="K587" s="531"/>
      <c r="L587" s="531"/>
      <c r="M587" s="532"/>
      <c r="N587" s="530" t="s">
        <v>157</v>
      </c>
      <c r="O587" s="531"/>
      <c r="P587" s="531"/>
      <c r="Q587" s="532"/>
      <c r="S587" s="12"/>
      <c r="T587" s="241"/>
      <c r="U587" s="241"/>
      <c r="V587" s="241"/>
      <c r="W587" s="241"/>
      <c r="X587" s="241"/>
      <c r="Y587" s="241"/>
      <c r="Z587" s="241"/>
      <c r="AA587" s="530" t="s">
        <v>157</v>
      </c>
      <c r="AB587" s="531"/>
      <c r="AC587" s="531"/>
      <c r="AD587" s="532"/>
      <c r="AE587" s="530" t="s">
        <v>157</v>
      </c>
      <c r="AF587" s="531"/>
      <c r="AG587" s="531"/>
      <c r="AH587" s="532"/>
      <c r="AJ587" s="12"/>
      <c r="AK587" s="241"/>
      <c r="AL587" s="241"/>
      <c r="AM587" s="241"/>
      <c r="AN587" s="241"/>
      <c r="AO587" s="241"/>
      <c r="AP587" s="241"/>
      <c r="AQ587" s="241"/>
      <c r="AR587" s="530" t="s">
        <v>157</v>
      </c>
      <c r="AS587" s="531"/>
      <c r="AT587" s="531"/>
      <c r="AU587" s="532"/>
      <c r="AV587" s="530" t="s">
        <v>157</v>
      </c>
      <c r="AW587" s="531"/>
      <c r="AX587" s="531"/>
      <c r="AY587" s="532"/>
      <c r="BA587" s="12"/>
      <c r="BB587" s="468"/>
      <c r="BC587" s="468"/>
      <c r="BD587" s="468"/>
      <c r="BE587" s="468"/>
      <c r="BF587" s="468"/>
      <c r="BG587" s="468"/>
      <c r="BH587" s="468"/>
      <c r="BI587" s="530" t="s">
        <v>157</v>
      </c>
      <c r="BJ587" s="531"/>
      <c r="BK587" s="531"/>
      <c r="BL587" s="532"/>
      <c r="BM587" s="530" t="s">
        <v>157</v>
      </c>
      <c r="BN587" s="531"/>
      <c r="BO587" s="531"/>
      <c r="BP587" s="532"/>
      <c r="BR587" s="12"/>
      <c r="BS587" s="273"/>
      <c r="BT587" s="273"/>
      <c r="BU587" s="273"/>
      <c r="BV587" s="273"/>
      <c r="BW587" s="273"/>
      <c r="BX587" s="273"/>
      <c r="BY587" s="273"/>
      <c r="BZ587" s="530" t="s">
        <v>157</v>
      </c>
      <c r="CA587" s="531"/>
      <c r="CB587" s="531"/>
      <c r="CC587" s="532"/>
      <c r="CD587" s="530" t="s">
        <v>157</v>
      </c>
      <c r="CE587" s="531"/>
      <c r="CF587" s="531"/>
      <c r="CG587" s="532"/>
      <c r="CI587" s="12"/>
      <c r="CJ587" s="273"/>
      <c r="CK587" s="273"/>
      <c r="CL587" s="273"/>
      <c r="CM587" s="273"/>
      <c r="CN587" s="273"/>
      <c r="CO587" s="273"/>
      <c r="CP587" s="273"/>
      <c r="CQ587" s="530" t="s">
        <v>157</v>
      </c>
      <c r="CR587" s="531"/>
      <c r="CS587" s="531"/>
      <c r="CT587" s="532"/>
      <c r="CU587" s="530" t="s">
        <v>157</v>
      </c>
      <c r="CV587" s="531"/>
      <c r="CW587" s="531"/>
      <c r="CX587" s="532"/>
      <c r="CZ587" s="12"/>
      <c r="DA587" s="468"/>
      <c r="DB587" s="468"/>
      <c r="DC587" s="468"/>
      <c r="DD587" s="468"/>
      <c r="DE587" s="468"/>
      <c r="DF587" s="468"/>
      <c r="DG587" s="468"/>
      <c r="DH587" s="530" t="s">
        <v>157</v>
      </c>
      <c r="DI587" s="531"/>
      <c r="DJ587" s="531"/>
      <c r="DK587" s="532"/>
      <c r="DL587" s="530" t="s">
        <v>157</v>
      </c>
      <c r="DM587" s="531"/>
      <c r="DN587" s="531"/>
      <c r="DO587" s="532"/>
      <c r="DQ587" s="12"/>
      <c r="DR587" s="468"/>
      <c r="DS587" s="468"/>
      <c r="DT587" s="468"/>
      <c r="DU587" s="468"/>
      <c r="DV587" s="468"/>
      <c r="DW587" s="468"/>
      <c r="DX587" s="468"/>
      <c r="DY587" s="530" t="s">
        <v>157</v>
      </c>
      <c r="DZ587" s="531"/>
      <c r="EA587" s="531"/>
      <c r="EB587" s="532"/>
      <c r="EC587" s="530" t="s">
        <v>157</v>
      </c>
      <c r="ED587" s="531"/>
      <c r="EE587" s="531"/>
      <c r="EF587" s="532"/>
    </row>
    <row r="588" spans="2:136" x14ac:dyDescent="0.3">
      <c r="B588" s="12"/>
      <c r="C588" s="241"/>
      <c r="D588" s="529" t="s">
        <v>429</v>
      </c>
      <c r="E588" s="529"/>
      <c r="F588" s="529"/>
      <c r="G588" s="529"/>
      <c r="H588" s="485"/>
      <c r="I588" s="485"/>
      <c r="J588" s="456" t="s">
        <v>159</v>
      </c>
      <c r="K588" s="457" t="s">
        <v>160</v>
      </c>
      <c r="L588" s="457" t="s">
        <v>161</v>
      </c>
      <c r="M588" s="458" t="s">
        <v>162</v>
      </c>
      <c r="N588" s="243" t="s">
        <v>159</v>
      </c>
      <c r="O588" s="244" t="s">
        <v>160</v>
      </c>
      <c r="P588" s="244" t="s">
        <v>161</v>
      </c>
      <c r="Q588" s="245" t="s">
        <v>162</v>
      </c>
      <c r="S588" s="12"/>
      <c r="T588" s="241"/>
      <c r="U588" s="529" t="s">
        <v>429</v>
      </c>
      <c r="V588" s="529"/>
      <c r="W588" s="529"/>
      <c r="X588" s="529"/>
      <c r="Y588" s="241"/>
      <c r="Z588" s="241"/>
      <c r="AA588" s="243" t="s">
        <v>159</v>
      </c>
      <c r="AB588" s="244" t="s">
        <v>160</v>
      </c>
      <c r="AC588" s="244" t="s">
        <v>161</v>
      </c>
      <c r="AD588" s="244" t="s">
        <v>162</v>
      </c>
      <c r="AE588" s="243" t="s">
        <v>159</v>
      </c>
      <c r="AF588" s="244" t="s">
        <v>160</v>
      </c>
      <c r="AG588" s="244" t="s">
        <v>161</v>
      </c>
      <c r="AH588" s="245" t="s">
        <v>162</v>
      </c>
      <c r="AJ588" s="12"/>
      <c r="AK588" s="241"/>
      <c r="AL588" s="529" t="s">
        <v>429</v>
      </c>
      <c r="AM588" s="529"/>
      <c r="AN588" s="529"/>
      <c r="AO588" s="529"/>
      <c r="AP588" s="241"/>
      <c r="AQ588" s="241"/>
      <c r="AR588" s="243" t="s">
        <v>159</v>
      </c>
      <c r="AS588" s="244" t="s">
        <v>160</v>
      </c>
      <c r="AT588" s="244" t="s">
        <v>161</v>
      </c>
      <c r="AU588" s="244" t="s">
        <v>162</v>
      </c>
      <c r="AV588" s="243" t="s">
        <v>159</v>
      </c>
      <c r="AW588" s="244" t="s">
        <v>160</v>
      </c>
      <c r="AX588" s="244" t="s">
        <v>161</v>
      </c>
      <c r="AY588" s="245" t="s">
        <v>162</v>
      </c>
      <c r="BA588" s="12"/>
      <c r="BB588" s="468"/>
      <c r="BC588" s="529" t="s">
        <v>429</v>
      </c>
      <c r="BD588" s="529"/>
      <c r="BE588" s="529"/>
      <c r="BF588" s="529"/>
      <c r="BG588" s="468"/>
      <c r="BH588" s="468"/>
      <c r="BI588" s="464" t="s">
        <v>159</v>
      </c>
      <c r="BJ588" s="459" t="s">
        <v>160</v>
      </c>
      <c r="BK588" s="459" t="s">
        <v>161</v>
      </c>
      <c r="BL588" s="459" t="s">
        <v>162</v>
      </c>
      <c r="BM588" s="464" t="s">
        <v>159</v>
      </c>
      <c r="BN588" s="459" t="s">
        <v>160</v>
      </c>
      <c r="BO588" s="459" t="s">
        <v>161</v>
      </c>
      <c r="BP588" s="460" t="s">
        <v>162</v>
      </c>
      <c r="BR588" s="12"/>
      <c r="BS588" s="273"/>
      <c r="BT588" s="529" t="s">
        <v>429</v>
      </c>
      <c r="BU588" s="529"/>
      <c r="BV588" s="529"/>
      <c r="BW588" s="529"/>
      <c r="BX588" s="273"/>
      <c r="BY588" s="273"/>
      <c r="BZ588" s="275" t="s">
        <v>159</v>
      </c>
      <c r="CA588" s="276" t="s">
        <v>160</v>
      </c>
      <c r="CB588" s="276" t="s">
        <v>161</v>
      </c>
      <c r="CC588" s="276" t="s">
        <v>162</v>
      </c>
      <c r="CD588" s="275" t="s">
        <v>159</v>
      </c>
      <c r="CE588" s="276" t="s">
        <v>160</v>
      </c>
      <c r="CF588" s="276" t="s">
        <v>161</v>
      </c>
      <c r="CG588" s="277" t="s">
        <v>162</v>
      </c>
      <c r="CI588" s="12"/>
      <c r="CJ588" s="468"/>
      <c r="CK588" s="529" t="s">
        <v>429</v>
      </c>
      <c r="CL588" s="529"/>
      <c r="CM588" s="529"/>
      <c r="CN588" s="529"/>
      <c r="CO588" s="468"/>
      <c r="CP588" s="468"/>
      <c r="CQ588" s="464" t="s">
        <v>159</v>
      </c>
      <c r="CR588" s="459" t="s">
        <v>160</v>
      </c>
      <c r="CS588" s="459" t="s">
        <v>161</v>
      </c>
      <c r="CT588" s="459" t="s">
        <v>162</v>
      </c>
      <c r="CU588" s="464" t="s">
        <v>159</v>
      </c>
      <c r="CV588" s="459" t="s">
        <v>160</v>
      </c>
      <c r="CW588" s="459" t="s">
        <v>161</v>
      </c>
      <c r="CX588" s="460" t="s">
        <v>162</v>
      </c>
      <c r="CZ588" s="12"/>
      <c r="DA588" s="468"/>
      <c r="DB588" s="529" t="s">
        <v>429</v>
      </c>
      <c r="DC588" s="529"/>
      <c r="DD588" s="529"/>
      <c r="DE588" s="529"/>
      <c r="DF588" s="468"/>
      <c r="DG588" s="468"/>
      <c r="DH588" s="464" t="s">
        <v>159</v>
      </c>
      <c r="DI588" s="459" t="s">
        <v>160</v>
      </c>
      <c r="DJ588" s="459" t="s">
        <v>161</v>
      </c>
      <c r="DK588" s="459" t="s">
        <v>162</v>
      </c>
      <c r="DL588" s="464" t="s">
        <v>159</v>
      </c>
      <c r="DM588" s="459" t="s">
        <v>160</v>
      </c>
      <c r="DN588" s="459" t="s">
        <v>161</v>
      </c>
      <c r="DO588" s="460" t="s">
        <v>162</v>
      </c>
      <c r="DQ588" s="12"/>
      <c r="DR588" s="468"/>
      <c r="DS588" s="529" t="s">
        <v>429</v>
      </c>
      <c r="DT588" s="529"/>
      <c r="DU588" s="529"/>
      <c r="DV588" s="529"/>
      <c r="DW588" s="468"/>
      <c r="DX588" s="468"/>
      <c r="DY588" s="464" t="s">
        <v>159</v>
      </c>
      <c r="DZ588" s="459" t="s">
        <v>160</v>
      </c>
      <c r="EA588" s="459" t="s">
        <v>161</v>
      </c>
      <c r="EB588" s="459" t="s">
        <v>162</v>
      </c>
      <c r="EC588" s="464" t="s">
        <v>159</v>
      </c>
      <c r="ED588" s="459" t="s">
        <v>160</v>
      </c>
      <c r="EE588" s="459" t="s">
        <v>161</v>
      </c>
      <c r="EF588" s="460" t="s">
        <v>162</v>
      </c>
    </row>
    <row r="589" spans="2:136" x14ac:dyDescent="0.3">
      <c r="B589" t="s">
        <v>336</v>
      </c>
      <c r="C589" s="234"/>
      <c r="D589" s="469" t="str">
        <f>D569</f>
        <v>WinWall</v>
      </c>
      <c r="E589" s="469" t="str">
        <f>E569</f>
        <v>LeeWall</v>
      </c>
      <c r="F589" s="445"/>
      <c r="G589" s="445"/>
      <c r="H589" s="469" t="str">
        <f>H569</f>
        <v>WinRoof</v>
      </c>
      <c r="I589" s="469" t="str">
        <f>I569</f>
        <v>LeeRoof</v>
      </c>
      <c r="J589" s="530" t="s">
        <v>229</v>
      </c>
      <c r="K589" s="531"/>
      <c r="L589" s="531"/>
      <c r="M589" s="532"/>
      <c r="N589" s="530" t="s">
        <v>230</v>
      </c>
      <c r="O589" s="531"/>
      <c r="P589" s="531"/>
      <c r="Q589" s="532"/>
      <c r="S589" t="s">
        <v>336</v>
      </c>
      <c r="T589" s="241"/>
      <c r="U589" s="469" t="str">
        <f>U569</f>
        <v>WinWall</v>
      </c>
      <c r="V589" s="469" t="str">
        <f>V569</f>
        <v>LeeWall</v>
      </c>
      <c r="W589" s="445"/>
      <c r="X589" s="445"/>
      <c r="Y589" s="243" t="str">
        <f>Y569</f>
        <v>WinRoof</v>
      </c>
      <c r="Z589" s="49" t="str">
        <f>Z569</f>
        <v>LeeRoof</v>
      </c>
      <c r="AA589" s="530" t="s">
        <v>229</v>
      </c>
      <c r="AB589" s="531"/>
      <c r="AC589" s="531"/>
      <c r="AD589" s="532"/>
      <c r="AE589" s="531" t="s">
        <v>230</v>
      </c>
      <c r="AF589" s="531"/>
      <c r="AG589" s="531"/>
      <c r="AH589" s="532"/>
      <c r="AJ589" t="s">
        <v>336</v>
      </c>
      <c r="AK589" s="241"/>
      <c r="AL589" s="469" t="str">
        <f>AL569</f>
        <v>WinWall</v>
      </c>
      <c r="AM589" s="469" t="str">
        <f>AM569</f>
        <v>LeeWall</v>
      </c>
      <c r="AN589" s="445"/>
      <c r="AO589" s="445"/>
      <c r="AP589" s="243" t="str">
        <f>AP569</f>
        <v>WinRoof</v>
      </c>
      <c r="AQ589" s="49" t="str">
        <f>AQ569</f>
        <v>LeeRoof</v>
      </c>
      <c r="AR589" s="530" t="s">
        <v>229</v>
      </c>
      <c r="AS589" s="531"/>
      <c r="AT589" s="531"/>
      <c r="AU589" s="532"/>
      <c r="AV589" s="531" t="s">
        <v>230</v>
      </c>
      <c r="AW589" s="531"/>
      <c r="AX589" s="531"/>
      <c r="AY589" s="532"/>
      <c r="BA589" t="s">
        <v>336</v>
      </c>
      <c r="BB589" s="468"/>
      <c r="BC589" s="469" t="str">
        <f>BC569</f>
        <v>WinWall</v>
      </c>
      <c r="BD589" s="469" t="str">
        <f>BD569</f>
        <v>LeeWall</v>
      </c>
      <c r="BE589" s="445"/>
      <c r="BF589" s="445"/>
      <c r="BG589" s="464" t="str">
        <f>BG569</f>
        <v>WinRoof</v>
      </c>
      <c r="BH589" s="49" t="str">
        <f>BH569</f>
        <v>LeeRoof</v>
      </c>
      <c r="BI589" s="530" t="s">
        <v>229</v>
      </c>
      <c r="BJ589" s="531"/>
      <c r="BK589" s="531"/>
      <c r="BL589" s="532"/>
      <c r="BM589" s="531" t="s">
        <v>230</v>
      </c>
      <c r="BN589" s="531"/>
      <c r="BO589" s="531"/>
      <c r="BP589" s="532"/>
      <c r="BR589" t="s">
        <v>336</v>
      </c>
      <c r="BS589" s="273"/>
      <c r="BT589" s="469" t="str">
        <f>BT569</f>
        <v>WinWall</v>
      </c>
      <c r="BU589" s="469" t="str">
        <f>BU569</f>
        <v>LeeWall</v>
      </c>
      <c r="BV589" s="445"/>
      <c r="BW589" s="445"/>
      <c r="BX589" s="275" t="str">
        <f>BX569</f>
        <v>WinRoof</v>
      </c>
      <c r="BY589" s="49" t="str">
        <f>BY569</f>
        <v>LeeRoof</v>
      </c>
      <c r="BZ589" s="530" t="s">
        <v>229</v>
      </c>
      <c r="CA589" s="531"/>
      <c r="CB589" s="531"/>
      <c r="CC589" s="532"/>
      <c r="CD589" s="531" t="s">
        <v>230</v>
      </c>
      <c r="CE589" s="531"/>
      <c r="CF589" s="531"/>
      <c r="CG589" s="532"/>
      <c r="CI589" t="s">
        <v>336</v>
      </c>
      <c r="CJ589" s="468"/>
      <c r="CK589" s="469" t="str">
        <f>CK569</f>
        <v>WinWall</v>
      </c>
      <c r="CL589" s="469" t="str">
        <f>CL569</f>
        <v>LeeWall</v>
      </c>
      <c r="CM589" s="445"/>
      <c r="CN589" s="445"/>
      <c r="CO589" s="464" t="str">
        <f>CO569</f>
        <v>WinRoof</v>
      </c>
      <c r="CP589" s="49" t="str">
        <f>CP569</f>
        <v>LeeRoof</v>
      </c>
      <c r="CQ589" s="530" t="s">
        <v>229</v>
      </c>
      <c r="CR589" s="531"/>
      <c r="CS589" s="531"/>
      <c r="CT589" s="532"/>
      <c r="CU589" s="531" t="s">
        <v>230</v>
      </c>
      <c r="CV589" s="531"/>
      <c r="CW589" s="531"/>
      <c r="CX589" s="532"/>
      <c r="CZ589" t="s">
        <v>336</v>
      </c>
      <c r="DA589" s="468"/>
      <c r="DB589" s="469" t="str">
        <f>DB569</f>
        <v>WinWall</v>
      </c>
      <c r="DC589" s="469" t="str">
        <f>DC569</f>
        <v>LeeWall</v>
      </c>
      <c r="DD589" s="445"/>
      <c r="DE589" s="445"/>
      <c r="DF589" s="464" t="str">
        <f>DF569</f>
        <v>WinRoof</v>
      </c>
      <c r="DG589" s="49" t="str">
        <f>DG569</f>
        <v>LeeRoof</v>
      </c>
      <c r="DH589" s="530" t="s">
        <v>229</v>
      </c>
      <c r="DI589" s="531"/>
      <c r="DJ589" s="531"/>
      <c r="DK589" s="532"/>
      <c r="DL589" s="531" t="s">
        <v>230</v>
      </c>
      <c r="DM589" s="531"/>
      <c r="DN589" s="531"/>
      <c r="DO589" s="532"/>
      <c r="DQ589" t="s">
        <v>336</v>
      </c>
      <c r="DR589" s="468"/>
      <c r="DS589" s="469" t="str">
        <f>DS569</f>
        <v>WinWall</v>
      </c>
      <c r="DT589" s="469" t="str">
        <f>DT569</f>
        <v>LeeWall</v>
      </c>
      <c r="DU589" s="445"/>
      <c r="DV589" s="445"/>
      <c r="DW589" s="464" t="str">
        <f>DW569</f>
        <v>WinRoof</v>
      </c>
      <c r="DX589" s="49" t="str">
        <f>DX569</f>
        <v>LeeRoof</v>
      </c>
      <c r="DY589" s="530" t="s">
        <v>229</v>
      </c>
      <c r="DZ589" s="531"/>
      <c r="EA589" s="531"/>
      <c r="EB589" s="532"/>
      <c r="EC589" s="531" t="s">
        <v>230</v>
      </c>
      <c r="ED589" s="531"/>
      <c r="EE589" s="531"/>
      <c r="EF589" s="532"/>
    </row>
    <row r="590" spans="2:136" x14ac:dyDescent="0.3">
      <c r="C590" s="234"/>
      <c r="D590" s="484" t="str">
        <f>D570</f>
        <v>+X</v>
      </c>
      <c r="E590" s="484" t="str">
        <f>E570</f>
        <v>-X</v>
      </c>
      <c r="F590" s="484"/>
      <c r="G590" s="484"/>
      <c r="H590" s="235" t="str">
        <f>H570</f>
        <v>+X</v>
      </c>
      <c r="I590" s="49" t="str">
        <f>I570</f>
        <v>-X</v>
      </c>
      <c r="J590" s="544" t="str">
        <f>J570</f>
        <v>+Y</v>
      </c>
      <c r="K590" s="545"/>
      <c r="L590" s="545"/>
      <c r="M590" s="546"/>
      <c r="N590" s="544" t="str">
        <f>N570</f>
        <v>-Y</v>
      </c>
      <c r="O590" s="545"/>
      <c r="P590" s="545"/>
      <c r="Q590" s="546"/>
      <c r="T590" s="241"/>
      <c r="U590" s="484" t="str">
        <f>U570</f>
        <v>+X</v>
      </c>
      <c r="V590" s="484" t="str">
        <f>V570</f>
        <v>-X</v>
      </c>
      <c r="W590" s="484"/>
      <c r="X590" s="484"/>
      <c r="Y590" s="243" t="str">
        <f>Y570</f>
        <v>+X</v>
      </c>
      <c r="Z590" s="49" t="str">
        <f>Z570</f>
        <v>-X</v>
      </c>
      <c r="AA590" s="544" t="str">
        <f>AA570</f>
        <v>+Y</v>
      </c>
      <c r="AB590" s="545"/>
      <c r="AC590" s="545"/>
      <c r="AD590" s="546"/>
      <c r="AE590" s="544" t="str">
        <f>AE570</f>
        <v>-Y</v>
      </c>
      <c r="AF590" s="545"/>
      <c r="AG590" s="545"/>
      <c r="AH590" s="546"/>
      <c r="AK590" s="241"/>
      <c r="AL590" s="484" t="str">
        <f>AL570</f>
        <v>+X</v>
      </c>
      <c r="AM590" s="484" t="str">
        <f>AM570</f>
        <v>-X</v>
      </c>
      <c r="AN590" s="484"/>
      <c r="AO590" s="484"/>
      <c r="AP590" s="243" t="str">
        <f>AP570</f>
        <v>+X</v>
      </c>
      <c r="AQ590" s="49" t="str">
        <f>AQ570</f>
        <v>-X</v>
      </c>
      <c r="AR590" s="544" t="str">
        <f>AR570</f>
        <v>+Y</v>
      </c>
      <c r="AS590" s="545"/>
      <c r="AT590" s="545"/>
      <c r="AU590" s="546"/>
      <c r="AV590" s="544" t="str">
        <f>AV570</f>
        <v>-Y</v>
      </c>
      <c r="AW590" s="545"/>
      <c r="AX590" s="545"/>
      <c r="AY590" s="546"/>
      <c r="BB590" s="468"/>
      <c r="BC590" s="484" t="str">
        <f>BC570</f>
        <v>+X</v>
      </c>
      <c r="BD590" s="484" t="str">
        <f>BD570</f>
        <v>-X</v>
      </c>
      <c r="BE590" s="484"/>
      <c r="BF590" s="484"/>
      <c r="BG590" s="464" t="str">
        <f>BG570</f>
        <v>+X</v>
      </c>
      <c r="BH590" s="49" t="str">
        <f>BH570</f>
        <v>-X</v>
      </c>
      <c r="BI590" s="544" t="str">
        <f>BI570</f>
        <v>+Y</v>
      </c>
      <c r="BJ590" s="545"/>
      <c r="BK590" s="545"/>
      <c r="BL590" s="546"/>
      <c r="BM590" s="544" t="str">
        <f>BM570</f>
        <v>-Y</v>
      </c>
      <c r="BN590" s="545"/>
      <c r="BO590" s="545"/>
      <c r="BP590" s="546"/>
      <c r="BS590" s="273"/>
      <c r="BT590" s="484" t="str">
        <f>BT570</f>
        <v>+Y</v>
      </c>
      <c r="BU590" s="484" t="str">
        <f>BU570</f>
        <v>-Y</v>
      </c>
      <c r="BV590" s="484"/>
      <c r="BW590" s="484"/>
      <c r="BX590" s="275" t="str">
        <f>BX570</f>
        <v>+Y</v>
      </c>
      <c r="BY590" s="49" t="str">
        <f>BY570</f>
        <v>-Y</v>
      </c>
      <c r="BZ590" s="544" t="str">
        <f>BZ570</f>
        <v>+X</v>
      </c>
      <c r="CA590" s="545"/>
      <c r="CB590" s="545"/>
      <c r="CC590" s="546"/>
      <c r="CD590" s="544" t="str">
        <f>CD570</f>
        <v>-X</v>
      </c>
      <c r="CE590" s="545"/>
      <c r="CF590" s="545"/>
      <c r="CG590" s="546"/>
      <c r="CJ590" s="468"/>
      <c r="CK590" s="484" t="str">
        <f>CK570</f>
        <v>+Y</v>
      </c>
      <c r="CL590" s="484" t="str">
        <f>CL570</f>
        <v>-Y</v>
      </c>
      <c r="CM590" s="484"/>
      <c r="CN590" s="484"/>
      <c r="CO590" s="464" t="str">
        <f>CO570</f>
        <v>+Y</v>
      </c>
      <c r="CP590" s="49" t="str">
        <f>CP570</f>
        <v>-Y</v>
      </c>
      <c r="CQ590" s="544" t="str">
        <f>CQ570</f>
        <v>+X</v>
      </c>
      <c r="CR590" s="545"/>
      <c r="CS590" s="545"/>
      <c r="CT590" s="546"/>
      <c r="CU590" s="544" t="str">
        <f>CU570</f>
        <v>-X</v>
      </c>
      <c r="CV590" s="545"/>
      <c r="CW590" s="545"/>
      <c r="CX590" s="546"/>
      <c r="DA590" s="468"/>
      <c r="DB590" s="484" t="str">
        <f>DB570</f>
        <v>+Y</v>
      </c>
      <c r="DC590" s="484" t="str">
        <f>DC570</f>
        <v>-Y</v>
      </c>
      <c r="DD590" s="484"/>
      <c r="DE590" s="484"/>
      <c r="DF590" s="464" t="str">
        <f>DF570</f>
        <v>+Y</v>
      </c>
      <c r="DG590" s="49" t="str">
        <f>DG570</f>
        <v>-Y</v>
      </c>
      <c r="DH590" s="544" t="str">
        <f>DH570</f>
        <v>+X</v>
      </c>
      <c r="DI590" s="545"/>
      <c r="DJ590" s="545"/>
      <c r="DK590" s="546"/>
      <c r="DL590" s="544" t="str">
        <f>DL570</f>
        <v>-X</v>
      </c>
      <c r="DM590" s="545"/>
      <c r="DN590" s="545"/>
      <c r="DO590" s="546"/>
      <c r="DR590" s="468"/>
      <c r="DS590" s="484" t="str">
        <f>DS570</f>
        <v>+Y</v>
      </c>
      <c r="DT590" s="484" t="str">
        <f>DT570</f>
        <v>-Y</v>
      </c>
      <c r="DU590" s="484"/>
      <c r="DV590" s="484"/>
      <c r="DW590" s="464" t="str">
        <f>DW570</f>
        <v>+Y</v>
      </c>
      <c r="DX590" s="49" t="str">
        <f>DX570</f>
        <v>-Y</v>
      </c>
      <c r="DY590" s="544" t="str">
        <f>DY570</f>
        <v>+X</v>
      </c>
      <c r="DZ590" s="545"/>
      <c r="EA590" s="545"/>
      <c r="EB590" s="546"/>
      <c r="EC590" s="544" t="str">
        <f>EC570</f>
        <v>-X</v>
      </c>
      <c r="ED590" s="545"/>
      <c r="EE590" s="545"/>
      <c r="EF590" s="546"/>
    </row>
    <row r="591" spans="2:136" x14ac:dyDescent="0.3">
      <c r="B591" s="268" t="s">
        <v>341</v>
      </c>
      <c r="C591" s="469" t="s">
        <v>296</v>
      </c>
      <c r="D591" s="26"/>
      <c r="E591" s="27"/>
      <c r="F591" s="27"/>
      <c r="G591" s="483"/>
      <c r="H591" s="243"/>
      <c r="I591" s="245"/>
      <c r="J591" s="465">
        <f>IF(J498/2&lt;J492,J498/2,J492)</f>
        <v>5.5</v>
      </c>
      <c r="K591" s="466">
        <f>IF(J591+K498/2&lt;K492,K498/2,K492-J591)</f>
        <v>5.5</v>
      </c>
      <c r="L591" s="466">
        <f>IF(J591+K591+L498&lt;L492,L498,L492-J591-K591)</f>
        <v>11</v>
      </c>
      <c r="M591" s="467">
        <f>IF(M492-2*M498&gt;0,M492-2*M498,0)</f>
        <v>18</v>
      </c>
      <c r="N591" s="465"/>
      <c r="O591" s="466"/>
      <c r="P591" s="466"/>
      <c r="Q591" s="467"/>
      <c r="S591" s="268" t="s">
        <v>341</v>
      </c>
      <c r="T591" s="469" t="s">
        <v>296</v>
      </c>
      <c r="U591" s="26"/>
      <c r="V591" s="27"/>
      <c r="W591" s="27"/>
      <c r="X591" s="483"/>
      <c r="Y591" s="243"/>
      <c r="Z591" s="245"/>
      <c r="AA591" s="465">
        <f>IF(AA498/2&lt;AA492,AA498/2,AA492)</f>
        <v>5.5</v>
      </c>
      <c r="AB591" s="466">
        <f>IF(AA591+AB498/2&lt;AB492,AB498/2,AB492-AA591)</f>
        <v>5.5</v>
      </c>
      <c r="AC591" s="466">
        <f>IF(AA591+AB591+AC498&lt;AC492,AC498,AC492-AA591-AB591)</f>
        <v>11</v>
      </c>
      <c r="AD591" s="467">
        <f>IF(AD492-2*AD498&gt;0,AD492-2*AD498,0)</f>
        <v>18</v>
      </c>
      <c r="AE591" s="465"/>
      <c r="AF591" s="466"/>
      <c r="AG591" s="466"/>
      <c r="AH591" s="467"/>
      <c r="AJ591" s="268" t="s">
        <v>341</v>
      </c>
      <c r="AK591" s="469" t="s">
        <v>296</v>
      </c>
      <c r="AL591" s="26"/>
      <c r="AM591" s="27"/>
      <c r="AN591" s="27"/>
      <c r="AO591" s="483"/>
      <c r="AP591" s="243"/>
      <c r="AQ591" s="245"/>
      <c r="AR591" s="465">
        <f>IF(AR498/2&lt;AR492,AR498/2,AR492)</f>
        <v>5.5</v>
      </c>
      <c r="AS591" s="466">
        <f>IF(AR591+AS498/2&lt;AS492,AS498/2,AS492-AR591)</f>
        <v>5.5</v>
      </c>
      <c r="AT591" s="466">
        <f>IF(AR591+AS591+AT498&lt;AT492,AT498,AT492-AR591-AS591)</f>
        <v>11</v>
      </c>
      <c r="AU591" s="467">
        <f>IF(AU492-2*AU498&gt;0,AU492-2*AU498,0)</f>
        <v>18</v>
      </c>
      <c r="AV591" s="465"/>
      <c r="AW591" s="466"/>
      <c r="AX591" s="466"/>
      <c r="AY591" s="467"/>
      <c r="BA591" s="268" t="s">
        <v>341</v>
      </c>
      <c r="BB591" s="469" t="s">
        <v>296</v>
      </c>
      <c r="BC591" s="26"/>
      <c r="BD591" s="27"/>
      <c r="BE591" s="27"/>
      <c r="BF591" s="483"/>
      <c r="BG591" s="464"/>
      <c r="BH591" s="460"/>
      <c r="BI591" s="465">
        <f>IF(BI498/2&lt;BI492,BI498/2,BI492)</f>
        <v>5.5</v>
      </c>
      <c r="BJ591" s="466">
        <f>IF(BI591+BJ498/2&lt;BJ492,BJ498/2,BJ492-BI591)</f>
        <v>5.5</v>
      </c>
      <c r="BK591" s="466">
        <f>IF(BI591+BJ591+BK498&lt;BK492,BK498,BK492-BI591-BJ591)</f>
        <v>11</v>
      </c>
      <c r="BL591" s="467">
        <f>IF(BL492-2*BL498&gt;0,BL492-2*BL498,0)</f>
        <v>18</v>
      </c>
      <c r="BM591" s="465"/>
      <c r="BN591" s="466"/>
      <c r="BO591" s="466"/>
      <c r="BP591" s="467"/>
      <c r="BR591" s="268" t="s">
        <v>341</v>
      </c>
      <c r="BS591" s="469" t="s">
        <v>296</v>
      </c>
      <c r="BT591" s="26"/>
      <c r="BU591" s="27"/>
      <c r="BV591" s="27"/>
      <c r="BW591" s="483"/>
      <c r="BX591" s="275"/>
      <c r="BY591" s="274"/>
      <c r="BZ591" s="282"/>
      <c r="CA591" s="282"/>
      <c r="CB591" s="282"/>
      <c r="CC591" s="282"/>
      <c r="CD591" s="281"/>
      <c r="CE591" s="282"/>
      <c r="CF591" s="282"/>
      <c r="CG591" s="283"/>
      <c r="CI591" s="268" t="s">
        <v>341</v>
      </c>
      <c r="CJ591" s="469" t="s">
        <v>296</v>
      </c>
      <c r="CK591" s="26"/>
      <c r="CL591" s="27"/>
      <c r="CM591" s="27"/>
      <c r="CN591" s="483"/>
      <c r="CO591" s="464"/>
      <c r="CP591" s="469"/>
      <c r="CQ591" s="466"/>
      <c r="CR591" s="466"/>
      <c r="CS591" s="466"/>
      <c r="CT591" s="466"/>
      <c r="CU591" s="465"/>
      <c r="CV591" s="466"/>
      <c r="CW591" s="466"/>
      <c r="CX591" s="467"/>
      <c r="CZ591" s="268" t="s">
        <v>341</v>
      </c>
      <c r="DA591" s="469" t="s">
        <v>296</v>
      </c>
      <c r="DB591" s="26"/>
      <c r="DC591" s="27"/>
      <c r="DD591" s="27"/>
      <c r="DE591" s="483"/>
      <c r="DF591" s="464"/>
      <c r="DG591" s="469"/>
      <c r="DH591" s="466"/>
      <c r="DI591" s="466"/>
      <c r="DJ591" s="466"/>
      <c r="DK591" s="466"/>
      <c r="DL591" s="465"/>
      <c r="DM591" s="466"/>
      <c r="DN591" s="466"/>
      <c r="DO591" s="467"/>
      <c r="DQ591" s="268" t="s">
        <v>341</v>
      </c>
      <c r="DR591" s="469" t="s">
        <v>296</v>
      </c>
      <c r="DS591" s="26"/>
      <c r="DT591" s="27"/>
      <c r="DU591" s="27"/>
      <c r="DV591" s="483"/>
      <c r="DW591" s="464"/>
      <c r="DX591" s="469"/>
      <c r="DY591" s="466"/>
      <c r="DZ591" s="466"/>
      <c r="EA591" s="466"/>
      <c r="EB591" s="466"/>
      <c r="EC591" s="465"/>
      <c r="ED591" s="466"/>
      <c r="EE591" s="466"/>
      <c r="EF591" s="467"/>
    </row>
    <row r="592" spans="2:136" x14ac:dyDescent="0.3">
      <c r="B592" s="110" t="s">
        <v>337</v>
      </c>
      <c r="C592" s="49" t="s">
        <v>338</v>
      </c>
      <c r="D592" s="459">
        <f>$D$14*$D$4</f>
        <v>20</v>
      </c>
      <c r="E592" s="244">
        <f>D592</f>
        <v>20</v>
      </c>
      <c r="F592" s="244"/>
      <c r="G592" s="244"/>
      <c r="H592" s="49">
        <f>$D$77*$D$82/2</f>
        <v>60</v>
      </c>
      <c r="I592" s="245">
        <f>H592</f>
        <v>60</v>
      </c>
      <c r="J592" s="263">
        <f>J591*SQRT((J493/2)^2+J499^2)</f>
        <v>64.140470843298303</v>
      </c>
      <c r="K592" s="295">
        <f>K591*SQRT((K493/2)^2+K499^2)</f>
        <v>64.140470843298303</v>
      </c>
      <c r="L592" s="295">
        <f>L591*SQRT((L493/2)^2+L499^2)</f>
        <v>128.28094168659661</v>
      </c>
      <c r="M592" s="264">
        <f>M591*SQRT((M493/2)^2+M499^2)</f>
        <v>209.91426821443082</v>
      </c>
      <c r="N592" s="263">
        <f>J592</f>
        <v>64.140470843298303</v>
      </c>
      <c r="O592" s="295">
        <f>K592</f>
        <v>64.140470843298303</v>
      </c>
      <c r="P592" s="295">
        <f>L592</f>
        <v>128.28094168659661</v>
      </c>
      <c r="Q592" s="264">
        <f>M592</f>
        <v>209.91426821443082</v>
      </c>
      <c r="S592" s="110" t="s">
        <v>337</v>
      </c>
      <c r="T592" s="49" t="s">
        <v>338</v>
      </c>
      <c r="U592" s="459">
        <f>$D$14*$D$4</f>
        <v>20</v>
      </c>
      <c r="V592" s="459">
        <f>U592</f>
        <v>20</v>
      </c>
      <c r="W592" s="459"/>
      <c r="X592" s="459"/>
      <c r="Y592" s="49">
        <f>$D$77*$D$82/2</f>
        <v>60</v>
      </c>
      <c r="Z592" s="245">
        <f>$D$77*$D$82/2</f>
        <v>60</v>
      </c>
      <c r="AA592" s="263">
        <f>AA591*SQRT((AA493/2)^2+AA499^2)</f>
        <v>64.140470843298303</v>
      </c>
      <c r="AB592" s="295">
        <f>AB591*SQRT((AB493/2)^2+AB499^2)</f>
        <v>64.140470843298303</v>
      </c>
      <c r="AC592" s="295">
        <f>AC591*SQRT((AC493/2)^2+AC499^2)</f>
        <v>128.28094168659661</v>
      </c>
      <c r="AD592" s="264">
        <f>AD591*SQRT((AD493/2)^2+AD499^2)</f>
        <v>209.91426821443082</v>
      </c>
      <c r="AE592" s="263">
        <f>AA592</f>
        <v>64.140470843298303</v>
      </c>
      <c r="AF592" s="295">
        <f>AB592</f>
        <v>64.140470843298303</v>
      </c>
      <c r="AG592" s="295">
        <f>AC592</f>
        <v>128.28094168659661</v>
      </c>
      <c r="AH592" s="264">
        <f>AD592</f>
        <v>209.91426821443082</v>
      </c>
      <c r="AJ592" s="110" t="s">
        <v>337</v>
      </c>
      <c r="AK592" s="49" t="s">
        <v>338</v>
      </c>
      <c r="AL592" s="459">
        <f>$D$14*$D$4</f>
        <v>20</v>
      </c>
      <c r="AM592" s="459">
        <f>AL592</f>
        <v>20</v>
      </c>
      <c r="AN592" s="459"/>
      <c r="AO592" s="459"/>
      <c r="AP592" s="49">
        <f>$D$77*$D$82/2</f>
        <v>60</v>
      </c>
      <c r="AQ592" s="245">
        <f>$D$77*$D$82/2</f>
        <v>60</v>
      </c>
      <c r="AR592" s="263">
        <f>AR591*SQRT((AR493/2)^2+AR499^2)</f>
        <v>64.140470843298303</v>
      </c>
      <c r="AS592" s="295">
        <f>AS591*SQRT((AS493/2)^2+AS499^2)</f>
        <v>64.140470843298303</v>
      </c>
      <c r="AT592" s="295">
        <f>AT591*SQRT((AT493/2)^2+AT499^2)</f>
        <v>128.28094168659661</v>
      </c>
      <c r="AU592" s="264">
        <f>AU591*SQRT((AU493/2)^2+AU499^2)</f>
        <v>209.91426821443082</v>
      </c>
      <c r="AV592" s="263">
        <f>AR592</f>
        <v>64.140470843298303</v>
      </c>
      <c r="AW592" s="295">
        <f>AS592</f>
        <v>64.140470843298303</v>
      </c>
      <c r="AX592" s="295">
        <f>AT592</f>
        <v>128.28094168659661</v>
      </c>
      <c r="AY592" s="264">
        <f>AU592</f>
        <v>209.91426821443082</v>
      </c>
      <c r="BA592" s="110" t="s">
        <v>337</v>
      </c>
      <c r="BB592" s="49" t="s">
        <v>338</v>
      </c>
      <c r="BC592" s="459">
        <f>$D$14*$D$4</f>
        <v>20</v>
      </c>
      <c r="BD592" s="459">
        <f>BC592</f>
        <v>20</v>
      </c>
      <c r="BE592" s="459"/>
      <c r="BF592" s="459"/>
      <c r="BG592" s="49">
        <f>$D$77*$D$82/2</f>
        <v>60</v>
      </c>
      <c r="BH592" s="460">
        <f>$D$77*$D$82/2</f>
        <v>60</v>
      </c>
      <c r="BI592" s="263">
        <f>BI591*SQRT((BI493/2)^2+BI499^2)</f>
        <v>64.140470843298303</v>
      </c>
      <c r="BJ592" s="295">
        <f>BJ591*SQRT((BJ493/2)^2+BJ499^2)</f>
        <v>64.140470843298303</v>
      </c>
      <c r="BK592" s="295">
        <f>BK591*SQRT((BK493/2)^2+BK499^2)</f>
        <v>128.28094168659661</v>
      </c>
      <c r="BL592" s="264">
        <f>BL591*SQRT((BL493/2)^2+BL499^2)</f>
        <v>209.91426821443082</v>
      </c>
      <c r="BM592" s="263">
        <f>BI592</f>
        <v>64.140470843298303</v>
      </c>
      <c r="BN592" s="295">
        <f>BJ592</f>
        <v>64.140470843298303</v>
      </c>
      <c r="BO592" s="295">
        <f>BK592</f>
        <v>128.28094168659661</v>
      </c>
      <c r="BP592" s="264">
        <f>BL592</f>
        <v>209.91426821443082</v>
      </c>
      <c r="BR592" s="110" t="s">
        <v>337</v>
      </c>
      <c r="BS592" s="49" t="s">
        <v>338</v>
      </c>
      <c r="BT592" s="459">
        <f>$D$14*$D$3</f>
        <v>40</v>
      </c>
      <c r="BU592" s="459">
        <f>BT592</f>
        <v>40</v>
      </c>
      <c r="BV592" s="459"/>
      <c r="BW592" s="459"/>
      <c r="BX592" s="267">
        <f>BX539</f>
        <v>233.23807579381199</v>
      </c>
      <c r="BY592" s="252">
        <f>BY539</f>
        <v>233.23807579381199</v>
      </c>
      <c r="BZ592" s="285"/>
      <c r="CA592" s="285"/>
      <c r="CB592" s="285"/>
      <c r="CC592" s="285"/>
      <c r="CD592" s="263"/>
      <c r="CE592" s="295"/>
      <c r="CF592" s="295"/>
      <c r="CG592" s="264"/>
      <c r="CI592" s="110" t="s">
        <v>337</v>
      </c>
      <c r="CJ592" s="49" t="s">
        <v>338</v>
      </c>
      <c r="CK592" s="459">
        <f>$D$14*$D$3</f>
        <v>40</v>
      </c>
      <c r="CL592" s="459">
        <f>CK592</f>
        <v>40</v>
      </c>
      <c r="CM592" s="459"/>
      <c r="CN592" s="459"/>
      <c r="CO592" s="267">
        <f>CO539</f>
        <v>233.23807579381199</v>
      </c>
      <c r="CP592" s="252">
        <f>CP539</f>
        <v>233.23807579381199</v>
      </c>
      <c r="CQ592" s="285"/>
      <c r="CR592" s="285"/>
      <c r="CS592" s="285"/>
      <c r="CT592" s="285"/>
      <c r="CU592" s="263"/>
      <c r="CV592" s="295"/>
      <c r="CW592" s="295"/>
      <c r="CX592" s="264"/>
      <c r="CZ592" s="110" t="s">
        <v>337</v>
      </c>
      <c r="DA592" s="49" t="s">
        <v>338</v>
      </c>
      <c r="DB592" s="459">
        <f>$D$14*$D$3</f>
        <v>40</v>
      </c>
      <c r="DC592" s="459">
        <f>DB592</f>
        <v>40</v>
      </c>
      <c r="DD592" s="459"/>
      <c r="DE592" s="459"/>
      <c r="DF592" s="267">
        <f>DF539</f>
        <v>233.23807579381199</v>
      </c>
      <c r="DG592" s="252">
        <f>DG539</f>
        <v>233.23807579381199</v>
      </c>
      <c r="DH592" s="285"/>
      <c r="DI592" s="285"/>
      <c r="DJ592" s="285"/>
      <c r="DK592" s="285"/>
      <c r="DL592" s="263"/>
      <c r="DM592" s="295"/>
      <c r="DN592" s="295"/>
      <c r="DO592" s="264"/>
      <c r="DQ592" s="110" t="s">
        <v>337</v>
      </c>
      <c r="DR592" s="49" t="s">
        <v>338</v>
      </c>
      <c r="DS592" s="459">
        <f>$D$14*$D$3</f>
        <v>40</v>
      </c>
      <c r="DT592" s="459">
        <f>DS592</f>
        <v>40</v>
      </c>
      <c r="DU592" s="459"/>
      <c r="DV592" s="459"/>
      <c r="DW592" s="267">
        <f>DW539</f>
        <v>233.23807579381199</v>
      </c>
      <c r="DX592" s="252">
        <f>DX539</f>
        <v>233.23807579381199</v>
      </c>
      <c r="DY592" s="285"/>
      <c r="DZ592" s="285"/>
      <c r="EA592" s="285"/>
      <c r="EB592" s="285"/>
      <c r="EC592" s="263"/>
      <c r="ED592" s="295"/>
      <c r="EE592" s="295"/>
      <c r="EF592" s="264"/>
    </row>
    <row r="593" spans="2:136" x14ac:dyDescent="0.3">
      <c r="B593" s="23" t="str">
        <f t="shared" ref="B593:B598" si="374">B571</f>
        <v>X-component of normal vector (+inward)</v>
      </c>
      <c r="C593" s="459"/>
      <c r="D593" s="288">
        <v>-1</v>
      </c>
      <c r="E593" s="247">
        <v>1</v>
      </c>
      <c r="F593" s="459"/>
      <c r="G593" s="460"/>
      <c r="H593" s="247">
        <v>-1</v>
      </c>
      <c r="I593" s="259">
        <v>1</v>
      </c>
      <c r="J593" s="247">
        <f>J571</f>
        <v>0</v>
      </c>
      <c r="K593" s="247">
        <f t="shared" ref="K593:M593" si="375">K571</f>
        <v>0</v>
      </c>
      <c r="L593" s="247">
        <f t="shared" si="375"/>
        <v>0</v>
      </c>
      <c r="M593" s="247">
        <f t="shared" si="375"/>
        <v>0</v>
      </c>
      <c r="N593" s="288">
        <f>N571</f>
        <v>0</v>
      </c>
      <c r="O593" s="247">
        <f t="shared" ref="O593:Q593" si="376">O571</f>
        <v>0</v>
      </c>
      <c r="P593" s="247">
        <f t="shared" si="376"/>
        <v>0</v>
      </c>
      <c r="Q593" s="248">
        <f t="shared" si="376"/>
        <v>0</v>
      </c>
      <c r="S593" s="23" t="str">
        <f t="shared" ref="S593:S598" si="377">S571</f>
        <v>X-component of normal vector (+inward)</v>
      </c>
      <c r="T593" s="459"/>
      <c r="U593" s="288">
        <v>-1</v>
      </c>
      <c r="V593" s="247">
        <v>1</v>
      </c>
      <c r="W593" s="459"/>
      <c r="X593" s="460"/>
      <c r="Y593" s="247">
        <v>-1</v>
      </c>
      <c r="Z593" s="259">
        <v>1</v>
      </c>
      <c r="AA593" s="247">
        <f>AA571</f>
        <v>0</v>
      </c>
      <c r="AB593" s="247">
        <f t="shared" ref="AB593:AD593" si="378">AB571</f>
        <v>0</v>
      </c>
      <c r="AC593" s="247">
        <f t="shared" si="378"/>
        <v>0</v>
      </c>
      <c r="AD593" s="247">
        <f t="shared" si="378"/>
        <v>0</v>
      </c>
      <c r="AE593" s="288">
        <f>AE571</f>
        <v>0</v>
      </c>
      <c r="AF593" s="247">
        <f t="shared" ref="AF593:AH593" si="379">AF571</f>
        <v>0</v>
      </c>
      <c r="AG593" s="247">
        <f t="shared" si="379"/>
        <v>0</v>
      </c>
      <c r="AH593" s="248">
        <f t="shared" si="379"/>
        <v>0</v>
      </c>
      <c r="AJ593" s="23" t="str">
        <f t="shared" ref="AJ593:AJ598" si="380">AJ571</f>
        <v>X-component of normal vector (+inward)</v>
      </c>
      <c r="AK593" s="459"/>
      <c r="AL593" s="288">
        <v>-1</v>
      </c>
      <c r="AM593" s="247">
        <v>1</v>
      </c>
      <c r="AN593" s="459"/>
      <c r="AO593" s="460"/>
      <c r="AP593" s="247">
        <v>-1</v>
      </c>
      <c r="AQ593" s="259">
        <v>1</v>
      </c>
      <c r="AR593" s="247">
        <f>AR571</f>
        <v>0</v>
      </c>
      <c r="AS593" s="247">
        <f t="shared" ref="AS593:AU593" si="381">AS571</f>
        <v>0</v>
      </c>
      <c r="AT593" s="247">
        <f t="shared" si="381"/>
        <v>0</v>
      </c>
      <c r="AU593" s="247">
        <f t="shared" si="381"/>
        <v>0</v>
      </c>
      <c r="AV593" s="288">
        <f>AV571</f>
        <v>0</v>
      </c>
      <c r="AW593" s="247">
        <f t="shared" ref="AW593:AY593" si="382">AW571</f>
        <v>0</v>
      </c>
      <c r="AX593" s="247">
        <f t="shared" si="382"/>
        <v>0</v>
      </c>
      <c r="AY593" s="248">
        <f t="shared" si="382"/>
        <v>0</v>
      </c>
      <c r="BA593" s="23" t="str">
        <f t="shared" ref="BA593:BA598" si="383">BA571</f>
        <v>X-component of normal vector (+inward)</v>
      </c>
      <c r="BB593" s="459"/>
      <c r="BC593" s="288">
        <v>-1</v>
      </c>
      <c r="BD593" s="247">
        <v>1</v>
      </c>
      <c r="BE593" s="459"/>
      <c r="BF593" s="460"/>
      <c r="BG593" s="247">
        <v>-1</v>
      </c>
      <c r="BH593" s="259">
        <v>1</v>
      </c>
      <c r="BI593" s="247">
        <f>BI571</f>
        <v>0</v>
      </c>
      <c r="BJ593" s="247">
        <f t="shared" ref="BJ593:BL593" si="384">BJ571</f>
        <v>0</v>
      </c>
      <c r="BK593" s="247">
        <f t="shared" si="384"/>
        <v>0</v>
      </c>
      <c r="BL593" s="247">
        <f t="shared" si="384"/>
        <v>0</v>
      </c>
      <c r="BM593" s="288">
        <f>BM571</f>
        <v>0</v>
      </c>
      <c r="BN593" s="247">
        <f t="shared" ref="BN593:BP593" si="385">BN571</f>
        <v>0</v>
      </c>
      <c r="BO593" s="247">
        <f t="shared" si="385"/>
        <v>0</v>
      </c>
      <c r="BP593" s="248">
        <f t="shared" si="385"/>
        <v>0</v>
      </c>
      <c r="BR593" s="23" t="str">
        <f t="shared" ref="BR593:BR598" si="386">BR571</f>
        <v>X-component of normal vector (+inward)</v>
      </c>
      <c r="BS593" s="49"/>
      <c r="BT593" s="288">
        <v>0</v>
      </c>
      <c r="BU593" s="247">
        <v>0</v>
      </c>
      <c r="BV593" s="459"/>
      <c r="BW593" s="459"/>
      <c r="BX593" s="259">
        <f t="shared" ref="BX593:BY595" si="387">BX571</f>
        <v>0</v>
      </c>
      <c r="BY593" s="259">
        <f t="shared" si="387"/>
        <v>0</v>
      </c>
      <c r="BZ593" s="247"/>
      <c r="CA593" s="247"/>
      <c r="CB593" s="247"/>
      <c r="CC593" s="247"/>
      <c r="CD593" s="288"/>
      <c r="CE593" s="247"/>
      <c r="CF593" s="247"/>
      <c r="CG593" s="248"/>
      <c r="CI593" s="23" t="str">
        <f t="shared" ref="CI593:CI598" si="388">CI571</f>
        <v>X-component of normal vector (+inward)</v>
      </c>
      <c r="CJ593" s="49"/>
      <c r="CK593" s="288">
        <v>0</v>
      </c>
      <c r="CL593" s="247">
        <v>0</v>
      </c>
      <c r="CM593" s="459"/>
      <c r="CN593" s="459"/>
      <c r="CO593" s="259">
        <f t="shared" ref="CO593:CP593" si="389">CO571</f>
        <v>0</v>
      </c>
      <c r="CP593" s="259">
        <f t="shared" si="389"/>
        <v>0</v>
      </c>
      <c r="CQ593" s="247"/>
      <c r="CR593" s="247"/>
      <c r="CS593" s="247"/>
      <c r="CT593" s="247"/>
      <c r="CU593" s="288"/>
      <c r="CV593" s="247"/>
      <c r="CW593" s="247"/>
      <c r="CX593" s="248"/>
      <c r="CZ593" s="23" t="str">
        <f t="shared" ref="CZ593:CZ598" si="390">CZ571</f>
        <v>X-component of normal vector (+inward)</v>
      </c>
      <c r="DA593" s="49"/>
      <c r="DB593" s="288">
        <v>0</v>
      </c>
      <c r="DC593" s="247">
        <v>0</v>
      </c>
      <c r="DD593" s="459"/>
      <c r="DE593" s="459"/>
      <c r="DF593" s="259">
        <f t="shared" ref="DF593:DG593" si="391">DF571</f>
        <v>0</v>
      </c>
      <c r="DG593" s="259">
        <f t="shared" si="391"/>
        <v>0</v>
      </c>
      <c r="DH593" s="247"/>
      <c r="DI593" s="247"/>
      <c r="DJ593" s="247"/>
      <c r="DK593" s="247"/>
      <c r="DL593" s="288"/>
      <c r="DM593" s="247"/>
      <c r="DN593" s="247"/>
      <c r="DO593" s="248"/>
      <c r="DQ593" s="23" t="str">
        <f t="shared" ref="DQ593:DQ598" si="392">DQ571</f>
        <v>X-component of normal vector (+inward)</v>
      </c>
      <c r="DR593" s="49"/>
      <c r="DS593" s="288">
        <v>0</v>
      </c>
      <c r="DT593" s="247">
        <v>0</v>
      </c>
      <c r="DU593" s="459"/>
      <c r="DV593" s="459"/>
      <c r="DW593" s="259">
        <f t="shared" ref="DW593:DX593" si="393">DW571</f>
        <v>0</v>
      </c>
      <c r="DX593" s="259">
        <f t="shared" si="393"/>
        <v>0</v>
      </c>
      <c r="DY593" s="247"/>
      <c r="DZ593" s="247"/>
      <c r="EA593" s="247"/>
      <c r="EB593" s="247"/>
      <c r="EC593" s="288"/>
      <c r="ED593" s="247"/>
      <c r="EE593" s="247"/>
      <c r="EF593" s="248"/>
    </row>
    <row r="594" spans="2:136" x14ac:dyDescent="0.3">
      <c r="B594" s="25" t="str">
        <f t="shared" si="374"/>
        <v>Y-component of normal vector (+inward)</v>
      </c>
      <c r="C594" s="470"/>
      <c r="D594" s="289">
        <v>0</v>
      </c>
      <c r="E594" s="284">
        <v>0</v>
      </c>
      <c r="F594" s="470"/>
      <c r="G594" s="472"/>
      <c r="H594" s="284">
        <v>0</v>
      </c>
      <c r="I594" s="266">
        <v>0</v>
      </c>
      <c r="J594" s="284">
        <f>J572</f>
        <v>-0.51449575542752657</v>
      </c>
      <c r="K594" s="284">
        <f t="shared" ref="K594:M595" si="394">K572</f>
        <v>-0.51449575542752657</v>
      </c>
      <c r="L594" s="284">
        <f t="shared" si="394"/>
        <v>-0.51449575542752657</v>
      </c>
      <c r="M594" s="284">
        <f t="shared" si="394"/>
        <v>-0.51449575542752657</v>
      </c>
      <c r="N594" s="289">
        <f>N572</f>
        <v>0.51449575542752657</v>
      </c>
      <c r="O594" s="284">
        <f t="shared" ref="O594:Q594" si="395">O572</f>
        <v>0.51449575542752657</v>
      </c>
      <c r="P594" s="284">
        <f t="shared" si="395"/>
        <v>0.51449575542752657</v>
      </c>
      <c r="Q594" s="249">
        <f t="shared" si="395"/>
        <v>0.51449575542752657</v>
      </c>
      <c r="S594" s="25" t="str">
        <f t="shared" si="377"/>
        <v>Y-component of normal vector (+inward)</v>
      </c>
      <c r="T594" s="470"/>
      <c r="U594" s="289">
        <v>0</v>
      </c>
      <c r="V594" s="284">
        <v>0</v>
      </c>
      <c r="W594" s="470"/>
      <c r="X594" s="472"/>
      <c r="Y594" s="284">
        <v>0</v>
      </c>
      <c r="Z594" s="266">
        <v>0</v>
      </c>
      <c r="AA594" s="284">
        <f>AA572</f>
        <v>-0.51449575542752657</v>
      </c>
      <c r="AB594" s="284">
        <f t="shared" ref="AB594:AD595" si="396">AB572</f>
        <v>-0.51449575542752657</v>
      </c>
      <c r="AC594" s="284">
        <f t="shared" si="396"/>
        <v>-0.51449575542752657</v>
      </c>
      <c r="AD594" s="284">
        <f t="shared" si="396"/>
        <v>-0.51449575542752657</v>
      </c>
      <c r="AE594" s="289">
        <f>AE572</f>
        <v>0.51449575542752657</v>
      </c>
      <c r="AF594" s="284">
        <f t="shared" ref="AF594:AH594" si="397">AF572</f>
        <v>0.51449575542752657</v>
      </c>
      <c r="AG594" s="284">
        <f t="shared" si="397"/>
        <v>0.51449575542752657</v>
      </c>
      <c r="AH594" s="249">
        <f t="shared" si="397"/>
        <v>0.51449575542752657</v>
      </c>
      <c r="AJ594" s="25" t="str">
        <f t="shared" si="380"/>
        <v>Y-component of normal vector (+inward)</v>
      </c>
      <c r="AK594" s="470"/>
      <c r="AL594" s="289">
        <v>0</v>
      </c>
      <c r="AM594" s="284">
        <v>0</v>
      </c>
      <c r="AN594" s="470"/>
      <c r="AO594" s="472"/>
      <c r="AP594" s="284">
        <v>0</v>
      </c>
      <c r="AQ594" s="266">
        <v>0</v>
      </c>
      <c r="AR594" s="284">
        <f>AR572</f>
        <v>-0.51449575542752657</v>
      </c>
      <c r="AS594" s="284">
        <f t="shared" ref="AS594:AU595" si="398">AS572</f>
        <v>-0.51449575542752657</v>
      </c>
      <c r="AT594" s="284">
        <f t="shared" si="398"/>
        <v>-0.51449575542752657</v>
      </c>
      <c r="AU594" s="284">
        <f t="shared" si="398"/>
        <v>-0.51449575542752657</v>
      </c>
      <c r="AV594" s="289">
        <f>AV572</f>
        <v>0.51449575542752657</v>
      </c>
      <c r="AW594" s="284">
        <f t="shared" ref="AW594:AY594" si="399">AW572</f>
        <v>0.51449575542752657</v>
      </c>
      <c r="AX594" s="284">
        <f t="shared" si="399"/>
        <v>0.51449575542752657</v>
      </c>
      <c r="AY594" s="249">
        <f t="shared" si="399"/>
        <v>0.51449575542752657</v>
      </c>
      <c r="BA594" s="25" t="str">
        <f t="shared" si="383"/>
        <v>Y-component of normal vector (+inward)</v>
      </c>
      <c r="BB594" s="470"/>
      <c r="BC594" s="289">
        <v>0</v>
      </c>
      <c r="BD594" s="284">
        <v>0</v>
      </c>
      <c r="BE594" s="470"/>
      <c r="BF594" s="472"/>
      <c r="BG594" s="284">
        <v>0</v>
      </c>
      <c r="BH594" s="266">
        <v>0</v>
      </c>
      <c r="BI594" s="284">
        <f>BI572</f>
        <v>-0.51449575542752657</v>
      </c>
      <c r="BJ594" s="284">
        <f t="shared" ref="BJ594:BL594" si="400">BJ572</f>
        <v>-0.51449575542752657</v>
      </c>
      <c r="BK594" s="284">
        <f t="shared" si="400"/>
        <v>-0.51449575542752657</v>
      </c>
      <c r="BL594" s="284">
        <f t="shared" si="400"/>
        <v>-0.51449575542752657</v>
      </c>
      <c r="BM594" s="289">
        <f>BM572</f>
        <v>0.51449575542752657</v>
      </c>
      <c r="BN594" s="284">
        <f t="shared" ref="BN594:BP594" si="401">BN572</f>
        <v>0.51449575542752657</v>
      </c>
      <c r="BO594" s="284">
        <f t="shared" si="401"/>
        <v>0.51449575542752657</v>
      </c>
      <c r="BP594" s="249">
        <f t="shared" si="401"/>
        <v>0.51449575542752657</v>
      </c>
      <c r="BR594" s="25" t="str">
        <f t="shared" si="386"/>
        <v>Y-component of normal vector (+inward)</v>
      </c>
      <c r="BS594" s="117"/>
      <c r="BT594" s="289">
        <v>-1</v>
      </c>
      <c r="BU594" s="284">
        <v>1</v>
      </c>
      <c r="BV594" s="294"/>
      <c r="BW594" s="470"/>
      <c r="BX594" s="266">
        <f t="shared" si="387"/>
        <v>-0.51449575542752657</v>
      </c>
      <c r="BY594" s="266">
        <f t="shared" si="387"/>
        <v>0.51449575542752657</v>
      </c>
      <c r="BZ594" s="284"/>
      <c r="CA594" s="284"/>
      <c r="CB594" s="284"/>
      <c r="CC594" s="284"/>
      <c r="CD594" s="289"/>
      <c r="CE594" s="284"/>
      <c r="CF594" s="284"/>
      <c r="CG594" s="249"/>
      <c r="CI594" s="25" t="str">
        <f t="shared" si="388"/>
        <v>Y-component of normal vector (+inward)</v>
      </c>
      <c r="CJ594" s="117"/>
      <c r="CK594" s="289">
        <v>-1</v>
      </c>
      <c r="CL594" s="284">
        <v>1</v>
      </c>
      <c r="CM594" s="470"/>
      <c r="CN594" s="470"/>
      <c r="CO594" s="266">
        <f t="shared" ref="CO594:CP594" si="402">CO572</f>
        <v>-0.51449575542752657</v>
      </c>
      <c r="CP594" s="266">
        <f t="shared" si="402"/>
        <v>0.51449575542752657</v>
      </c>
      <c r="CQ594" s="284"/>
      <c r="CR594" s="284"/>
      <c r="CS594" s="284"/>
      <c r="CT594" s="284"/>
      <c r="CU594" s="289"/>
      <c r="CV594" s="284"/>
      <c r="CW594" s="284"/>
      <c r="CX594" s="249"/>
      <c r="CZ594" s="25" t="str">
        <f t="shared" si="390"/>
        <v>Y-component of normal vector (+inward)</v>
      </c>
      <c r="DA594" s="117"/>
      <c r="DB594" s="289">
        <v>-1</v>
      </c>
      <c r="DC594" s="284">
        <v>1</v>
      </c>
      <c r="DD594" s="470"/>
      <c r="DE594" s="470"/>
      <c r="DF594" s="266">
        <f t="shared" ref="DF594:DG594" si="403">DF572</f>
        <v>-0.51449575542752657</v>
      </c>
      <c r="DG594" s="266">
        <f t="shared" si="403"/>
        <v>0.51449575542752657</v>
      </c>
      <c r="DH594" s="284"/>
      <c r="DI594" s="284"/>
      <c r="DJ594" s="284"/>
      <c r="DK594" s="284"/>
      <c r="DL594" s="289"/>
      <c r="DM594" s="284"/>
      <c r="DN594" s="284"/>
      <c r="DO594" s="249"/>
      <c r="DQ594" s="25" t="str">
        <f t="shared" si="392"/>
        <v>Y-component of normal vector (+inward)</v>
      </c>
      <c r="DR594" s="117"/>
      <c r="DS594" s="289">
        <v>-1</v>
      </c>
      <c r="DT594" s="284">
        <v>1</v>
      </c>
      <c r="DU594" s="470"/>
      <c r="DV594" s="470"/>
      <c r="DW594" s="266">
        <f t="shared" ref="DW594:DX594" si="404">DW572</f>
        <v>-0.51449575542752657</v>
      </c>
      <c r="DX594" s="266">
        <f t="shared" si="404"/>
        <v>0.51449575542752657</v>
      </c>
      <c r="DY594" s="284"/>
      <c r="DZ594" s="284"/>
      <c r="EA594" s="284"/>
      <c r="EB594" s="284"/>
      <c r="EC594" s="289"/>
      <c r="ED594" s="284"/>
      <c r="EE594" s="284"/>
      <c r="EF594" s="249"/>
    </row>
    <row r="595" spans="2:136" x14ac:dyDescent="0.3">
      <c r="B595" s="25" t="str">
        <f t="shared" si="374"/>
        <v>Z-component of normal vector (+inward)</v>
      </c>
      <c r="C595" s="470"/>
      <c r="D595" s="250">
        <v>0</v>
      </c>
      <c r="E595" s="287">
        <v>0</v>
      </c>
      <c r="F595" s="462"/>
      <c r="G595" s="463"/>
      <c r="H595" s="284">
        <v>0</v>
      </c>
      <c r="I595" s="266">
        <v>0</v>
      </c>
      <c r="J595" s="284">
        <f>J573</f>
        <v>-0.85749292571254421</v>
      </c>
      <c r="K595" s="284">
        <f t="shared" si="394"/>
        <v>-0.85749292571254421</v>
      </c>
      <c r="L595" s="284">
        <f t="shared" si="394"/>
        <v>-0.85749292571254421</v>
      </c>
      <c r="M595" s="284">
        <f t="shared" si="394"/>
        <v>-0.85749292571254421</v>
      </c>
      <c r="N595" s="289">
        <f>N573</f>
        <v>-0.85749292571254421</v>
      </c>
      <c r="O595" s="284">
        <f t="shared" ref="O595:Q595" si="405">O573</f>
        <v>-0.85749292571254421</v>
      </c>
      <c r="P595" s="284">
        <f t="shared" si="405"/>
        <v>-0.85749292571254421</v>
      </c>
      <c r="Q595" s="249">
        <f t="shared" si="405"/>
        <v>-0.85749292571254421</v>
      </c>
      <c r="S595" s="25" t="str">
        <f t="shared" si="377"/>
        <v>Z-component of normal vector (+inward)</v>
      </c>
      <c r="T595" s="470"/>
      <c r="U595" s="250">
        <v>0</v>
      </c>
      <c r="V595" s="287">
        <v>0</v>
      </c>
      <c r="W595" s="462"/>
      <c r="X595" s="463"/>
      <c r="Y595" s="284">
        <v>0</v>
      </c>
      <c r="Z595" s="266">
        <v>0</v>
      </c>
      <c r="AA595" s="284">
        <f>AA573</f>
        <v>-0.85749292571254421</v>
      </c>
      <c r="AB595" s="284">
        <f t="shared" si="396"/>
        <v>-0.85749292571254421</v>
      </c>
      <c r="AC595" s="284">
        <f t="shared" si="396"/>
        <v>-0.85749292571254421</v>
      </c>
      <c r="AD595" s="284">
        <f t="shared" si="396"/>
        <v>-0.85749292571254421</v>
      </c>
      <c r="AE595" s="289">
        <f>AE573</f>
        <v>-0.85749292571254421</v>
      </c>
      <c r="AF595" s="284">
        <f t="shared" ref="AF595:AH595" si="406">AF573</f>
        <v>-0.85749292571254421</v>
      </c>
      <c r="AG595" s="284">
        <f t="shared" si="406"/>
        <v>-0.85749292571254421</v>
      </c>
      <c r="AH595" s="249">
        <f t="shared" si="406"/>
        <v>-0.85749292571254421</v>
      </c>
      <c r="AJ595" s="25" t="str">
        <f t="shared" si="380"/>
        <v>Z-component of normal vector (+inward)</v>
      </c>
      <c r="AK595" s="470"/>
      <c r="AL595" s="250">
        <v>0</v>
      </c>
      <c r="AM595" s="287">
        <v>0</v>
      </c>
      <c r="AN595" s="462"/>
      <c r="AO595" s="463"/>
      <c r="AP595" s="284">
        <v>0</v>
      </c>
      <c r="AQ595" s="266">
        <v>0</v>
      </c>
      <c r="AR595" s="284">
        <f>AR573</f>
        <v>-0.85749292571254421</v>
      </c>
      <c r="AS595" s="284">
        <f t="shared" si="398"/>
        <v>-0.85749292571254421</v>
      </c>
      <c r="AT595" s="284">
        <f t="shared" si="398"/>
        <v>-0.85749292571254421</v>
      </c>
      <c r="AU595" s="284">
        <f t="shared" si="398"/>
        <v>-0.85749292571254421</v>
      </c>
      <c r="AV595" s="289">
        <f>AV573</f>
        <v>-0.85749292571254421</v>
      </c>
      <c r="AW595" s="284">
        <f t="shared" ref="AW595:AY595" si="407">AW573</f>
        <v>-0.85749292571254421</v>
      </c>
      <c r="AX595" s="284">
        <f t="shared" si="407"/>
        <v>-0.85749292571254421</v>
      </c>
      <c r="AY595" s="249">
        <f t="shared" si="407"/>
        <v>-0.85749292571254421</v>
      </c>
      <c r="BA595" s="25" t="str">
        <f t="shared" si="383"/>
        <v>Z-component of normal vector (+inward)</v>
      </c>
      <c r="BB595" s="470"/>
      <c r="BC595" s="250">
        <v>0</v>
      </c>
      <c r="BD595" s="287">
        <v>0</v>
      </c>
      <c r="BE595" s="462"/>
      <c r="BF595" s="463"/>
      <c r="BG595" s="284">
        <v>0</v>
      </c>
      <c r="BH595" s="266">
        <v>0</v>
      </c>
      <c r="BI595" s="284">
        <f>BI573</f>
        <v>-0.85749292571254421</v>
      </c>
      <c r="BJ595" s="284">
        <f t="shared" ref="BJ595:BL595" si="408">BJ573</f>
        <v>-0.85749292571254421</v>
      </c>
      <c r="BK595" s="284">
        <f t="shared" si="408"/>
        <v>-0.85749292571254421</v>
      </c>
      <c r="BL595" s="284">
        <f t="shared" si="408"/>
        <v>-0.85749292571254421</v>
      </c>
      <c r="BM595" s="289">
        <f>BM573</f>
        <v>-0.85749292571254421</v>
      </c>
      <c r="BN595" s="284">
        <f t="shared" ref="BN595:BP595" si="409">BN573</f>
        <v>-0.85749292571254421</v>
      </c>
      <c r="BO595" s="284">
        <f t="shared" si="409"/>
        <v>-0.85749292571254421</v>
      </c>
      <c r="BP595" s="249">
        <f t="shared" si="409"/>
        <v>-0.85749292571254421</v>
      </c>
      <c r="BR595" s="25" t="str">
        <f t="shared" si="386"/>
        <v>Z-component of normal vector (+inward)</v>
      </c>
      <c r="BS595" s="88"/>
      <c r="BT595" s="250">
        <v>0</v>
      </c>
      <c r="BU595" s="287">
        <v>0</v>
      </c>
      <c r="BV595" s="294"/>
      <c r="BW595" s="470"/>
      <c r="BX595" s="286">
        <f t="shared" si="387"/>
        <v>-0.85749292571254421</v>
      </c>
      <c r="BY595" s="286">
        <f t="shared" si="387"/>
        <v>-0.85749292571254421</v>
      </c>
      <c r="BZ595" s="284"/>
      <c r="CA595" s="284"/>
      <c r="CB595" s="284"/>
      <c r="CC595" s="284"/>
      <c r="CD595" s="289"/>
      <c r="CE595" s="284"/>
      <c r="CF595" s="284"/>
      <c r="CG595" s="249"/>
      <c r="CI595" s="25" t="str">
        <f t="shared" si="388"/>
        <v>Z-component of normal vector (+inward)</v>
      </c>
      <c r="CJ595" s="88"/>
      <c r="CK595" s="250">
        <v>0</v>
      </c>
      <c r="CL595" s="287">
        <v>0</v>
      </c>
      <c r="CM595" s="470"/>
      <c r="CN595" s="470"/>
      <c r="CO595" s="286">
        <f t="shared" ref="CO595:CP595" si="410">CO573</f>
        <v>-0.85749292571254421</v>
      </c>
      <c r="CP595" s="286">
        <f t="shared" si="410"/>
        <v>-0.85749292571254421</v>
      </c>
      <c r="CQ595" s="284"/>
      <c r="CR595" s="284"/>
      <c r="CS595" s="284"/>
      <c r="CT595" s="284"/>
      <c r="CU595" s="289"/>
      <c r="CV595" s="284"/>
      <c r="CW595" s="284"/>
      <c r="CX595" s="249"/>
      <c r="CZ595" s="25" t="str">
        <f t="shared" si="390"/>
        <v>Z-component of normal vector (+inward)</v>
      </c>
      <c r="DA595" s="88"/>
      <c r="DB595" s="250">
        <v>0</v>
      </c>
      <c r="DC595" s="287">
        <v>0</v>
      </c>
      <c r="DD595" s="470"/>
      <c r="DE595" s="470"/>
      <c r="DF595" s="286">
        <f t="shared" ref="DF595:DG595" si="411">DF573</f>
        <v>-0.85749292571254421</v>
      </c>
      <c r="DG595" s="286">
        <f t="shared" si="411"/>
        <v>-0.85749292571254421</v>
      </c>
      <c r="DH595" s="284"/>
      <c r="DI595" s="284"/>
      <c r="DJ595" s="284"/>
      <c r="DK595" s="284"/>
      <c r="DL595" s="289"/>
      <c r="DM595" s="284"/>
      <c r="DN595" s="284"/>
      <c r="DO595" s="249"/>
      <c r="DQ595" s="25" t="str">
        <f t="shared" si="392"/>
        <v>Z-component of normal vector (+inward)</v>
      </c>
      <c r="DR595" s="88"/>
      <c r="DS595" s="250">
        <v>0</v>
      </c>
      <c r="DT595" s="287">
        <v>0</v>
      </c>
      <c r="DU595" s="470"/>
      <c r="DV595" s="470"/>
      <c r="DW595" s="286">
        <f t="shared" ref="DW595:DX595" si="412">DW573</f>
        <v>-0.85749292571254421</v>
      </c>
      <c r="DX595" s="286">
        <f t="shared" si="412"/>
        <v>-0.85749292571254421</v>
      </c>
      <c r="DY595" s="284"/>
      <c r="DZ595" s="284"/>
      <c r="EA595" s="284"/>
      <c r="EB595" s="284"/>
      <c r="EC595" s="289"/>
      <c r="ED595" s="284"/>
      <c r="EE595" s="284"/>
      <c r="EF595" s="249"/>
    </row>
    <row r="596" spans="2:136" x14ac:dyDescent="0.3">
      <c r="B596" s="110" t="str">
        <f t="shared" si="374"/>
        <v>Overturn moment arm for X component</v>
      </c>
      <c r="C596" s="49" t="s">
        <v>296</v>
      </c>
      <c r="D596" s="470">
        <f>$D$5-0.5*$D$14</f>
        <v>7.5</v>
      </c>
      <c r="E596" s="470">
        <f>D596</f>
        <v>7.5</v>
      </c>
      <c r="F596" s="470"/>
      <c r="G596" s="470"/>
      <c r="H596" s="259">
        <f>$D$78+1/3*$D$82</f>
        <v>10</v>
      </c>
      <c r="I596" s="247">
        <f>$D$78+1/3*$D$82</f>
        <v>10</v>
      </c>
      <c r="J596" s="288">
        <v>0</v>
      </c>
      <c r="K596" s="247">
        <v>0</v>
      </c>
      <c r="L596" s="247">
        <v>0</v>
      </c>
      <c r="M596" s="248">
        <v>0</v>
      </c>
      <c r="N596" s="247">
        <f t="shared" ref="N596:Q598" si="413">J596</f>
        <v>0</v>
      </c>
      <c r="O596" s="247">
        <f t="shared" si="413"/>
        <v>0</v>
      </c>
      <c r="P596" s="247">
        <f t="shared" si="413"/>
        <v>0</v>
      </c>
      <c r="Q596" s="248">
        <f t="shared" si="413"/>
        <v>0</v>
      </c>
      <c r="S596" s="110" t="str">
        <f t="shared" si="377"/>
        <v>Overturn moment arm for X component</v>
      </c>
      <c r="T596" s="49" t="s">
        <v>296</v>
      </c>
      <c r="U596" s="470">
        <f>$D$5-0.5*$D$14</f>
        <v>7.5</v>
      </c>
      <c r="V596" s="470">
        <f>U596</f>
        <v>7.5</v>
      </c>
      <c r="W596" s="470"/>
      <c r="X596" s="470"/>
      <c r="Y596" s="259">
        <f>$D$78+1/3*$D$82</f>
        <v>10</v>
      </c>
      <c r="Z596" s="247">
        <f>$D$78+1/3*$D$82</f>
        <v>10</v>
      </c>
      <c r="AA596" s="288">
        <v>0</v>
      </c>
      <c r="AB596" s="247">
        <v>0</v>
      </c>
      <c r="AC596" s="247">
        <v>0</v>
      </c>
      <c r="AD596" s="248">
        <v>0</v>
      </c>
      <c r="AE596" s="247">
        <f>AA596</f>
        <v>0</v>
      </c>
      <c r="AF596" s="247">
        <f t="shared" ref="AF596:AF598" si="414">AB596</f>
        <v>0</v>
      </c>
      <c r="AG596" s="247">
        <f t="shared" ref="AG596:AG598" si="415">AC596</f>
        <v>0</v>
      </c>
      <c r="AH596" s="248">
        <f t="shared" ref="AH596:AH598" si="416">AD596</f>
        <v>0</v>
      </c>
      <c r="AJ596" s="110" t="str">
        <f t="shared" si="380"/>
        <v>Overturn moment arm for X component</v>
      </c>
      <c r="AK596" s="49" t="s">
        <v>296</v>
      </c>
      <c r="AL596" s="470">
        <f>$D$5-0.5*$D$14</f>
        <v>7.5</v>
      </c>
      <c r="AM596" s="470">
        <f>AL596</f>
        <v>7.5</v>
      </c>
      <c r="AN596" s="470"/>
      <c r="AO596" s="470"/>
      <c r="AP596" s="259">
        <f>$D$78+1/3*$D$82</f>
        <v>10</v>
      </c>
      <c r="AQ596" s="247">
        <f>$D$78+1/3*$D$82</f>
        <v>10</v>
      </c>
      <c r="AR596" s="288">
        <v>0</v>
      </c>
      <c r="AS596" s="247">
        <v>0</v>
      </c>
      <c r="AT596" s="247">
        <v>0</v>
      </c>
      <c r="AU596" s="248">
        <v>0</v>
      </c>
      <c r="AV596" s="247">
        <f>AR596</f>
        <v>0</v>
      </c>
      <c r="AW596" s="247">
        <f t="shared" ref="AW596:AW598" si="417">AS596</f>
        <v>0</v>
      </c>
      <c r="AX596" s="247">
        <f t="shared" ref="AX596:AX598" si="418">AT596</f>
        <v>0</v>
      </c>
      <c r="AY596" s="248">
        <f t="shared" ref="AY596:AY598" si="419">AU596</f>
        <v>0</v>
      </c>
      <c r="BA596" s="110" t="str">
        <f t="shared" si="383"/>
        <v>Overturn moment arm for X component</v>
      </c>
      <c r="BB596" s="49" t="s">
        <v>296</v>
      </c>
      <c r="BC596" s="470">
        <f>$D$5-0.5*$D$14</f>
        <v>7.5</v>
      </c>
      <c r="BD596" s="470">
        <f>BC596</f>
        <v>7.5</v>
      </c>
      <c r="BE596" s="470"/>
      <c r="BF596" s="470"/>
      <c r="BG596" s="259">
        <f>$D$78+1/3*$D$82</f>
        <v>10</v>
      </c>
      <c r="BH596" s="247">
        <f>$D$78+1/3*$D$82</f>
        <v>10</v>
      </c>
      <c r="BI596" s="288">
        <v>0</v>
      </c>
      <c r="BJ596" s="247">
        <v>0</v>
      </c>
      <c r="BK596" s="247">
        <v>0</v>
      </c>
      <c r="BL596" s="248">
        <v>0</v>
      </c>
      <c r="BM596" s="247">
        <f>BI596</f>
        <v>0</v>
      </c>
      <c r="BN596" s="247">
        <f t="shared" ref="BN596:BN598" si="420">BJ596</f>
        <v>0</v>
      </c>
      <c r="BO596" s="247">
        <f t="shared" ref="BO596:BO598" si="421">BK596</f>
        <v>0</v>
      </c>
      <c r="BP596" s="248">
        <f t="shared" ref="BP596:BP598" si="422">BL596</f>
        <v>0</v>
      </c>
      <c r="BR596" s="110" t="str">
        <f t="shared" si="386"/>
        <v>Overturn moment arm for X component</v>
      </c>
      <c r="BS596" s="49" t="s">
        <v>296</v>
      </c>
      <c r="BT596" s="470">
        <v>0</v>
      </c>
      <c r="BU596" s="470">
        <f>BT596</f>
        <v>0</v>
      </c>
      <c r="BV596" s="276"/>
      <c r="BW596" s="276"/>
      <c r="BX596" s="259">
        <v>0</v>
      </c>
      <c r="BY596" s="259">
        <v>0</v>
      </c>
      <c r="BZ596" s="288"/>
      <c r="CA596" s="247"/>
      <c r="CB596" s="247"/>
      <c r="CC596" s="248"/>
      <c r="CD596" s="247"/>
      <c r="CE596" s="247"/>
      <c r="CF596" s="247"/>
      <c r="CG596" s="248"/>
      <c r="CI596" s="110" t="str">
        <f t="shared" si="388"/>
        <v>Overturn moment arm for X component</v>
      </c>
      <c r="CJ596" s="49" t="s">
        <v>296</v>
      </c>
      <c r="CK596" s="470">
        <v>0</v>
      </c>
      <c r="CL596" s="470">
        <f>CK596</f>
        <v>0</v>
      </c>
      <c r="CM596" s="459"/>
      <c r="CN596" s="459"/>
      <c r="CO596" s="259">
        <v>0</v>
      </c>
      <c r="CP596" s="259">
        <v>0</v>
      </c>
      <c r="CQ596" s="288"/>
      <c r="CR596" s="247"/>
      <c r="CS596" s="247"/>
      <c r="CT596" s="248"/>
      <c r="CU596" s="247"/>
      <c r="CV596" s="247"/>
      <c r="CW596" s="247"/>
      <c r="CX596" s="248"/>
      <c r="CZ596" s="110" t="str">
        <f t="shared" si="390"/>
        <v>Overturn moment arm for X component</v>
      </c>
      <c r="DA596" s="49" t="s">
        <v>296</v>
      </c>
      <c r="DB596" s="470">
        <v>0</v>
      </c>
      <c r="DC596" s="470">
        <f>DB596</f>
        <v>0</v>
      </c>
      <c r="DD596" s="459"/>
      <c r="DE596" s="459"/>
      <c r="DF596" s="259">
        <v>0</v>
      </c>
      <c r="DG596" s="259">
        <v>0</v>
      </c>
      <c r="DH596" s="288"/>
      <c r="DI596" s="247"/>
      <c r="DJ596" s="247"/>
      <c r="DK596" s="248"/>
      <c r="DL596" s="247"/>
      <c r="DM596" s="247"/>
      <c r="DN596" s="247"/>
      <c r="DO596" s="248"/>
      <c r="DQ596" s="110" t="str">
        <f t="shared" si="392"/>
        <v>Overturn moment arm for X component</v>
      </c>
      <c r="DR596" s="49" t="s">
        <v>296</v>
      </c>
      <c r="DS596" s="470">
        <v>0</v>
      </c>
      <c r="DT596" s="470">
        <f>DS596</f>
        <v>0</v>
      </c>
      <c r="DU596" s="459"/>
      <c r="DV596" s="459"/>
      <c r="DW596" s="259">
        <v>0</v>
      </c>
      <c r="DX596" s="259">
        <v>0</v>
      </c>
      <c r="DY596" s="288"/>
      <c r="DZ596" s="247"/>
      <c r="EA596" s="247"/>
      <c r="EB596" s="248"/>
      <c r="EC596" s="247"/>
      <c r="ED596" s="247"/>
      <c r="EE596" s="247"/>
      <c r="EF596" s="248"/>
    </row>
    <row r="597" spans="2:136" x14ac:dyDescent="0.3">
      <c r="B597" s="107" t="str">
        <f t="shared" si="374"/>
        <v>Overturn moment arm for Y component</v>
      </c>
      <c r="C597" s="117" t="s">
        <v>296</v>
      </c>
      <c r="D597" s="18">
        <v>0</v>
      </c>
      <c r="E597" s="18">
        <v>0</v>
      </c>
      <c r="F597" s="18"/>
      <c r="G597" s="18"/>
      <c r="H597" s="266">
        <v>0</v>
      </c>
      <c r="I597" s="284">
        <v>0</v>
      </c>
      <c r="J597" s="289">
        <v>0</v>
      </c>
      <c r="K597" s="284">
        <v>0</v>
      </c>
      <c r="L597" s="284">
        <v>0</v>
      </c>
      <c r="M597" s="249">
        <v>0</v>
      </c>
      <c r="N597" s="284">
        <f t="shared" si="413"/>
        <v>0</v>
      </c>
      <c r="O597" s="284">
        <f t="shared" si="413"/>
        <v>0</v>
      </c>
      <c r="P597" s="284">
        <f t="shared" si="413"/>
        <v>0</v>
      </c>
      <c r="Q597" s="249">
        <f t="shared" si="413"/>
        <v>0</v>
      </c>
      <c r="S597" s="107" t="str">
        <f t="shared" si="377"/>
        <v>Overturn moment arm for Y component</v>
      </c>
      <c r="T597" s="117" t="s">
        <v>296</v>
      </c>
      <c r="U597" s="470">
        <v>0</v>
      </c>
      <c r="V597" s="470">
        <v>0</v>
      </c>
      <c r="W597" s="470"/>
      <c r="X597" s="470"/>
      <c r="Y597" s="266">
        <v>0</v>
      </c>
      <c r="Z597" s="284">
        <v>0</v>
      </c>
      <c r="AA597" s="289">
        <v>0</v>
      </c>
      <c r="AB597" s="284">
        <v>0</v>
      </c>
      <c r="AC597" s="284">
        <v>0</v>
      </c>
      <c r="AD597" s="249">
        <v>0</v>
      </c>
      <c r="AE597" s="284">
        <f t="shared" ref="AE597:AE598" si="423">AA597</f>
        <v>0</v>
      </c>
      <c r="AF597" s="284">
        <f t="shared" si="414"/>
        <v>0</v>
      </c>
      <c r="AG597" s="284">
        <f t="shared" si="415"/>
        <v>0</v>
      </c>
      <c r="AH597" s="249">
        <f t="shared" si="416"/>
        <v>0</v>
      </c>
      <c r="AJ597" s="107" t="str">
        <f t="shared" si="380"/>
        <v>Overturn moment arm for Y component</v>
      </c>
      <c r="AK597" s="117" t="s">
        <v>296</v>
      </c>
      <c r="AL597" s="470">
        <v>0</v>
      </c>
      <c r="AM597" s="470">
        <v>0</v>
      </c>
      <c r="AN597" s="470"/>
      <c r="AO597" s="470"/>
      <c r="AP597" s="266">
        <v>0</v>
      </c>
      <c r="AQ597" s="284">
        <v>0</v>
      </c>
      <c r="AR597" s="289">
        <v>0</v>
      </c>
      <c r="AS597" s="284">
        <v>0</v>
      </c>
      <c r="AT597" s="284">
        <v>0</v>
      </c>
      <c r="AU597" s="249">
        <v>0</v>
      </c>
      <c r="AV597" s="284">
        <f t="shared" ref="AV597:AV598" si="424">AR597</f>
        <v>0</v>
      </c>
      <c r="AW597" s="284">
        <f t="shared" si="417"/>
        <v>0</v>
      </c>
      <c r="AX597" s="284">
        <f t="shared" si="418"/>
        <v>0</v>
      </c>
      <c r="AY597" s="249">
        <f t="shared" si="419"/>
        <v>0</v>
      </c>
      <c r="BA597" s="107" t="str">
        <f t="shared" si="383"/>
        <v>Overturn moment arm for Y component</v>
      </c>
      <c r="BB597" s="117" t="s">
        <v>296</v>
      </c>
      <c r="BC597" s="470">
        <v>0</v>
      </c>
      <c r="BD597" s="470">
        <v>0</v>
      </c>
      <c r="BE597" s="470"/>
      <c r="BF597" s="470"/>
      <c r="BG597" s="266">
        <v>0</v>
      </c>
      <c r="BH597" s="284">
        <v>0</v>
      </c>
      <c r="BI597" s="289">
        <v>0</v>
      </c>
      <c r="BJ597" s="284">
        <v>0</v>
      </c>
      <c r="BK597" s="284">
        <v>0</v>
      </c>
      <c r="BL597" s="249">
        <v>0</v>
      </c>
      <c r="BM597" s="284">
        <f t="shared" ref="BM597:BM598" si="425">BI597</f>
        <v>0</v>
      </c>
      <c r="BN597" s="284">
        <f t="shared" si="420"/>
        <v>0</v>
      </c>
      <c r="BO597" s="284">
        <f t="shared" si="421"/>
        <v>0</v>
      </c>
      <c r="BP597" s="249">
        <f t="shared" si="422"/>
        <v>0</v>
      </c>
      <c r="BR597" s="107" t="str">
        <f t="shared" si="386"/>
        <v>Overturn moment arm for Y component</v>
      </c>
      <c r="BS597" s="117" t="s">
        <v>296</v>
      </c>
      <c r="BT597" s="470">
        <f>$D$5-0.5*$D$14</f>
        <v>7.5</v>
      </c>
      <c r="BU597" s="470">
        <f>BT597</f>
        <v>7.5</v>
      </c>
      <c r="BV597" s="294"/>
      <c r="BW597" s="294"/>
      <c r="BX597" s="266">
        <f>$D$78+$D$82/2</f>
        <v>11</v>
      </c>
      <c r="BY597" s="266">
        <f>$D$78+$D$82/2</f>
        <v>11</v>
      </c>
      <c r="BZ597" s="289"/>
      <c r="CA597" s="284"/>
      <c r="CB597" s="284"/>
      <c r="CC597" s="249"/>
      <c r="CD597" s="284"/>
      <c r="CE597" s="284"/>
      <c r="CF597" s="284"/>
      <c r="CG597" s="249"/>
      <c r="CI597" s="107" t="str">
        <f t="shared" si="388"/>
        <v>Overturn moment arm for Y component</v>
      </c>
      <c r="CJ597" s="117" t="s">
        <v>296</v>
      </c>
      <c r="CK597" s="470">
        <f>$D$5-0.5*$D$14</f>
        <v>7.5</v>
      </c>
      <c r="CL597" s="470">
        <f>CK597</f>
        <v>7.5</v>
      </c>
      <c r="CM597" s="470"/>
      <c r="CN597" s="470"/>
      <c r="CO597" s="266">
        <f>$D$78+$D$82/2</f>
        <v>11</v>
      </c>
      <c r="CP597" s="266">
        <f>$D$78+$D$82/2</f>
        <v>11</v>
      </c>
      <c r="CQ597" s="289"/>
      <c r="CR597" s="284"/>
      <c r="CS597" s="284"/>
      <c r="CT597" s="249"/>
      <c r="CU597" s="284"/>
      <c r="CV597" s="284"/>
      <c r="CW597" s="284"/>
      <c r="CX597" s="249"/>
      <c r="CZ597" s="107" t="str">
        <f t="shared" si="390"/>
        <v>Overturn moment arm for Y component</v>
      </c>
      <c r="DA597" s="117" t="s">
        <v>296</v>
      </c>
      <c r="DB597" s="470">
        <f>$D$5-0.5*$D$14</f>
        <v>7.5</v>
      </c>
      <c r="DC597" s="470">
        <f>DB597</f>
        <v>7.5</v>
      </c>
      <c r="DD597" s="470"/>
      <c r="DE597" s="470"/>
      <c r="DF597" s="266">
        <f>$D$78+$D$82/2</f>
        <v>11</v>
      </c>
      <c r="DG597" s="266">
        <f>$D$78+$D$82/2</f>
        <v>11</v>
      </c>
      <c r="DH597" s="289"/>
      <c r="DI597" s="284"/>
      <c r="DJ597" s="284"/>
      <c r="DK597" s="249"/>
      <c r="DL597" s="284"/>
      <c r="DM597" s="284"/>
      <c r="DN597" s="284"/>
      <c r="DO597" s="249"/>
      <c r="DQ597" s="107" t="str">
        <f t="shared" si="392"/>
        <v>Overturn moment arm for Y component</v>
      </c>
      <c r="DR597" s="117" t="s">
        <v>296</v>
      </c>
      <c r="DS597" s="470">
        <f>$D$5-0.5*$D$14</f>
        <v>7.5</v>
      </c>
      <c r="DT597" s="470">
        <f>DS597</f>
        <v>7.5</v>
      </c>
      <c r="DU597" s="470"/>
      <c r="DV597" s="470"/>
      <c r="DW597" s="266">
        <f>$D$78+$D$82/2</f>
        <v>11</v>
      </c>
      <c r="DX597" s="266">
        <f>$D$78+$D$82/2</f>
        <v>11</v>
      </c>
      <c r="DY597" s="289"/>
      <c r="DZ597" s="284"/>
      <c r="EA597" s="284"/>
      <c r="EB597" s="249"/>
      <c r="EC597" s="284"/>
      <c r="ED597" s="284"/>
      <c r="EE597" s="284"/>
      <c r="EF597" s="249"/>
    </row>
    <row r="598" spans="2:136" x14ac:dyDescent="0.3">
      <c r="B598" s="112" t="str">
        <f t="shared" si="374"/>
        <v>Overturn moment arm for Z component</v>
      </c>
      <c r="C598" s="88" t="s">
        <v>296</v>
      </c>
      <c r="D598" s="29">
        <f>$D$76</f>
        <v>40</v>
      </c>
      <c r="E598" s="29">
        <v>0</v>
      </c>
      <c r="F598" s="29"/>
      <c r="G598" s="29"/>
      <c r="H598" s="286">
        <f>$D$76</f>
        <v>40</v>
      </c>
      <c r="I598" s="287">
        <v>0</v>
      </c>
      <c r="J598" s="250">
        <f>J492-J591/2</f>
        <v>37.25</v>
      </c>
      <c r="K598" s="287">
        <f>K492-J591-K591/2</f>
        <v>31.75</v>
      </c>
      <c r="L598" s="287">
        <f>L492-J591-K591-L591/2</f>
        <v>23.5</v>
      </c>
      <c r="M598" s="251">
        <f>M591/2</f>
        <v>9</v>
      </c>
      <c r="N598" s="284">
        <f t="shared" si="413"/>
        <v>37.25</v>
      </c>
      <c r="O598" s="284">
        <f t="shared" si="413"/>
        <v>31.75</v>
      </c>
      <c r="P598" s="284">
        <f t="shared" si="413"/>
        <v>23.5</v>
      </c>
      <c r="Q598" s="249">
        <f t="shared" si="413"/>
        <v>9</v>
      </c>
      <c r="S598" s="112" t="str">
        <f t="shared" si="377"/>
        <v>Overturn moment arm for Z component</v>
      </c>
      <c r="T598" s="88" t="s">
        <v>296</v>
      </c>
      <c r="U598" s="462">
        <f>$D$76</f>
        <v>40</v>
      </c>
      <c r="V598" s="462">
        <v>0</v>
      </c>
      <c r="W598" s="462"/>
      <c r="X598" s="462"/>
      <c r="Y598" s="286">
        <f>$D$76</f>
        <v>40</v>
      </c>
      <c r="Z598" s="287">
        <v>0</v>
      </c>
      <c r="AA598" s="250">
        <f>AA492-AA591/2</f>
        <v>37.25</v>
      </c>
      <c r="AB598" s="287">
        <f>AB492-AA591-AB591/2</f>
        <v>31.75</v>
      </c>
      <c r="AC598" s="287">
        <f>AC492-AA591-AB591-AC591/2</f>
        <v>23.5</v>
      </c>
      <c r="AD598" s="251">
        <f>AD591/2</f>
        <v>9</v>
      </c>
      <c r="AE598" s="287">
        <f t="shared" si="423"/>
        <v>37.25</v>
      </c>
      <c r="AF598" s="287">
        <f t="shared" si="414"/>
        <v>31.75</v>
      </c>
      <c r="AG598" s="287">
        <f t="shared" si="415"/>
        <v>23.5</v>
      </c>
      <c r="AH598" s="251">
        <f t="shared" si="416"/>
        <v>9</v>
      </c>
      <c r="AJ598" s="112" t="str">
        <f t="shared" si="380"/>
        <v>Overturn moment arm for Z component</v>
      </c>
      <c r="AK598" s="88" t="s">
        <v>296</v>
      </c>
      <c r="AL598" s="462">
        <f>$D$76</f>
        <v>40</v>
      </c>
      <c r="AM598" s="462">
        <v>0</v>
      </c>
      <c r="AN598" s="462"/>
      <c r="AO598" s="462"/>
      <c r="AP598" s="286">
        <f>$D$76</f>
        <v>40</v>
      </c>
      <c r="AQ598" s="287">
        <v>0</v>
      </c>
      <c r="AR598" s="250">
        <f>AR492-AR591/2</f>
        <v>37.25</v>
      </c>
      <c r="AS598" s="287">
        <f>AS492-AR591-AS591/2</f>
        <v>31.75</v>
      </c>
      <c r="AT598" s="287">
        <f>AT492-AR591-AS591-AT591/2</f>
        <v>23.5</v>
      </c>
      <c r="AU598" s="251">
        <f>AU591/2</f>
        <v>9</v>
      </c>
      <c r="AV598" s="287">
        <f t="shared" si="424"/>
        <v>37.25</v>
      </c>
      <c r="AW598" s="287">
        <f t="shared" si="417"/>
        <v>31.75</v>
      </c>
      <c r="AX598" s="287">
        <f t="shared" si="418"/>
        <v>23.5</v>
      </c>
      <c r="AY598" s="251">
        <f t="shared" si="419"/>
        <v>9</v>
      </c>
      <c r="BA598" s="112" t="str">
        <f t="shared" si="383"/>
        <v>Overturn moment arm for Z component</v>
      </c>
      <c r="BB598" s="88" t="s">
        <v>296</v>
      </c>
      <c r="BC598" s="462">
        <f>$D$76</f>
        <v>40</v>
      </c>
      <c r="BD598" s="462">
        <v>0</v>
      </c>
      <c r="BE598" s="462"/>
      <c r="BF598" s="462"/>
      <c r="BG598" s="286">
        <f>$D$76</f>
        <v>40</v>
      </c>
      <c r="BH598" s="287">
        <v>0</v>
      </c>
      <c r="BI598" s="250">
        <f>BI492-BI591/2</f>
        <v>37.25</v>
      </c>
      <c r="BJ598" s="287">
        <f>BJ492-BI591-BJ591/2</f>
        <v>31.75</v>
      </c>
      <c r="BK598" s="287">
        <f>BK492-BI591-BJ591-BK591/2</f>
        <v>23.5</v>
      </c>
      <c r="BL598" s="251">
        <f>BL591/2</f>
        <v>9</v>
      </c>
      <c r="BM598" s="287">
        <f t="shared" si="425"/>
        <v>37.25</v>
      </c>
      <c r="BN598" s="287">
        <f t="shared" si="420"/>
        <v>31.75</v>
      </c>
      <c r="BO598" s="287">
        <f t="shared" si="421"/>
        <v>23.5</v>
      </c>
      <c r="BP598" s="251">
        <f t="shared" si="422"/>
        <v>9</v>
      </c>
      <c r="BR598" s="112" t="str">
        <f t="shared" si="386"/>
        <v>Overturn moment arm for Z component</v>
      </c>
      <c r="BS598" s="88" t="s">
        <v>296</v>
      </c>
      <c r="BT598" s="462">
        <f>$D$77</f>
        <v>20</v>
      </c>
      <c r="BU598" s="462">
        <v>0</v>
      </c>
      <c r="BV598" s="29"/>
      <c r="BW598" s="29"/>
      <c r="BX598" s="286">
        <f>3*$D$77/4</f>
        <v>15</v>
      </c>
      <c r="BY598" s="286">
        <f>$D$77/4</f>
        <v>5</v>
      </c>
      <c r="BZ598" s="250"/>
      <c r="CA598" s="287"/>
      <c r="CB598" s="287"/>
      <c r="CC598" s="251"/>
      <c r="CD598" s="284"/>
      <c r="CE598" s="284"/>
      <c r="CF598" s="284"/>
      <c r="CG598" s="249"/>
      <c r="CI598" s="112" t="str">
        <f t="shared" si="388"/>
        <v>Overturn moment arm for Z component</v>
      </c>
      <c r="CJ598" s="88" t="s">
        <v>296</v>
      </c>
      <c r="CK598" s="462">
        <f>$D$77</f>
        <v>20</v>
      </c>
      <c r="CL598" s="462">
        <v>0</v>
      </c>
      <c r="CM598" s="462"/>
      <c r="CN598" s="462"/>
      <c r="CO598" s="286">
        <f>3*$D$77/4</f>
        <v>15</v>
      </c>
      <c r="CP598" s="286">
        <f>$D$77/4</f>
        <v>5</v>
      </c>
      <c r="CQ598" s="250"/>
      <c r="CR598" s="287"/>
      <c r="CS598" s="287"/>
      <c r="CT598" s="251"/>
      <c r="CU598" s="284"/>
      <c r="CV598" s="284"/>
      <c r="CW598" s="284"/>
      <c r="CX598" s="249"/>
      <c r="CZ598" s="112" t="str">
        <f t="shared" si="390"/>
        <v>Overturn moment arm for Z component</v>
      </c>
      <c r="DA598" s="88" t="s">
        <v>296</v>
      </c>
      <c r="DB598" s="462">
        <f>$D$77</f>
        <v>20</v>
      </c>
      <c r="DC598" s="462">
        <v>0</v>
      </c>
      <c r="DD598" s="462"/>
      <c r="DE598" s="462"/>
      <c r="DF598" s="286">
        <f>3*$D$77/4</f>
        <v>15</v>
      </c>
      <c r="DG598" s="286">
        <f>$D$77/4</f>
        <v>5</v>
      </c>
      <c r="DH598" s="250"/>
      <c r="DI598" s="287"/>
      <c r="DJ598" s="287"/>
      <c r="DK598" s="251"/>
      <c r="DL598" s="284"/>
      <c r="DM598" s="284"/>
      <c r="DN598" s="284"/>
      <c r="DO598" s="249"/>
      <c r="DQ598" s="112" t="str">
        <f t="shared" si="392"/>
        <v>Overturn moment arm for Z component</v>
      </c>
      <c r="DR598" s="88" t="s">
        <v>296</v>
      </c>
      <c r="DS598" s="462">
        <f>$D$77</f>
        <v>20</v>
      </c>
      <c r="DT598" s="462">
        <v>0</v>
      </c>
      <c r="DU598" s="462"/>
      <c r="DV598" s="462"/>
      <c r="DW598" s="286">
        <f>3*$D$77/4</f>
        <v>15</v>
      </c>
      <c r="DX598" s="286">
        <f>$D$77/4</f>
        <v>5</v>
      </c>
      <c r="DY598" s="250"/>
      <c r="DZ598" s="287"/>
      <c r="EA598" s="287"/>
      <c r="EB598" s="251"/>
      <c r="EC598" s="284"/>
      <c r="ED598" s="284"/>
      <c r="EE598" s="284"/>
      <c r="EF598" s="249"/>
    </row>
    <row r="599" spans="2:136" x14ac:dyDescent="0.3">
      <c r="B599" s="257" t="s">
        <v>430</v>
      </c>
      <c r="C599" s="258" t="s">
        <v>339</v>
      </c>
      <c r="D599" s="284">
        <f>H599</f>
        <v>0.13714415958994686</v>
      </c>
      <c r="E599" s="284">
        <f>I599</f>
        <v>-0.84923883438390135</v>
      </c>
      <c r="F599" s="18"/>
      <c r="G599" s="18"/>
      <c r="H599" s="266">
        <f>D478</f>
        <v>0.13714415958994686</v>
      </c>
      <c r="I599" s="249">
        <f>E478</f>
        <v>-0.84923883438390135</v>
      </c>
      <c r="J599" s="284">
        <f>J455</f>
        <v>-0.71736945016279874</v>
      </c>
      <c r="K599" s="284">
        <f>K455</f>
        <v>-0.71736945016279874</v>
      </c>
      <c r="L599" s="284">
        <f>L455</f>
        <v>-0.53802708762209894</v>
      </c>
      <c r="M599" s="284">
        <f>M455</f>
        <v>-0.26901354381104947</v>
      </c>
      <c r="N599" s="318">
        <f>J599</f>
        <v>-0.71736945016279874</v>
      </c>
      <c r="O599" s="260">
        <f>K599</f>
        <v>-0.71736945016279874</v>
      </c>
      <c r="P599" s="260">
        <f>L599</f>
        <v>-0.53802708762209894</v>
      </c>
      <c r="Q599" s="319">
        <f>M599</f>
        <v>-0.26901354381104947</v>
      </c>
      <c r="S599" s="257" t="s">
        <v>430</v>
      </c>
      <c r="T599" s="258" t="s">
        <v>339</v>
      </c>
      <c r="U599" s="284">
        <f>Y599</f>
        <v>0.13714415958994686</v>
      </c>
      <c r="V599" s="284">
        <f>Z599</f>
        <v>-0.84923883438390135</v>
      </c>
      <c r="W599" s="470"/>
      <c r="X599" s="470"/>
      <c r="Y599" s="266">
        <f>U478</f>
        <v>0.13714415958994686</v>
      </c>
      <c r="Z599" s="249">
        <f>V478</f>
        <v>-0.84923883438390135</v>
      </c>
      <c r="AA599" s="284">
        <f>AA455</f>
        <v>0.71736945016279874</v>
      </c>
      <c r="AB599" s="284">
        <f>AB455</f>
        <v>0.71736945016279874</v>
      </c>
      <c r="AC599" s="284">
        <f>AC455</f>
        <v>0.44835590635174916</v>
      </c>
      <c r="AD599" s="284">
        <f>AD455</f>
        <v>0.26901354381104947</v>
      </c>
      <c r="AE599" s="318">
        <f>AA599</f>
        <v>0.71736945016279874</v>
      </c>
      <c r="AF599" s="260">
        <f>AB599</f>
        <v>0.71736945016279874</v>
      </c>
      <c r="AG599" s="260">
        <f>AC599</f>
        <v>0.44835590635174916</v>
      </c>
      <c r="AH599" s="319">
        <f>AD599</f>
        <v>0.26901354381104947</v>
      </c>
      <c r="AJ599" s="257" t="s">
        <v>430</v>
      </c>
      <c r="AK599" s="258" t="s">
        <v>339</v>
      </c>
      <c r="AL599" s="284">
        <f>AP599</f>
        <v>1.2975947407356507</v>
      </c>
      <c r="AM599" s="284">
        <f>AQ599</f>
        <v>0.31121174676180241</v>
      </c>
      <c r="AN599" s="470"/>
      <c r="AO599" s="470"/>
      <c r="AP599" s="266">
        <f>AL478</f>
        <v>1.2975947407356507</v>
      </c>
      <c r="AQ599" s="249">
        <f>AM478</f>
        <v>0.31121174676180241</v>
      </c>
      <c r="AR599" s="284">
        <f>AR455</f>
        <v>-1.0760541752441979</v>
      </c>
      <c r="AS599" s="284">
        <f>AS455</f>
        <v>-1.0760541752441979</v>
      </c>
      <c r="AT599" s="284">
        <f>AT455</f>
        <v>-0.80704063143314853</v>
      </c>
      <c r="AU599" s="284">
        <f>AU455</f>
        <v>-0.53802708762209894</v>
      </c>
      <c r="AV599" s="318">
        <f>AR599</f>
        <v>-1.0760541752441979</v>
      </c>
      <c r="AW599" s="260">
        <f>AS599</f>
        <v>-1.0760541752441979</v>
      </c>
      <c r="AX599" s="260">
        <f>AT599</f>
        <v>-0.80704063143314853</v>
      </c>
      <c r="AY599" s="319">
        <f>AU599</f>
        <v>-0.53802708762209894</v>
      </c>
      <c r="BA599" s="257" t="s">
        <v>430</v>
      </c>
      <c r="BB599" s="258" t="s">
        <v>339</v>
      </c>
      <c r="BC599" s="284">
        <f>BG599</f>
        <v>1.2975947407356507</v>
      </c>
      <c r="BD599" s="284">
        <f>BH599</f>
        <v>0.31121174676180241</v>
      </c>
      <c r="BE599" s="470"/>
      <c r="BF599" s="470"/>
      <c r="BG599" s="266">
        <f>BC478</f>
        <v>1.2975947407356507</v>
      </c>
      <c r="BH599" s="249">
        <f>BD478</f>
        <v>0.31121174676180241</v>
      </c>
      <c r="BI599" s="284">
        <f>BI455</f>
        <v>0.44835590635174916</v>
      </c>
      <c r="BJ599" s="284">
        <f>BJ455</f>
        <v>0.44835590635174916</v>
      </c>
      <c r="BK599" s="284">
        <f>BK455</f>
        <v>0.44835590635174916</v>
      </c>
      <c r="BL599" s="284">
        <f>BL455</f>
        <v>0.26901354381104947</v>
      </c>
      <c r="BM599" s="318">
        <f>BI599</f>
        <v>0.44835590635174916</v>
      </c>
      <c r="BN599" s="260">
        <f>BJ599</f>
        <v>0.44835590635174916</v>
      </c>
      <c r="BO599" s="260">
        <f>BK599</f>
        <v>0.44835590635174916</v>
      </c>
      <c r="BP599" s="319">
        <f>BL599</f>
        <v>0.26901354381104947</v>
      </c>
      <c r="BR599" s="257" t="s">
        <v>430</v>
      </c>
      <c r="BS599" s="258" t="s">
        <v>339</v>
      </c>
      <c r="BT599" s="284">
        <f>BX599</f>
        <v>0.13714415958994686</v>
      </c>
      <c r="BU599" s="284">
        <f>BY599</f>
        <v>-1.028581196924601</v>
      </c>
      <c r="BV599" s="459"/>
      <c r="BW599" s="460"/>
      <c r="BX599" s="266">
        <f>BT478</f>
        <v>0.13714415958994686</v>
      </c>
      <c r="BY599" s="249">
        <f>BU478</f>
        <v>-1.028581196924601</v>
      </c>
      <c r="BZ599" s="284"/>
      <c r="CA599" s="284"/>
      <c r="CB599" s="284"/>
      <c r="CC599" s="284"/>
      <c r="CD599" s="318"/>
      <c r="CE599" s="260"/>
      <c r="CF599" s="260"/>
      <c r="CG599" s="319"/>
      <c r="CI599" s="257" t="s">
        <v>430</v>
      </c>
      <c r="CJ599" s="258" t="s">
        <v>339</v>
      </c>
      <c r="CK599" s="284">
        <f>CO599</f>
        <v>0.13714415958994686</v>
      </c>
      <c r="CL599" s="284">
        <f>CP599</f>
        <v>-1.028581196924601</v>
      </c>
      <c r="CM599" s="459"/>
      <c r="CN599" s="460"/>
      <c r="CO599" s="266">
        <f>CK478</f>
        <v>0.13714415958994686</v>
      </c>
      <c r="CP599" s="249">
        <f>CL478</f>
        <v>-1.028581196924601</v>
      </c>
      <c r="CQ599" s="284"/>
      <c r="CR599" s="284"/>
      <c r="CS599" s="284"/>
      <c r="CT599" s="284"/>
      <c r="CU599" s="318"/>
      <c r="CV599" s="260"/>
      <c r="CW599" s="260"/>
      <c r="CX599" s="319"/>
      <c r="CZ599" s="257" t="s">
        <v>430</v>
      </c>
      <c r="DA599" s="258" t="s">
        <v>339</v>
      </c>
      <c r="DB599" s="284">
        <f>DF599</f>
        <v>1.2975947407356507</v>
      </c>
      <c r="DC599" s="284">
        <f>DG599</f>
        <v>0.13186938422110273</v>
      </c>
      <c r="DD599" s="459"/>
      <c r="DE599" s="460"/>
      <c r="DF599" s="266">
        <f>DB478</f>
        <v>1.2975947407356507</v>
      </c>
      <c r="DG599" s="249">
        <f>DC478</f>
        <v>0.13186938422110273</v>
      </c>
      <c r="DH599" s="284"/>
      <c r="DI599" s="284"/>
      <c r="DJ599" s="284"/>
      <c r="DK599" s="284"/>
      <c r="DL599" s="318"/>
      <c r="DM599" s="260"/>
      <c r="DN599" s="260"/>
      <c r="DO599" s="319"/>
      <c r="DQ599" s="257" t="s">
        <v>430</v>
      </c>
      <c r="DR599" s="258" t="s">
        <v>339</v>
      </c>
      <c r="DS599" s="284">
        <f>DW599</f>
        <v>1.2975947407356507</v>
      </c>
      <c r="DT599" s="284">
        <f>DX599</f>
        <v>0.13186938422110273</v>
      </c>
      <c r="DU599" s="459"/>
      <c r="DV599" s="460"/>
      <c r="DW599" s="266">
        <f>DS478</f>
        <v>1.2975947407356507</v>
      </c>
      <c r="DX599" s="249">
        <f>DT478</f>
        <v>0.13186938422110273</v>
      </c>
      <c r="DY599" s="284"/>
      <c r="DZ599" s="284"/>
      <c r="EA599" s="284"/>
      <c r="EB599" s="284"/>
      <c r="EC599" s="318"/>
      <c r="ED599" s="260"/>
      <c r="EE599" s="260"/>
      <c r="EF599" s="319"/>
    </row>
    <row r="600" spans="2:136" x14ac:dyDescent="0.3">
      <c r="B600" s="110" t="s">
        <v>299</v>
      </c>
      <c r="C600" s="432" t="s">
        <v>36</v>
      </c>
      <c r="D600" s="436">
        <f>D599*D592*D593</f>
        <v>-2.7428831917989371</v>
      </c>
      <c r="E600" s="486">
        <f>E599*E592*E593</f>
        <v>-16.984776687678028</v>
      </c>
      <c r="F600" s="486"/>
      <c r="G600" s="437"/>
      <c r="H600" s="252">
        <f>H599*H592*H593</f>
        <v>-8.2286495753968119</v>
      </c>
      <c r="I600" s="285">
        <f>I599*I592*I593</f>
        <v>-50.954330063034078</v>
      </c>
      <c r="J600" s="464"/>
      <c r="K600" s="459"/>
      <c r="L600" s="459"/>
      <c r="M600" s="459"/>
      <c r="N600" s="471"/>
      <c r="O600" s="470"/>
      <c r="P600" s="470"/>
      <c r="Q600" s="472"/>
      <c r="S600" s="110" t="s">
        <v>299</v>
      </c>
      <c r="T600" s="464" t="s">
        <v>36</v>
      </c>
      <c r="U600" s="436">
        <f>U599*U592*U593</f>
        <v>-2.7428831917989371</v>
      </c>
      <c r="V600" s="486">
        <f>V599*V592*V593</f>
        <v>-16.984776687678028</v>
      </c>
      <c r="W600" s="486"/>
      <c r="X600" s="437"/>
      <c r="Y600" s="252">
        <f>Y599*Y592*Y593</f>
        <v>-8.2286495753968119</v>
      </c>
      <c r="Z600" s="285">
        <f>Z599*Z592*Z593</f>
        <v>-50.954330063034078</v>
      </c>
      <c r="AA600" s="464"/>
      <c r="AB600" s="459"/>
      <c r="AC600" s="459"/>
      <c r="AD600" s="459"/>
      <c r="AE600" s="464"/>
      <c r="AF600" s="459"/>
      <c r="AG600" s="459"/>
      <c r="AH600" s="460"/>
      <c r="AJ600" s="110" t="s">
        <v>299</v>
      </c>
      <c r="AK600" s="464" t="s">
        <v>36</v>
      </c>
      <c r="AL600" s="436">
        <f>AL599*AL592*AL593</f>
        <v>-25.951894814713015</v>
      </c>
      <c r="AM600" s="486">
        <f>AM599*AM592*AM593</f>
        <v>6.2242349352360478</v>
      </c>
      <c r="AN600" s="486"/>
      <c r="AO600" s="437"/>
      <c r="AP600" s="252">
        <f>AP599*AP592*AP593</f>
        <v>-77.855684444139044</v>
      </c>
      <c r="AQ600" s="285">
        <f>AQ599*AQ592*AQ593</f>
        <v>18.672704805708143</v>
      </c>
      <c r="AR600" s="464"/>
      <c r="AS600" s="459"/>
      <c r="AT600" s="459"/>
      <c r="AU600" s="459"/>
      <c r="AV600" s="464"/>
      <c r="AW600" s="459"/>
      <c r="AX600" s="459"/>
      <c r="AY600" s="460"/>
      <c r="BA600" s="110" t="s">
        <v>299</v>
      </c>
      <c r="BB600" s="464" t="s">
        <v>36</v>
      </c>
      <c r="BC600" s="436">
        <f>BC599*BC592*BC593</f>
        <v>-25.951894814713015</v>
      </c>
      <c r="BD600" s="486">
        <f>BD599*BD592*BD593</f>
        <v>6.2242349352360478</v>
      </c>
      <c r="BE600" s="486"/>
      <c r="BF600" s="437"/>
      <c r="BG600" s="252">
        <f>BG599*BG592*BG593</f>
        <v>-77.855684444139044</v>
      </c>
      <c r="BH600" s="285">
        <f>BH599*BH592*BH593</f>
        <v>18.672704805708143</v>
      </c>
      <c r="BI600" s="464"/>
      <c r="BJ600" s="459"/>
      <c r="BK600" s="459"/>
      <c r="BL600" s="459"/>
      <c r="BM600" s="464"/>
      <c r="BN600" s="459"/>
      <c r="BO600" s="459"/>
      <c r="BP600" s="460"/>
      <c r="BR600" s="110" t="s">
        <v>299</v>
      </c>
      <c r="BS600" s="464" t="s">
        <v>36</v>
      </c>
      <c r="BT600" s="436"/>
      <c r="BU600" s="486"/>
      <c r="BV600" s="486"/>
      <c r="BW600" s="437"/>
      <c r="BX600" s="252"/>
      <c r="BY600" s="267"/>
      <c r="BZ600" s="275"/>
      <c r="CA600" s="276"/>
      <c r="CB600" s="276"/>
      <c r="CC600" s="276"/>
      <c r="CD600" s="471"/>
      <c r="CE600" s="470"/>
      <c r="CF600" s="470"/>
      <c r="CG600" s="472"/>
      <c r="CI600" s="110" t="s">
        <v>299</v>
      </c>
      <c r="CJ600" s="464" t="s">
        <v>36</v>
      </c>
      <c r="CK600" s="436"/>
      <c r="CL600" s="486"/>
      <c r="CM600" s="486"/>
      <c r="CN600" s="437"/>
      <c r="CO600" s="252"/>
      <c r="CP600" s="267"/>
      <c r="CQ600" s="464"/>
      <c r="CR600" s="459"/>
      <c r="CS600" s="459"/>
      <c r="CT600" s="459"/>
      <c r="CU600" s="471"/>
      <c r="CV600" s="470"/>
      <c r="CW600" s="470"/>
      <c r="CX600" s="472"/>
      <c r="CZ600" s="110" t="s">
        <v>299</v>
      </c>
      <c r="DA600" s="464" t="s">
        <v>36</v>
      </c>
      <c r="DB600" s="436"/>
      <c r="DC600" s="486"/>
      <c r="DD600" s="486"/>
      <c r="DE600" s="437"/>
      <c r="DF600" s="252"/>
      <c r="DG600" s="267"/>
      <c r="DH600" s="464"/>
      <c r="DI600" s="459"/>
      <c r="DJ600" s="459"/>
      <c r="DK600" s="459"/>
      <c r="DL600" s="471"/>
      <c r="DM600" s="470"/>
      <c r="DN600" s="470"/>
      <c r="DO600" s="472"/>
      <c r="DQ600" s="110" t="s">
        <v>299</v>
      </c>
      <c r="DR600" s="464" t="s">
        <v>36</v>
      </c>
      <c r="DS600" s="436"/>
      <c r="DT600" s="486"/>
      <c r="DU600" s="486"/>
      <c r="DV600" s="437"/>
      <c r="DW600" s="252"/>
      <c r="DX600" s="267"/>
      <c r="DY600" s="464"/>
      <c r="DZ600" s="459"/>
      <c r="EA600" s="459"/>
      <c r="EB600" s="459"/>
      <c r="EC600" s="471"/>
      <c r="ED600" s="470"/>
      <c r="EE600" s="470"/>
      <c r="EF600" s="472"/>
    </row>
    <row r="601" spans="2:136" x14ac:dyDescent="0.3">
      <c r="B601" s="107" t="str">
        <f>B578</f>
        <v>Horizontal force (+ in Y)</v>
      </c>
      <c r="C601" s="431" t="s">
        <v>36</v>
      </c>
      <c r="D601" s="307"/>
      <c r="E601" s="280"/>
      <c r="F601" s="280"/>
      <c r="G601" s="308"/>
      <c r="H601" s="253"/>
      <c r="I601" s="254"/>
      <c r="J601" s="130">
        <f t="shared" ref="J601:Q601" si="426">J599*J594*J592</f>
        <v>23.673191855372359</v>
      </c>
      <c r="K601" s="254">
        <f t="shared" si="426"/>
        <v>23.673191855372359</v>
      </c>
      <c r="L601" s="254">
        <f t="shared" si="426"/>
        <v>35.509787783058535</v>
      </c>
      <c r="M601" s="254">
        <f t="shared" si="426"/>
        <v>29.053462731593349</v>
      </c>
      <c r="N601" s="130">
        <f t="shared" si="426"/>
        <v>-23.673191855372359</v>
      </c>
      <c r="O601" s="254">
        <f t="shared" si="426"/>
        <v>-23.673191855372359</v>
      </c>
      <c r="P601" s="254">
        <f t="shared" si="426"/>
        <v>-35.509787783058535</v>
      </c>
      <c r="Q601" s="253">
        <f t="shared" si="426"/>
        <v>-29.053462731593349</v>
      </c>
      <c r="S601" s="107" t="str">
        <f>S578</f>
        <v>Horizontal force (+ in Y)</v>
      </c>
      <c r="T601" s="471" t="s">
        <v>36</v>
      </c>
      <c r="U601" s="307"/>
      <c r="V601" s="280"/>
      <c r="W601" s="280"/>
      <c r="X601" s="308"/>
      <c r="Y601" s="253"/>
      <c r="Z601" s="254"/>
      <c r="AA601" s="130">
        <f t="shared" ref="AA601:AH601" si="427">AA599*AA594*AA592</f>
        <v>-23.673191855372359</v>
      </c>
      <c r="AB601" s="254">
        <f t="shared" si="427"/>
        <v>-23.673191855372359</v>
      </c>
      <c r="AC601" s="254">
        <f t="shared" si="427"/>
        <v>-29.591489819215447</v>
      </c>
      <c r="AD601" s="254">
        <f t="shared" si="427"/>
        <v>-29.053462731593349</v>
      </c>
      <c r="AE601" s="130">
        <f t="shared" si="427"/>
        <v>23.673191855372359</v>
      </c>
      <c r="AF601" s="254">
        <f t="shared" si="427"/>
        <v>23.673191855372359</v>
      </c>
      <c r="AG601" s="254">
        <f t="shared" si="427"/>
        <v>29.591489819215447</v>
      </c>
      <c r="AH601" s="253">
        <f t="shared" si="427"/>
        <v>29.053462731593349</v>
      </c>
      <c r="AJ601" s="107" t="str">
        <f>AJ578</f>
        <v>Horizontal force (+ in Y)</v>
      </c>
      <c r="AK601" s="471" t="s">
        <v>36</v>
      </c>
      <c r="AL601" s="307"/>
      <c r="AM601" s="280"/>
      <c r="AN601" s="280"/>
      <c r="AO601" s="308"/>
      <c r="AP601" s="253"/>
      <c r="AQ601" s="254"/>
      <c r="AR601" s="130">
        <f t="shared" ref="AR601:AY601" si="428">AR599*AR594*AR592</f>
        <v>35.509787783058535</v>
      </c>
      <c r="AS601" s="254">
        <f t="shared" si="428"/>
        <v>35.509787783058535</v>
      </c>
      <c r="AT601" s="254">
        <f t="shared" si="428"/>
        <v>53.264681674587806</v>
      </c>
      <c r="AU601" s="254">
        <f t="shared" si="428"/>
        <v>58.106925463186698</v>
      </c>
      <c r="AV601" s="130">
        <f t="shared" si="428"/>
        <v>-35.509787783058535</v>
      </c>
      <c r="AW601" s="254">
        <f t="shared" si="428"/>
        <v>-35.509787783058535</v>
      </c>
      <c r="AX601" s="254">
        <f t="shared" si="428"/>
        <v>-53.264681674587806</v>
      </c>
      <c r="AY601" s="253">
        <f t="shared" si="428"/>
        <v>-58.106925463186698</v>
      </c>
      <c r="BA601" s="107" t="str">
        <f>BA578</f>
        <v>Horizontal force (+ in Y)</v>
      </c>
      <c r="BB601" s="471" t="s">
        <v>36</v>
      </c>
      <c r="BC601" s="307"/>
      <c r="BD601" s="280"/>
      <c r="BE601" s="280"/>
      <c r="BF601" s="308"/>
      <c r="BG601" s="253"/>
      <c r="BH601" s="254"/>
      <c r="BI601" s="130">
        <f t="shared" ref="BI601:BP601" si="429">BI599*BI594*BI592</f>
        <v>-14.795744909607723</v>
      </c>
      <c r="BJ601" s="254">
        <f t="shared" si="429"/>
        <v>-14.795744909607723</v>
      </c>
      <c r="BK601" s="254">
        <f t="shared" si="429"/>
        <v>-29.591489819215447</v>
      </c>
      <c r="BL601" s="254">
        <f t="shared" si="429"/>
        <v>-29.053462731593349</v>
      </c>
      <c r="BM601" s="130">
        <f t="shared" si="429"/>
        <v>14.795744909607723</v>
      </c>
      <c r="BN601" s="254">
        <f t="shared" si="429"/>
        <v>14.795744909607723</v>
      </c>
      <c r="BO601" s="254">
        <f t="shared" si="429"/>
        <v>29.591489819215447</v>
      </c>
      <c r="BP601" s="253">
        <f t="shared" si="429"/>
        <v>29.053462731593349</v>
      </c>
      <c r="BR601" s="107" t="str">
        <f>BR578</f>
        <v>Horizontal force (+ in Y)</v>
      </c>
      <c r="BS601" s="471" t="s">
        <v>36</v>
      </c>
      <c r="BT601" s="307">
        <f>BT599*BT592*BT594</f>
        <v>-5.4857663835978743</v>
      </c>
      <c r="BU601" s="280">
        <f>BU599*BU592*BU594</f>
        <v>-41.143247876984042</v>
      </c>
      <c r="BV601" s="280"/>
      <c r="BW601" s="308"/>
      <c r="BX601" s="253">
        <f>BX599*BX592*BX594</f>
        <v>-16.457299150793624</v>
      </c>
      <c r="BY601" s="265">
        <f>BY599*BY592*BY594</f>
        <v>-123.42974363095212</v>
      </c>
      <c r="BZ601" s="130"/>
      <c r="CA601" s="254"/>
      <c r="CB601" s="254"/>
      <c r="CC601" s="254"/>
      <c r="CD601" s="130"/>
      <c r="CE601" s="254"/>
      <c r="CF601" s="254"/>
      <c r="CG601" s="253"/>
      <c r="CI601" s="107" t="str">
        <f>CI578</f>
        <v>Horizontal force (+ in Y)</v>
      </c>
      <c r="CJ601" s="471" t="s">
        <v>36</v>
      </c>
      <c r="CK601" s="307">
        <f>CK599*CK592*CK594</f>
        <v>-5.4857663835978743</v>
      </c>
      <c r="CL601" s="280">
        <f>CL599*CL592*CL594</f>
        <v>-41.143247876984042</v>
      </c>
      <c r="CM601" s="280"/>
      <c r="CN601" s="308"/>
      <c r="CO601" s="253">
        <f>CO599*CO592*CO594</f>
        <v>-16.457299150793624</v>
      </c>
      <c r="CP601" s="265">
        <f>CP599*CP592*CP594</f>
        <v>-123.42974363095212</v>
      </c>
      <c r="CQ601" s="130"/>
      <c r="CR601" s="254"/>
      <c r="CS601" s="254"/>
      <c r="CT601" s="254"/>
      <c r="CU601" s="130"/>
      <c r="CV601" s="254"/>
      <c r="CW601" s="254"/>
      <c r="CX601" s="253"/>
      <c r="CZ601" s="107" t="str">
        <f>CZ578</f>
        <v>Horizontal force (+ in Y)</v>
      </c>
      <c r="DA601" s="471" t="s">
        <v>36</v>
      </c>
      <c r="DB601" s="307">
        <f>DB599*DB592*DB594</f>
        <v>-51.903789629426029</v>
      </c>
      <c r="DC601" s="280">
        <f>DC599*DC592*DC594</f>
        <v>5.274775368844109</v>
      </c>
      <c r="DD601" s="280"/>
      <c r="DE601" s="308"/>
      <c r="DF601" s="253">
        <f>DF599*DF592*DF594</f>
        <v>-155.71136888827809</v>
      </c>
      <c r="DG601" s="265">
        <f>DG599*DG592*DG594</f>
        <v>15.824326106532327</v>
      </c>
      <c r="DH601" s="130"/>
      <c r="DI601" s="254"/>
      <c r="DJ601" s="254"/>
      <c r="DK601" s="254"/>
      <c r="DL601" s="130"/>
      <c r="DM601" s="254"/>
      <c r="DN601" s="254"/>
      <c r="DO601" s="253"/>
      <c r="DQ601" s="107" t="str">
        <f>DQ578</f>
        <v>Horizontal force (+ in Y)</v>
      </c>
      <c r="DR601" s="471" t="s">
        <v>36</v>
      </c>
      <c r="DS601" s="307">
        <f>DS599*DS592*DS594</f>
        <v>-51.903789629426029</v>
      </c>
      <c r="DT601" s="280">
        <f>DT599*DT592*DT594</f>
        <v>5.274775368844109</v>
      </c>
      <c r="DU601" s="280"/>
      <c r="DV601" s="308"/>
      <c r="DW601" s="253">
        <f>DW599*DW592*DW594</f>
        <v>-155.71136888827809</v>
      </c>
      <c r="DX601" s="265">
        <f>DX599*DX592*DX594</f>
        <v>15.824326106532327</v>
      </c>
      <c r="DY601" s="130"/>
      <c r="DZ601" s="254"/>
      <c r="EA601" s="254"/>
      <c r="EB601" s="254"/>
      <c r="EC601" s="130"/>
      <c r="ED601" s="254"/>
      <c r="EE601" s="254"/>
      <c r="EF601" s="253"/>
    </row>
    <row r="602" spans="2:136" x14ac:dyDescent="0.3">
      <c r="B602" s="107" t="str">
        <f>B579</f>
        <v>Vertical force (+ in Z)</v>
      </c>
      <c r="C602" s="431" t="s">
        <v>36</v>
      </c>
      <c r="D602" s="461"/>
      <c r="E602" s="462"/>
      <c r="F602" s="462"/>
      <c r="G602" s="463"/>
      <c r="H602" s="253"/>
      <c r="I602" s="254"/>
      <c r="J602" s="130">
        <f t="shared" ref="J602:Q602" si="430">J599*J595*J592</f>
        <v>39.455319758953934</v>
      </c>
      <c r="K602" s="254">
        <f t="shared" si="430"/>
        <v>39.455319758953934</v>
      </c>
      <c r="L602" s="254">
        <f t="shared" si="430"/>
        <v>59.182979638430886</v>
      </c>
      <c r="M602" s="254">
        <f t="shared" si="430"/>
        <v>48.422437885988906</v>
      </c>
      <c r="N602" s="130">
        <f t="shared" si="430"/>
        <v>39.455319758953934</v>
      </c>
      <c r="O602" s="254">
        <f t="shared" si="430"/>
        <v>39.455319758953934</v>
      </c>
      <c r="P602" s="254">
        <f t="shared" si="430"/>
        <v>59.182979638430886</v>
      </c>
      <c r="Q602" s="253">
        <f t="shared" si="430"/>
        <v>48.422437885988906</v>
      </c>
      <c r="S602" s="107" t="str">
        <f>S579</f>
        <v>Vertical force (+ in Z)</v>
      </c>
      <c r="T602" s="471" t="s">
        <v>36</v>
      </c>
      <c r="U602" s="461"/>
      <c r="V602" s="462"/>
      <c r="W602" s="462"/>
      <c r="X602" s="463"/>
      <c r="Y602" s="253"/>
      <c r="Z602" s="254"/>
      <c r="AA602" s="130">
        <f t="shared" ref="AA602:AH602" si="431">AA599*AA595*AA592</f>
        <v>-39.455319758953934</v>
      </c>
      <c r="AB602" s="254">
        <f t="shared" si="431"/>
        <v>-39.455319758953934</v>
      </c>
      <c r="AC602" s="254">
        <f t="shared" si="431"/>
        <v>-49.319149698692407</v>
      </c>
      <c r="AD602" s="254">
        <f t="shared" si="431"/>
        <v>-48.422437885988906</v>
      </c>
      <c r="AE602" s="255">
        <f t="shared" si="431"/>
        <v>-39.455319758953934</v>
      </c>
      <c r="AF602" s="291">
        <f t="shared" si="431"/>
        <v>-39.455319758953934</v>
      </c>
      <c r="AG602" s="291">
        <f t="shared" si="431"/>
        <v>-49.319149698692407</v>
      </c>
      <c r="AH602" s="256">
        <f t="shared" si="431"/>
        <v>-48.422437885988906</v>
      </c>
      <c r="AJ602" s="107" t="str">
        <f>AJ579</f>
        <v>Vertical force (+ in Z)</v>
      </c>
      <c r="AK602" s="471" t="s">
        <v>36</v>
      </c>
      <c r="AL602" s="461"/>
      <c r="AM602" s="462"/>
      <c r="AN602" s="462"/>
      <c r="AO602" s="463"/>
      <c r="AP602" s="253"/>
      <c r="AQ602" s="254"/>
      <c r="AR602" s="130">
        <f t="shared" ref="AR602:AY602" si="432">AR599*AR595*AR592</f>
        <v>59.182979638430886</v>
      </c>
      <c r="AS602" s="254">
        <f t="shared" si="432"/>
        <v>59.182979638430886</v>
      </c>
      <c r="AT602" s="254">
        <f t="shared" si="432"/>
        <v>88.774469457646347</v>
      </c>
      <c r="AU602" s="254">
        <f t="shared" si="432"/>
        <v>96.844875771977811</v>
      </c>
      <c r="AV602" s="255">
        <f t="shared" si="432"/>
        <v>59.182979638430886</v>
      </c>
      <c r="AW602" s="291">
        <f t="shared" si="432"/>
        <v>59.182979638430886</v>
      </c>
      <c r="AX602" s="291">
        <f t="shared" si="432"/>
        <v>88.774469457646347</v>
      </c>
      <c r="AY602" s="256">
        <f t="shared" si="432"/>
        <v>96.844875771977811</v>
      </c>
      <c r="BA602" s="107" t="str">
        <f>BA579</f>
        <v>Vertical force (+ in Z)</v>
      </c>
      <c r="BB602" s="471" t="s">
        <v>36</v>
      </c>
      <c r="BC602" s="461"/>
      <c r="BD602" s="462"/>
      <c r="BE602" s="462"/>
      <c r="BF602" s="463"/>
      <c r="BG602" s="253"/>
      <c r="BH602" s="254"/>
      <c r="BI602" s="130">
        <f t="shared" ref="BI602:BP602" si="433">BI599*BI595*BI592</f>
        <v>-24.659574849346203</v>
      </c>
      <c r="BJ602" s="254">
        <f t="shared" si="433"/>
        <v>-24.659574849346203</v>
      </c>
      <c r="BK602" s="254">
        <f t="shared" si="433"/>
        <v>-49.319149698692407</v>
      </c>
      <c r="BL602" s="254">
        <f t="shared" si="433"/>
        <v>-48.422437885988906</v>
      </c>
      <c r="BM602" s="255">
        <f t="shared" si="433"/>
        <v>-24.659574849346203</v>
      </c>
      <c r="BN602" s="291">
        <f t="shared" si="433"/>
        <v>-24.659574849346203</v>
      </c>
      <c r="BO602" s="291">
        <f t="shared" si="433"/>
        <v>-49.319149698692407</v>
      </c>
      <c r="BP602" s="256">
        <f t="shared" si="433"/>
        <v>-48.422437885988906</v>
      </c>
      <c r="BR602" s="107" t="str">
        <f>BR579</f>
        <v>Vertical force (+ in Z)</v>
      </c>
      <c r="BS602" s="471" t="s">
        <v>36</v>
      </c>
      <c r="BT602" s="471"/>
      <c r="BU602" s="470"/>
      <c r="BV602" s="470"/>
      <c r="BW602" s="472"/>
      <c r="BX602" s="253">
        <f>BX599*BX592*BX595</f>
        <v>-27.42883191798937</v>
      </c>
      <c r="BY602" s="265">
        <f>BY599*BY592*BY595</f>
        <v>205.71623938492019</v>
      </c>
      <c r="BZ602" s="255"/>
      <c r="CA602" s="291"/>
      <c r="CB602" s="291"/>
      <c r="CC602" s="291"/>
      <c r="CD602" s="255"/>
      <c r="CE602" s="291"/>
      <c r="CF602" s="291"/>
      <c r="CG602" s="256"/>
      <c r="CI602" s="107" t="str">
        <f>CI579</f>
        <v>Vertical force (+ in Z)</v>
      </c>
      <c r="CJ602" s="471" t="s">
        <v>36</v>
      </c>
      <c r="CK602" s="471"/>
      <c r="CL602" s="470"/>
      <c r="CM602" s="470"/>
      <c r="CN602" s="472"/>
      <c r="CO602" s="253">
        <f>CO599*CO592*CO595</f>
        <v>-27.42883191798937</v>
      </c>
      <c r="CP602" s="265">
        <f>CP599*CP592*CP595</f>
        <v>205.71623938492019</v>
      </c>
      <c r="CQ602" s="255"/>
      <c r="CR602" s="291"/>
      <c r="CS602" s="291"/>
      <c r="CT602" s="291"/>
      <c r="CU602" s="255"/>
      <c r="CV602" s="291"/>
      <c r="CW602" s="291"/>
      <c r="CX602" s="256"/>
      <c r="CZ602" s="107" t="str">
        <f>CZ579</f>
        <v>Vertical force (+ in Z)</v>
      </c>
      <c r="DA602" s="471" t="s">
        <v>36</v>
      </c>
      <c r="DB602" s="471"/>
      <c r="DC602" s="470"/>
      <c r="DD602" s="470"/>
      <c r="DE602" s="472"/>
      <c r="DF602" s="253">
        <f>DF599*DF592*DF595</f>
        <v>-259.51894814713012</v>
      </c>
      <c r="DG602" s="265">
        <f>DG599*DG592*DG595</f>
        <v>-26.373876844220543</v>
      </c>
      <c r="DH602" s="255"/>
      <c r="DI602" s="291"/>
      <c r="DJ602" s="291"/>
      <c r="DK602" s="291"/>
      <c r="DL602" s="255"/>
      <c r="DM602" s="291"/>
      <c r="DN602" s="291"/>
      <c r="DO602" s="256"/>
      <c r="DQ602" s="107" t="str">
        <f>DQ579</f>
        <v>Vertical force (+ in Z)</v>
      </c>
      <c r="DR602" s="471" t="s">
        <v>36</v>
      </c>
      <c r="DS602" s="471"/>
      <c r="DT602" s="470"/>
      <c r="DU602" s="470"/>
      <c r="DV602" s="472"/>
      <c r="DW602" s="253">
        <f>DW599*DW592*DW595</f>
        <v>-259.51894814713012</v>
      </c>
      <c r="DX602" s="265">
        <f>DX599*DX592*DX595</f>
        <v>-26.373876844220543</v>
      </c>
      <c r="DY602" s="255"/>
      <c r="DZ602" s="291"/>
      <c r="EA602" s="291"/>
      <c r="EB602" s="291"/>
      <c r="EC602" s="255"/>
      <c r="ED602" s="291"/>
      <c r="EE602" s="291"/>
      <c r="EF602" s="256"/>
    </row>
    <row r="603" spans="2:136" x14ac:dyDescent="0.3">
      <c r="B603" s="110" t="s">
        <v>39</v>
      </c>
      <c r="C603" s="230" t="s">
        <v>40</v>
      </c>
      <c r="D603" s="263">
        <f>D600*D596</f>
        <v>-20.571623938492028</v>
      </c>
      <c r="E603" s="295">
        <f>E600*E596</f>
        <v>-127.38582515758522</v>
      </c>
      <c r="F603" s="457"/>
      <c r="G603" s="458"/>
      <c r="H603" s="487">
        <f>H600*H596</f>
        <v>-82.286495753968126</v>
      </c>
      <c r="I603" s="487">
        <f>I600*I596</f>
        <v>-509.54330063034081</v>
      </c>
      <c r="J603" s="295">
        <f>IF(J590="+Y",-J598*J602,J598*J602)</f>
        <v>-1469.710661021034</v>
      </c>
      <c r="K603" s="295">
        <f>IF(J590="+Y",-K598*K602,K598*K602)</f>
        <v>-1252.7064023467874</v>
      </c>
      <c r="L603" s="295">
        <f>IF(J590="+Y",-L598*L602,L598*L602)</f>
        <v>-1390.8000215031259</v>
      </c>
      <c r="M603" s="295">
        <f>IF(J590="+Y",-M598*M602,M598*M602)</f>
        <v>-435.80194097390017</v>
      </c>
      <c r="N603" s="263">
        <f>J603</f>
        <v>-1469.710661021034</v>
      </c>
      <c r="O603" s="295">
        <f>K603</f>
        <v>-1252.7064023467874</v>
      </c>
      <c r="P603" s="295">
        <f>L603</f>
        <v>-1390.8000215031259</v>
      </c>
      <c r="Q603" s="264">
        <f>M603</f>
        <v>-435.80194097390017</v>
      </c>
      <c r="S603" s="110" t="s">
        <v>39</v>
      </c>
      <c r="T603" s="230" t="s">
        <v>40</v>
      </c>
      <c r="U603" s="263">
        <f>U600*U596</f>
        <v>-20.571623938492028</v>
      </c>
      <c r="V603" s="295">
        <f>V600*V596</f>
        <v>-127.38582515758522</v>
      </c>
      <c r="W603" s="457"/>
      <c r="X603" s="458"/>
      <c r="Y603" s="487">
        <f>Y600*Y596</f>
        <v>-82.286495753968126</v>
      </c>
      <c r="Z603" s="487">
        <f>Z600*Z596</f>
        <v>-509.54330063034081</v>
      </c>
      <c r="AA603" s="295">
        <f>IF(AA590="+Y",-AA598*AA602,AA598*AA602)</f>
        <v>1469.710661021034</v>
      </c>
      <c r="AB603" s="295">
        <f>IF(AA590="+Y",-AB598*AB602,AB598*AB602)</f>
        <v>1252.7064023467874</v>
      </c>
      <c r="AC603" s="295">
        <f>IF(AA590="+Y",-AC598*AC602,AC598*AC602)</f>
        <v>1159.0000179192716</v>
      </c>
      <c r="AD603" s="295">
        <f>IF(AA590="+Y",-AD598*AD602,AD598*AD602)</f>
        <v>435.80194097390017</v>
      </c>
      <c r="AE603" s="263">
        <f>AA603</f>
        <v>1469.710661021034</v>
      </c>
      <c r="AF603" s="295">
        <f>AB603</f>
        <v>1252.7064023467874</v>
      </c>
      <c r="AG603" s="295">
        <f>AC603</f>
        <v>1159.0000179192716</v>
      </c>
      <c r="AH603" s="264">
        <f>AD603</f>
        <v>435.80194097390017</v>
      </c>
      <c r="AJ603" s="110" t="s">
        <v>39</v>
      </c>
      <c r="AK603" s="230" t="s">
        <v>40</v>
      </c>
      <c r="AL603" s="263">
        <f>AL600*AL596</f>
        <v>-194.63921111034762</v>
      </c>
      <c r="AM603" s="295">
        <f>AM600*AM596</f>
        <v>46.681762014270362</v>
      </c>
      <c r="AN603" s="457"/>
      <c r="AO603" s="458"/>
      <c r="AP603" s="487">
        <f>AP600*AP596</f>
        <v>-778.55684444139047</v>
      </c>
      <c r="AQ603" s="487">
        <f>AQ600*AQ596</f>
        <v>186.72704805708145</v>
      </c>
      <c r="AR603" s="295">
        <f>IF(AR590="+Y",-AR598*AR602,AR598*AR602)</f>
        <v>-2204.5659915315505</v>
      </c>
      <c r="AS603" s="295">
        <f>IF(AR590="+Y",-AS598*AS602,AS598*AS602)</f>
        <v>-1879.0596035201806</v>
      </c>
      <c r="AT603" s="295">
        <f>IF(AR590="+Y",-AT598*AT602,AT598*AT602)</f>
        <v>-2086.2000322546892</v>
      </c>
      <c r="AU603" s="295">
        <f>IF(AR590="+Y",-AU598*AU602,AU598*AU602)</f>
        <v>-871.60388194780035</v>
      </c>
      <c r="AV603" s="263">
        <f>AR603</f>
        <v>-2204.5659915315505</v>
      </c>
      <c r="AW603" s="295">
        <f>AS603</f>
        <v>-1879.0596035201806</v>
      </c>
      <c r="AX603" s="295">
        <f>AT603</f>
        <v>-2086.2000322546892</v>
      </c>
      <c r="AY603" s="264">
        <f>AU603</f>
        <v>-871.60388194780035</v>
      </c>
      <c r="BA603" s="110" t="s">
        <v>39</v>
      </c>
      <c r="BB603" s="230" t="s">
        <v>40</v>
      </c>
      <c r="BC603" s="263">
        <f>BC600*BC596</f>
        <v>-194.63921111034762</v>
      </c>
      <c r="BD603" s="295">
        <f>BD600*BD596</f>
        <v>46.681762014270362</v>
      </c>
      <c r="BE603" s="457"/>
      <c r="BF603" s="458"/>
      <c r="BG603" s="487">
        <f>BG600*BG596</f>
        <v>-778.55684444139047</v>
      </c>
      <c r="BH603" s="487">
        <f>BH600*BH596</f>
        <v>186.72704805708145</v>
      </c>
      <c r="BI603" s="295">
        <f>IF(BI590="+Y",-BI598*BI602,BI598*BI602)</f>
        <v>918.56916313814611</v>
      </c>
      <c r="BJ603" s="295">
        <f>IF(BI590="+Y",-BJ598*BJ602,BJ598*BJ602)</f>
        <v>782.9415014667419</v>
      </c>
      <c r="BK603" s="295">
        <f>IF(BI590="+Y",-BK598*BK602,BK598*BK602)</f>
        <v>1159.0000179192716</v>
      </c>
      <c r="BL603" s="295">
        <f>IF(BI590="+Y",-BL598*BL602,BL598*BL602)</f>
        <v>435.80194097390017</v>
      </c>
      <c r="BM603" s="263">
        <f>BI603</f>
        <v>918.56916313814611</v>
      </c>
      <c r="BN603" s="295">
        <f>BJ603</f>
        <v>782.9415014667419</v>
      </c>
      <c r="BO603" s="295">
        <f>BK603</f>
        <v>1159.0000179192716</v>
      </c>
      <c r="BP603" s="264">
        <f>BL603</f>
        <v>435.80194097390017</v>
      </c>
      <c r="BR603" s="110" t="s">
        <v>39</v>
      </c>
      <c r="BS603" s="230" t="s">
        <v>40</v>
      </c>
      <c r="BT603" s="263">
        <f>BT601*BT597</f>
        <v>-41.143247876984056</v>
      </c>
      <c r="BU603" s="295">
        <f>BU601*BU597</f>
        <v>-308.57435907738034</v>
      </c>
      <c r="BV603" s="457"/>
      <c r="BW603" s="458"/>
      <c r="BX603" s="487">
        <f>BX601*BX597+BX602*BX598</f>
        <v>-592.46276942857037</v>
      </c>
      <c r="BY603" s="487">
        <f>BY601*BY597+BY602*BY598</f>
        <v>-329.14598301587216</v>
      </c>
      <c r="BZ603" s="295"/>
      <c r="CA603" s="295"/>
      <c r="CB603" s="295"/>
      <c r="CC603" s="295"/>
      <c r="CD603" s="263"/>
      <c r="CE603" s="295"/>
      <c r="CF603" s="295"/>
      <c r="CG603" s="264"/>
      <c r="CI603" s="110" t="s">
        <v>39</v>
      </c>
      <c r="CJ603" s="230" t="s">
        <v>40</v>
      </c>
      <c r="CK603" s="263">
        <f>CK601*CK597</f>
        <v>-41.143247876984056</v>
      </c>
      <c r="CL603" s="295">
        <f>CL601*CL597</f>
        <v>-308.57435907738034</v>
      </c>
      <c r="CM603" s="457"/>
      <c r="CN603" s="458"/>
      <c r="CO603" s="487">
        <f>CO601*CO597+CO602*CO598</f>
        <v>-592.46276942857037</v>
      </c>
      <c r="CP603" s="487">
        <f>CP601*CP597+CP602*CP598</f>
        <v>-329.14598301587216</v>
      </c>
      <c r="CQ603" s="295"/>
      <c r="CR603" s="295"/>
      <c r="CS603" s="295"/>
      <c r="CT603" s="295"/>
      <c r="CU603" s="263"/>
      <c r="CV603" s="295"/>
      <c r="CW603" s="295"/>
      <c r="CX603" s="264"/>
      <c r="CZ603" s="110" t="s">
        <v>39</v>
      </c>
      <c r="DA603" s="230" t="s">
        <v>40</v>
      </c>
      <c r="DB603" s="263">
        <f>DB601*DB597</f>
        <v>-389.27842222069523</v>
      </c>
      <c r="DC603" s="295">
        <f>DC601*DC597</f>
        <v>39.56081526633082</v>
      </c>
      <c r="DD603" s="457"/>
      <c r="DE603" s="458"/>
      <c r="DF603" s="487">
        <f>DF601*DF597+DF602*DF598</f>
        <v>-5605.6092799780108</v>
      </c>
      <c r="DG603" s="487">
        <f>DG601*DG597+DG602*DG598</f>
        <v>42.198202950752886</v>
      </c>
      <c r="DH603" s="295"/>
      <c r="DI603" s="295"/>
      <c r="DJ603" s="295"/>
      <c r="DK603" s="295"/>
      <c r="DL603" s="263"/>
      <c r="DM603" s="295"/>
      <c r="DN603" s="295"/>
      <c r="DO603" s="264"/>
      <c r="DQ603" s="110" t="s">
        <v>39</v>
      </c>
      <c r="DR603" s="230" t="s">
        <v>40</v>
      </c>
      <c r="DS603" s="263">
        <f>DS601*DS597</f>
        <v>-389.27842222069523</v>
      </c>
      <c r="DT603" s="295">
        <f>DT601*DT597</f>
        <v>39.56081526633082</v>
      </c>
      <c r="DU603" s="457"/>
      <c r="DV603" s="458"/>
      <c r="DW603" s="487">
        <f>DW601*DW597+DW602*DW598</f>
        <v>-5605.6092799780108</v>
      </c>
      <c r="DX603" s="487">
        <f>DX601*DX597+DX602*DX598</f>
        <v>42.198202950752886</v>
      </c>
      <c r="DY603" s="295"/>
      <c r="DZ603" s="295"/>
      <c r="EA603" s="295"/>
      <c r="EB603" s="295"/>
      <c r="EC603" s="263"/>
      <c r="ED603" s="295"/>
      <c r="EE603" s="295"/>
      <c r="EF603" s="264"/>
    </row>
    <row r="604" spans="2:136" x14ac:dyDescent="0.3">
      <c r="B604" s="110" t="s">
        <v>35</v>
      </c>
      <c r="C604" s="261" t="s">
        <v>36</v>
      </c>
      <c r="D604" s="253">
        <f>SUM(D600:I600)</f>
        <v>-78.910639517907853</v>
      </c>
      <c r="E604" s="2"/>
      <c r="F604" s="2"/>
      <c r="G604" s="2"/>
      <c r="H604" s="254"/>
      <c r="I604" s="254"/>
      <c r="J604" s="290"/>
      <c r="K604" s="290"/>
      <c r="L604" s="290"/>
      <c r="M604" s="290"/>
      <c r="N604" s="290"/>
      <c r="O604" s="290"/>
      <c r="P604" s="290"/>
      <c r="Q604" s="290"/>
      <c r="S604" s="110" t="s">
        <v>35</v>
      </c>
      <c r="T604" s="261" t="s">
        <v>36</v>
      </c>
      <c r="U604" s="253">
        <f>SUM(U600:Z600)</f>
        <v>-78.910639517907853</v>
      </c>
      <c r="V604" s="2"/>
      <c r="W604" s="2"/>
      <c r="X604" s="2"/>
      <c r="Y604" s="254"/>
      <c r="Z604" s="254"/>
      <c r="AA604" s="290"/>
      <c r="AB604" s="290"/>
      <c r="AC604" s="290"/>
      <c r="AD604" s="290"/>
      <c r="AE604" s="290"/>
      <c r="AF604" s="290"/>
      <c r="AG604" s="290"/>
      <c r="AH604" s="290"/>
      <c r="AJ604" s="110" t="s">
        <v>35</v>
      </c>
      <c r="AK604" s="261" t="s">
        <v>36</v>
      </c>
      <c r="AL604" s="253">
        <f>SUM(AL600:AQ600)</f>
        <v>-78.910639517907867</v>
      </c>
      <c r="AM604" s="2"/>
      <c r="AN604" s="2"/>
      <c r="AO604" s="2"/>
      <c r="AP604" s="254"/>
      <c r="AQ604" s="254"/>
      <c r="AR604" s="290"/>
      <c r="AS604" s="290"/>
      <c r="AT604" s="290"/>
      <c r="AU604" s="290"/>
      <c r="AV604" s="290"/>
      <c r="AW604" s="290"/>
      <c r="AX604" s="290"/>
      <c r="AY604" s="290"/>
      <c r="BA604" s="110" t="s">
        <v>35</v>
      </c>
      <c r="BB604" s="261" t="s">
        <v>36</v>
      </c>
      <c r="BC604" s="253">
        <f>SUM(BC600:BH600)</f>
        <v>-78.910639517907867</v>
      </c>
      <c r="BD604" s="2"/>
      <c r="BE604" s="2"/>
      <c r="BF604" s="2"/>
      <c r="BG604" s="254"/>
      <c r="BH604" s="254"/>
      <c r="BI604" s="290"/>
      <c r="BJ604" s="290"/>
      <c r="BK604" s="290"/>
      <c r="BL604" s="290"/>
      <c r="BM604" s="290"/>
      <c r="BN604" s="290"/>
      <c r="BO604" s="290"/>
      <c r="BP604" s="290"/>
      <c r="BR604" s="110" t="s">
        <v>35</v>
      </c>
      <c r="BS604" s="261" t="s">
        <v>36</v>
      </c>
      <c r="BT604" s="253">
        <f>SUM(BT600:BY600)</f>
        <v>0</v>
      </c>
      <c r="BU604" s="2"/>
      <c r="BV604" s="2"/>
      <c r="BW604" s="2"/>
      <c r="BX604" s="254"/>
      <c r="BY604" s="254"/>
      <c r="BZ604" s="290"/>
      <c r="CA604" s="290"/>
      <c r="CB604" s="290"/>
      <c r="CC604" s="290"/>
      <c r="CD604" s="290"/>
      <c r="CE604" s="290"/>
      <c r="CF604" s="290"/>
      <c r="CG604" s="290"/>
      <c r="CI604" s="110" t="s">
        <v>35</v>
      </c>
      <c r="CJ604" s="261" t="s">
        <v>36</v>
      </c>
      <c r="CK604" s="253">
        <f>SUM(CK600:CP600)</f>
        <v>0</v>
      </c>
      <c r="CL604" s="2"/>
      <c r="CM604" s="2"/>
      <c r="CN604" s="2"/>
      <c r="CO604" s="254"/>
      <c r="CP604" s="254"/>
      <c r="CQ604" s="290"/>
      <c r="CR604" s="290"/>
      <c r="CS604" s="290"/>
      <c r="CT604" s="290"/>
      <c r="CU604" s="290"/>
      <c r="CV604" s="290"/>
      <c r="CW604" s="290"/>
      <c r="CX604" s="290"/>
      <c r="CZ604" s="110" t="s">
        <v>35</v>
      </c>
      <c r="DA604" s="261" t="s">
        <v>36</v>
      </c>
      <c r="DB604" s="253">
        <f>SUM(DB600:DG600)</f>
        <v>0</v>
      </c>
      <c r="DC604" s="2"/>
      <c r="DD604" s="2"/>
      <c r="DE604" s="2"/>
      <c r="DF604" s="254"/>
      <c r="DG604" s="254"/>
      <c r="DH604" s="290"/>
      <c r="DI604" s="290"/>
      <c r="DJ604" s="290"/>
      <c r="DK604" s="290"/>
      <c r="DL604" s="290"/>
      <c r="DM604" s="290"/>
      <c r="DN604" s="290"/>
      <c r="DO604" s="290"/>
      <c r="DQ604" s="110" t="s">
        <v>35</v>
      </c>
      <c r="DR604" s="261" t="s">
        <v>36</v>
      </c>
      <c r="DS604" s="253">
        <f>SUM(DS600:DX600)</f>
        <v>0</v>
      </c>
      <c r="DT604" s="2"/>
      <c r="DU604" s="2"/>
      <c r="DV604" s="2"/>
      <c r="DW604" s="254"/>
      <c r="DX604" s="254"/>
      <c r="DY604" s="290"/>
      <c r="DZ604" s="290"/>
      <c r="EA604" s="290"/>
      <c r="EB604" s="290"/>
      <c r="EC604" s="290"/>
      <c r="ED604" s="290"/>
      <c r="EE604" s="290"/>
      <c r="EF604" s="290"/>
    </row>
    <row r="605" spans="2:136" x14ac:dyDescent="0.3">
      <c r="B605" s="107" t="str">
        <f>B582</f>
        <v>Total horizontal force (+ in Y)</v>
      </c>
      <c r="C605" s="258" t="s">
        <v>36</v>
      </c>
      <c r="D605" s="253">
        <f>SUM(D601:Q601)</f>
        <v>2.8421709430404007E-14</v>
      </c>
      <c r="E605" s="2"/>
      <c r="F605" s="290"/>
      <c r="G605" s="2"/>
      <c r="H605" s="254"/>
      <c r="I605" s="254"/>
      <c r="J605" s="290"/>
      <c r="K605" s="290"/>
      <c r="L605" s="290"/>
      <c r="M605" s="290"/>
      <c r="N605" s="290"/>
      <c r="O605" s="290"/>
      <c r="P605" s="290"/>
      <c r="Q605" s="290"/>
      <c r="S605" s="107" t="str">
        <f>S582</f>
        <v>Total horizontal force (+ in Y)</v>
      </c>
      <c r="T605" s="258" t="s">
        <v>36</v>
      </c>
      <c r="U605" s="253">
        <f>SUM(U601:AH601)</f>
        <v>0</v>
      </c>
      <c r="V605" s="2"/>
      <c r="W605" s="290"/>
      <c r="X605" s="2"/>
      <c r="Y605" s="254"/>
      <c r="Z605" s="254"/>
      <c r="AA605" s="290"/>
      <c r="AB605" s="290"/>
      <c r="AC605" s="290"/>
      <c r="AD605" s="290"/>
      <c r="AE605" s="290"/>
      <c r="AF605" s="290"/>
      <c r="AG605" s="290"/>
      <c r="AH605" s="290"/>
      <c r="AJ605" s="107" t="str">
        <f>AJ582</f>
        <v>Total horizontal force (+ in Y)</v>
      </c>
      <c r="AK605" s="258" t="s">
        <v>36</v>
      </c>
      <c r="AL605" s="253">
        <f>SUM(AL601:AY601)</f>
        <v>0</v>
      </c>
      <c r="AM605" s="2"/>
      <c r="AN605" s="290"/>
      <c r="AO605" s="2"/>
      <c r="AP605" s="254"/>
      <c r="AQ605" s="254"/>
      <c r="AR605" s="290"/>
      <c r="AS605" s="290"/>
      <c r="AT605" s="290"/>
      <c r="AU605" s="290"/>
      <c r="AV605" s="290"/>
      <c r="AW605" s="290"/>
      <c r="AX605" s="290"/>
      <c r="AY605" s="290"/>
      <c r="BA605" s="107" t="str">
        <f>BA582</f>
        <v>Total horizontal force (+ in Y)</v>
      </c>
      <c r="BB605" s="258" t="s">
        <v>36</v>
      </c>
      <c r="BC605" s="253">
        <f>SUM(BC601:BP601)</f>
        <v>0</v>
      </c>
      <c r="BD605" s="2"/>
      <c r="BE605" s="290"/>
      <c r="BF605" s="2"/>
      <c r="BG605" s="254"/>
      <c r="BH605" s="254"/>
      <c r="BI605" s="290"/>
      <c r="BJ605" s="290"/>
      <c r="BK605" s="290"/>
      <c r="BL605" s="290"/>
      <c r="BM605" s="290"/>
      <c r="BN605" s="290"/>
      <c r="BO605" s="290"/>
      <c r="BP605" s="290"/>
      <c r="BR605" s="107" t="str">
        <f>BR582</f>
        <v>Total horizontal force (+ in Y)</v>
      </c>
      <c r="BS605" s="258" t="s">
        <v>36</v>
      </c>
      <c r="BT605" s="253">
        <f>SUM(BT601:BY601)</f>
        <v>-186.51605704232765</v>
      </c>
      <c r="BU605" s="2"/>
      <c r="BV605" s="290"/>
      <c r="BW605" s="2"/>
      <c r="BX605" s="254"/>
      <c r="BY605" s="254"/>
      <c r="BZ605" s="290"/>
      <c r="CA605" s="290"/>
      <c r="CB605" s="290"/>
      <c r="CC605" s="290"/>
      <c r="CD605" s="290"/>
      <c r="CE605" s="290"/>
      <c r="CF605" s="290"/>
      <c r="CG605" s="290"/>
      <c r="CI605" s="107" t="str">
        <f>CI582</f>
        <v>Total horizontal force (+ in Y)</v>
      </c>
      <c r="CJ605" s="258" t="s">
        <v>36</v>
      </c>
      <c r="CK605" s="253">
        <f>SUM(CK601:CP601)</f>
        <v>-186.51605704232765</v>
      </c>
      <c r="CL605" s="2"/>
      <c r="CM605" s="290"/>
      <c r="CN605" s="2"/>
      <c r="CO605" s="254"/>
      <c r="CP605" s="254"/>
      <c r="CQ605" s="290"/>
      <c r="CR605" s="290"/>
      <c r="CS605" s="290"/>
      <c r="CT605" s="290"/>
      <c r="CU605" s="290"/>
      <c r="CV605" s="290"/>
      <c r="CW605" s="290"/>
      <c r="CX605" s="290"/>
      <c r="CZ605" s="107" t="str">
        <f>CZ582</f>
        <v>Total horizontal force (+ in Y)</v>
      </c>
      <c r="DA605" s="258" t="s">
        <v>36</v>
      </c>
      <c r="DB605" s="253">
        <f>SUM(DB601:DG601)</f>
        <v>-186.51605704232767</v>
      </c>
      <c r="DC605" s="2"/>
      <c r="DD605" s="290"/>
      <c r="DE605" s="2"/>
      <c r="DF605" s="254"/>
      <c r="DG605" s="254"/>
      <c r="DH605" s="290"/>
      <c r="DI605" s="290"/>
      <c r="DJ605" s="290"/>
      <c r="DK605" s="290"/>
      <c r="DL605" s="290"/>
      <c r="DM605" s="290"/>
      <c r="DN605" s="290"/>
      <c r="DO605" s="290"/>
      <c r="DQ605" s="107" t="str">
        <f>DQ582</f>
        <v>Total horizontal force (+ in Y)</v>
      </c>
      <c r="DR605" s="258" t="s">
        <v>36</v>
      </c>
      <c r="DS605" s="253">
        <f>SUM(DS601:DX601)</f>
        <v>-186.51605704232767</v>
      </c>
      <c r="DT605" s="2"/>
      <c r="DU605" s="290"/>
      <c r="DV605" s="2"/>
      <c r="DW605" s="254"/>
      <c r="DX605" s="254"/>
      <c r="DY605" s="290"/>
      <c r="DZ605" s="290"/>
      <c r="EA605" s="290"/>
      <c r="EB605" s="290"/>
      <c r="EC605" s="290"/>
      <c r="ED605" s="290"/>
      <c r="EE605" s="290"/>
      <c r="EF605" s="290"/>
    </row>
    <row r="606" spans="2:136" x14ac:dyDescent="0.3">
      <c r="B606" s="107" t="str">
        <f>B583</f>
        <v>Total vertical force (+ in Z)</v>
      </c>
      <c r="C606" s="258" t="s">
        <v>36</v>
      </c>
      <c r="D606" s="253">
        <f>SUM(J602:Q602)</f>
        <v>373.03211408465529</v>
      </c>
      <c r="E606" s="2"/>
      <c r="F606" s="290"/>
      <c r="G606" s="2"/>
      <c r="H606" s="254"/>
      <c r="I606" s="254"/>
      <c r="J606" s="290"/>
      <c r="K606" s="290"/>
      <c r="L606" s="290"/>
      <c r="M606" s="290"/>
      <c r="N606" s="290"/>
      <c r="O606" s="290"/>
      <c r="P606" s="290"/>
      <c r="Q606" s="290"/>
      <c r="S606" s="107" t="str">
        <f>S583</f>
        <v>Total vertical force (+ in Z)</v>
      </c>
      <c r="T606" s="258" t="s">
        <v>36</v>
      </c>
      <c r="U606" s="253">
        <f>SUM(AA602:AH602)</f>
        <v>-353.30445420517833</v>
      </c>
      <c r="V606" s="2"/>
      <c r="W606" s="290"/>
      <c r="X606" s="2"/>
      <c r="Y606" s="254"/>
      <c r="Z606" s="254"/>
      <c r="AA606" s="290"/>
      <c r="AB606" s="290"/>
      <c r="AC606" s="290"/>
      <c r="AD606" s="290"/>
      <c r="AE606" s="290"/>
      <c r="AF606" s="290"/>
      <c r="AG606" s="290"/>
      <c r="AH606" s="290"/>
      <c r="AJ606" s="107" t="str">
        <f>AJ583</f>
        <v>Total vertical force (+ in Z)</v>
      </c>
      <c r="AK606" s="258" t="s">
        <v>36</v>
      </c>
      <c r="AL606" s="253">
        <f>SUM(AR602:AY602)</f>
        <v>607.97060901297186</v>
      </c>
      <c r="AM606" s="2"/>
      <c r="AN606" s="290"/>
      <c r="AO606" s="2"/>
      <c r="AP606" s="254"/>
      <c r="AQ606" s="254"/>
      <c r="AR606" s="290"/>
      <c r="AS606" s="290"/>
      <c r="AT606" s="290"/>
      <c r="AU606" s="290"/>
      <c r="AV606" s="290"/>
      <c r="AW606" s="290"/>
      <c r="AX606" s="290"/>
      <c r="AY606" s="290"/>
      <c r="BA606" s="107" t="str">
        <f>BA583</f>
        <v>Total vertical force (+ in Z)</v>
      </c>
      <c r="BB606" s="258" t="s">
        <v>36</v>
      </c>
      <c r="BC606" s="253">
        <f>SUM(BI602:BP602)</f>
        <v>-294.12147456674745</v>
      </c>
      <c r="BD606" s="2"/>
      <c r="BE606" s="290"/>
      <c r="BF606" s="2"/>
      <c r="BG606" s="254"/>
      <c r="BH606" s="254"/>
      <c r="BI606" s="290"/>
      <c r="BJ606" s="290"/>
      <c r="BK606" s="290"/>
      <c r="BL606" s="290"/>
      <c r="BM606" s="290"/>
      <c r="BN606" s="290"/>
      <c r="BO606" s="290"/>
      <c r="BP606" s="290"/>
      <c r="BR606" s="107" t="str">
        <f>BR583</f>
        <v>Total vertical force (+ in Z)</v>
      </c>
      <c r="BS606" s="258" t="s">
        <v>36</v>
      </c>
      <c r="BT606" s="253">
        <f>SUM(BT602:BY602)</f>
        <v>178.2874074669308</v>
      </c>
      <c r="BU606" s="2"/>
      <c r="BV606" s="290"/>
      <c r="BW606" s="2"/>
      <c r="BX606" s="254"/>
      <c r="BY606" s="254"/>
      <c r="BZ606" s="290"/>
      <c r="CA606" s="290"/>
      <c r="CB606" s="290"/>
      <c r="CC606" s="290"/>
      <c r="CD606" s="290"/>
      <c r="CE606" s="290"/>
      <c r="CF606" s="290"/>
      <c r="CG606" s="290"/>
      <c r="CI606" s="107" t="str">
        <f>CI583</f>
        <v>Total vertical force (+ in Z)</v>
      </c>
      <c r="CJ606" s="258" t="s">
        <v>36</v>
      </c>
      <c r="CK606" s="253">
        <f>SUM(CK602:CP602)</f>
        <v>178.2874074669308</v>
      </c>
      <c r="CL606" s="2"/>
      <c r="CM606" s="290"/>
      <c r="CN606" s="2"/>
      <c r="CO606" s="254"/>
      <c r="CP606" s="254"/>
      <c r="CQ606" s="290"/>
      <c r="CR606" s="290"/>
      <c r="CS606" s="290"/>
      <c r="CT606" s="290"/>
      <c r="CU606" s="290"/>
      <c r="CV606" s="290"/>
      <c r="CW606" s="290"/>
      <c r="CX606" s="290"/>
      <c r="CZ606" s="107" t="str">
        <f>CZ583</f>
        <v>Total vertical force (+ in Z)</v>
      </c>
      <c r="DA606" s="258" t="s">
        <v>36</v>
      </c>
      <c r="DB606" s="253">
        <f>SUM(DB602:DG602)</f>
        <v>-285.89282499135066</v>
      </c>
      <c r="DC606" s="2"/>
      <c r="DD606" s="290"/>
      <c r="DE606" s="2"/>
      <c r="DF606" s="254"/>
      <c r="DG606" s="254"/>
      <c r="DH606" s="290"/>
      <c r="DI606" s="290"/>
      <c r="DJ606" s="290"/>
      <c r="DK606" s="290"/>
      <c r="DL606" s="290"/>
      <c r="DM606" s="290"/>
      <c r="DN606" s="290"/>
      <c r="DO606" s="290"/>
      <c r="DQ606" s="107" t="str">
        <f>DQ583</f>
        <v>Total vertical force (+ in Z)</v>
      </c>
      <c r="DR606" s="258" t="s">
        <v>36</v>
      </c>
      <c r="DS606" s="253">
        <f>SUM(DS602:DX602)</f>
        <v>-285.89282499135066</v>
      </c>
      <c r="DT606" s="2"/>
      <c r="DU606" s="290"/>
      <c r="DV606" s="2"/>
      <c r="DW606" s="254"/>
      <c r="DX606" s="254"/>
      <c r="DY606" s="290"/>
      <c r="DZ606" s="290"/>
      <c r="EA606" s="290"/>
      <c r="EB606" s="290"/>
      <c r="EC606" s="290"/>
      <c r="ED606" s="290"/>
      <c r="EE606" s="290"/>
      <c r="EF606" s="290"/>
    </row>
    <row r="607" spans="2:136" x14ac:dyDescent="0.3">
      <c r="B607" s="91" t="s">
        <v>39</v>
      </c>
      <c r="C607" s="269" t="s">
        <v>40</v>
      </c>
      <c r="D607" s="264">
        <f>SUM(D603:Q603)</f>
        <v>-9837.8252971700822</v>
      </c>
      <c r="E607" s="293" t="str">
        <f>E584</f>
        <v>Must be NEGATIVE for overturn</v>
      </c>
      <c r="F607" s="290"/>
      <c r="G607" s="2"/>
      <c r="H607" s="254"/>
      <c r="I607" s="254"/>
      <c r="J607" s="290"/>
      <c r="K607" s="290"/>
      <c r="L607" s="290"/>
      <c r="M607" s="290"/>
      <c r="N607" s="290"/>
      <c r="O607" s="290"/>
      <c r="P607" s="290"/>
      <c r="Q607" s="290"/>
      <c r="S607" s="91" t="s">
        <v>39</v>
      </c>
      <c r="T607" s="269" t="s">
        <v>40</v>
      </c>
      <c r="U607" s="264">
        <f>SUM(U603:AH603)</f>
        <v>7894.6507990416003</v>
      </c>
      <c r="V607" s="293" t="str">
        <f>V584</f>
        <v>Must be NEGATIVE for overturn</v>
      </c>
      <c r="W607" s="290"/>
      <c r="X607" s="2"/>
      <c r="Y607" s="254"/>
      <c r="Z607" s="254"/>
      <c r="AA607" s="290"/>
      <c r="AB607" s="290"/>
      <c r="AC607" s="290"/>
      <c r="AD607" s="290"/>
      <c r="AE607" s="290"/>
      <c r="AF607" s="290"/>
      <c r="AG607" s="290"/>
      <c r="AH607" s="290"/>
      <c r="AJ607" s="91" t="s">
        <v>39</v>
      </c>
      <c r="AK607" s="269" t="s">
        <v>40</v>
      </c>
      <c r="AL607" s="264">
        <f>SUM(AL603:AY603)</f>
        <v>-14822.646263988825</v>
      </c>
      <c r="AM607" s="293" t="str">
        <f>AM584</f>
        <v>Must be NEGATIVE for overturn</v>
      </c>
      <c r="AN607" s="290"/>
      <c r="AO607" s="2"/>
      <c r="AP607" s="254"/>
      <c r="AQ607" s="254"/>
      <c r="AR607" s="290"/>
      <c r="AS607" s="290"/>
      <c r="AT607" s="290"/>
      <c r="AU607" s="290"/>
      <c r="AV607" s="290"/>
      <c r="AW607" s="290"/>
      <c r="AX607" s="290"/>
      <c r="AY607" s="290"/>
      <c r="BA607" s="91" t="s">
        <v>39</v>
      </c>
      <c r="BB607" s="269" t="s">
        <v>40</v>
      </c>
      <c r="BC607" s="264">
        <f>SUM(BC603:BP603)</f>
        <v>5852.8380015157336</v>
      </c>
      <c r="BD607" s="293" t="str">
        <f>BD584</f>
        <v>Must be NEGATIVE for overturn</v>
      </c>
      <c r="BE607" s="290"/>
      <c r="BF607" s="2"/>
      <c r="BG607" s="254"/>
      <c r="BH607" s="254"/>
      <c r="BI607" s="290"/>
      <c r="BJ607" s="290"/>
      <c r="BK607" s="290"/>
      <c r="BL607" s="290"/>
      <c r="BM607" s="290"/>
      <c r="BN607" s="290"/>
      <c r="BO607" s="290"/>
      <c r="BP607" s="290"/>
      <c r="BR607" s="91" t="s">
        <v>39</v>
      </c>
      <c r="BS607" s="269" t="s">
        <v>40</v>
      </c>
      <c r="BT607" s="264">
        <f>SUM(BT603:BY603)</f>
        <v>-1271.326359398807</v>
      </c>
      <c r="BU607" s="293" t="str">
        <f>BU584</f>
        <v>Must be POSITIVE for overturn</v>
      </c>
      <c r="BV607" s="290"/>
      <c r="BW607" s="2"/>
      <c r="BX607" s="254"/>
      <c r="BY607" s="254"/>
      <c r="BZ607" s="290"/>
      <c r="CA607" s="290"/>
      <c r="CB607" s="290"/>
      <c r="CC607" s="290"/>
      <c r="CD607" s="290"/>
      <c r="CE607" s="290"/>
      <c r="CF607" s="290"/>
      <c r="CG607" s="290"/>
      <c r="CI607" s="91" t="s">
        <v>39</v>
      </c>
      <c r="CJ607" s="269" t="s">
        <v>40</v>
      </c>
      <c r="CK607" s="264">
        <f>SUM(CK603:CP603)</f>
        <v>-1271.326359398807</v>
      </c>
      <c r="CL607" s="293" t="str">
        <f>CL584</f>
        <v>Must be POSITIVE for overturn</v>
      </c>
      <c r="CM607" s="290"/>
      <c r="CN607" s="2"/>
      <c r="CO607" s="254"/>
      <c r="CP607" s="254"/>
      <c r="CQ607" s="290"/>
      <c r="CR607" s="290"/>
      <c r="CS607" s="290"/>
      <c r="CT607" s="290"/>
      <c r="CU607" s="290"/>
      <c r="CV607" s="290"/>
      <c r="CW607" s="290"/>
      <c r="CX607" s="290"/>
      <c r="CZ607" s="110" t="s">
        <v>39</v>
      </c>
      <c r="DA607" s="261" t="s">
        <v>40</v>
      </c>
      <c r="DB607" s="252">
        <f>SUM(DB603:DG603)</f>
        <v>-5913.128683981623</v>
      </c>
      <c r="DC607" s="293" t="str">
        <f>DC584</f>
        <v>Must be POSITIVE for overturn</v>
      </c>
      <c r="DD607" s="290"/>
      <c r="DE607" s="2"/>
      <c r="DF607" s="254"/>
      <c r="DG607" s="254"/>
      <c r="DH607" s="290"/>
      <c r="DI607" s="290"/>
      <c r="DJ607" s="290"/>
      <c r="DK607" s="290"/>
      <c r="DL607" s="290"/>
      <c r="DM607" s="290"/>
      <c r="DN607" s="290"/>
      <c r="DO607" s="290"/>
      <c r="DQ607" s="91" t="s">
        <v>39</v>
      </c>
      <c r="DR607" s="269" t="s">
        <v>40</v>
      </c>
      <c r="DS607" s="264">
        <f>SUM(DS603:DX603)</f>
        <v>-5913.128683981623</v>
      </c>
      <c r="DT607" s="293" t="str">
        <f>DT584</f>
        <v>Must be POSITIVE for overturn</v>
      </c>
      <c r="DU607" s="290"/>
      <c r="DV607" s="2"/>
      <c r="DW607" s="254"/>
      <c r="DX607" s="254"/>
      <c r="DY607" s="290"/>
      <c r="DZ607" s="290"/>
      <c r="EA607" s="290"/>
      <c r="EB607" s="290"/>
      <c r="EC607" s="290"/>
      <c r="ED607" s="290"/>
      <c r="EE607" s="290"/>
      <c r="EF607" s="290"/>
    </row>
    <row r="608" spans="2:136" x14ac:dyDescent="0.3">
      <c r="B608" s="14"/>
      <c r="C608" s="215"/>
      <c r="D608" s="2"/>
      <c r="E608" s="2"/>
      <c r="F608" s="2"/>
      <c r="G608" s="2"/>
      <c r="H608" s="254"/>
      <c r="I608" s="254"/>
      <c r="J608" s="2"/>
      <c r="K608" s="2"/>
      <c r="L608" s="2"/>
      <c r="M608" s="2"/>
      <c r="N608" s="2"/>
      <c r="O608" s="2"/>
      <c r="P608" s="2"/>
      <c r="Q608" s="2"/>
    </row>
    <row r="609" spans="1:134" s="64" customFormat="1" x14ac:dyDescent="0.3">
      <c r="A609" s="65" t="s">
        <v>303</v>
      </c>
      <c r="R609" s="65" t="s">
        <v>303</v>
      </c>
      <c r="AI609" s="65" t="s">
        <v>303</v>
      </c>
      <c r="AZ609" s="65" t="s">
        <v>303</v>
      </c>
      <c r="BQ609" s="65" t="s">
        <v>303</v>
      </c>
      <c r="CH609" s="65" t="s">
        <v>303</v>
      </c>
      <c r="CY609" s="65" t="s">
        <v>303</v>
      </c>
      <c r="DP609" s="65" t="s">
        <v>303</v>
      </c>
    </row>
    <row r="610" spans="1:134" x14ac:dyDescent="0.3">
      <c r="A610" s="1" t="s">
        <v>291</v>
      </c>
      <c r="B610" s="1"/>
      <c r="R610" s="1" t="s">
        <v>291</v>
      </c>
      <c r="S610" s="1"/>
      <c r="AI610" s="1" t="s">
        <v>291</v>
      </c>
      <c r="AJ610" s="1"/>
      <c r="AZ610" s="1" t="s">
        <v>291</v>
      </c>
      <c r="BA610" s="1"/>
      <c r="BQ610" s="1" t="s">
        <v>291</v>
      </c>
      <c r="BR610" s="1"/>
      <c r="CH610" s="1" t="s">
        <v>291</v>
      </c>
      <c r="CI610" s="1"/>
      <c r="CY610" s="1" t="s">
        <v>291</v>
      </c>
      <c r="CZ610" s="1"/>
      <c r="DP610" s="1" t="s">
        <v>291</v>
      </c>
      <c r="DQ610" s="1"/>
    </row>
    <row r="611" spans="1:134" x14ac:dyDescent="0.3">
      <c r="A611" s="1"/>
      <c r="B611" s="1"/>
      <c r="R611" s="1"/>
      <c r="S611" s="1"/>
      <c r="AI611" s="1"/>
      <c r="AJ611" s="1"/>
      <c r="AZ611" s="1"/>
      <c r="BA611" s="1"/>
      <c r="BQ611" s="1"/>
      <c r="BR611" s="1"/>
      <c r="CH611" s="1"/>
      <c r="CI611" s="1"/>
      <c r="CY611" s="1"/>
      <c r="CZ611" s="1"/>
      <c r="DP611" s="1"/>
      <c r="DQ611" s="1"/>
    </row>
    <row r="612" spans="1:134" x14ac:dyDescent="0.3">
      <c r="B612" s="110" t="s">
        <v>211</v>
      </c>
      <c r="C612" s="111" t="str">
        <f>IF(C169="X","+X","+Y")</f>
        <v>+X</v>
      </c>
      <c r="D612" s="16"/>
      <c r="F612" s="16"/>
      <c r="G612" s="16"/>
      <c r="I612" s="16"/>
      <c r="S612" s="110" t="s">
        <v>211</v>
      </c>
      <c r="T612" s="111" t="str">
        <f>IF(T169="X","+X","+Y")</f>
        <v>+X</v>
      </c>
      <c r="U612" s="202"/>
      <c r="W612" s="202"/>
      <c r="X612" s="202"/>
      <c r="Z612" s="202"/>
      <c r="AJ612" s="110" t="s">
        <v>211</v>
      </c>
      <c r="AK612" s="111" t="str">
        <f>IF(AK169="X","+X","+Y")</f>
        <v>+X</v>
      </c>
      <c r="AL612" s="202"/>
      <c r="AN612" s="202"/>
      <c r="AO612" s="202"/>
      <c r="AQ612" s="202"/>
      <c r="BA612" s="110" t="s">
        <v>211</v>
      </c>
      <c r="BB612" s="111" t="str">
        <f>IF(BB169="X","+X","+Y")</f>
        <v>+X</v>
      </c>
      <c r="BC612" s="202"/>
      <c r="BE612" s="202"/>
      <c r="BF612" s="202"/>
      <c r="BH612" s="202"/>
      <c r="BR612" s="110" t="s">
        <v>211</v>
      </c>
      <c r="BS612" s="111" t="str">
        <f>IF(BS169="X","+X","+Y")</f>
        <v>+Y</v>
      </c>
      <c r="BT612" s="202"/>
      <c r="BV612" s="202"/>
      <c r="BW612" s="202"/>
      <c r="BY612" s="202"/>
      <c r="CI612" s="110" t="s">
        <v>211</v>
      </c>
      <c r="CJ612" s="111" t="str">
        <f>IF(CJ169="X","+X","+Y")</f>
        <v>+Y</v>
      </c>
      <c r="CK612" s="202"/>
      <c r="CM612" s="202"/>
      <c r="CN612" s="202"/>
      <c r="CP612" s="202"/>
      <c r="CZ612" s="110" t="s">
        <v>211</v>
      </c>
      <c r="DA612" s="111" t="str">
        <f>IF(DA169="X","+X","+Y")</f>
        <v>+Y</v>
      </c>
      <c r="DB612" s="202"/>
      <c r="DD612" s="202"/>
      <c r="DE612" s="202"/>
      <c r="DG612" s="202"/>
      <c r="DQ612" s="110" t="s">
        <v>211</v>
      </c>
      <c r="DR612" s="111" t="str">
        <f>IF(DR169="X","+X","+Y")</f>
        <v>+Y</v>
      </c>
      <c r="DS612" s="202"/>
      <c r="DU612" s="202"/>
      <c r="DV612" s="202"/>
      <c r="DX612" s="202"/>
    </row>
    <row r="613" spans="1:134" x14ac:dyDescent="0.3">
      <c r="B613" s="107" t="s">
        <v>192</v>
      </c>
      <c r="C613" s="185" t="str">
        <f>IF(C169="X","-X","-Y")</f>
        <v>-X</v>
      </c>
      <c r="D613" s="16"/>
      <c r="E613" s="16"/>
      <c r="F613" s="16"/>
      <c r="G613" s="16"/>
      <c r="H613" s="16"/>
      <c r="I613" s="16"/>
      <c r="S613" s="107" t="s">
        <v>192</v>
      </c>
      <c r="T613" s="185" t="str">
        <f>IF(T169="X","-X","-Y")</f>
        <v>-X</v>
      </c>
      <c r="U613" s="202"/>
      <c r="V613" s="202"/>
      <c r="W613" s="202"/>
      <c r="X613" s="202"/>
      <c r="Y613" s="202"/>
      <c r="Z613" s="202"/>
      <c r="AJ613" s="107" t="s">
        <v>192</v>
      </c>
      <c r="AK613" s="185" t="str">
        <f>IF(AK169="X","-X","-Y")</f>
        <v>-X</v>
      </c>
      <c r="AL613" s="202"/>
      <c r="AM613" s="202"/>
      <c r="AN613" s="202"/>
      <c r="AO613" s="202"/>
      <c r="AP613" s="202"/>
      <c r="AQ613" s="202"/>
      <c r="BA613" s="107" t="s">
        <v>192</v>
      </c>
      <c r="BB613" s="185" t="str">
        <f>IF(BB169="X","-X","-Y")</f>
        <v>-X</v>
      </c>
      <c r="BC613" s="202"/>
      <c r="BD613" s="202"/>
      <c r="BE613" s="202"/>
      <c r="BF613" s="202"/>
      <c r="BG613" s="202"/>
      <c r="BH613" s="202"/>
      <c r="BR613" s="107" t="s">
        <v>192</v>
      </c>
      <c r="BS613" s="185" t="str">
        <f>IF(BS169="X","-X","-Y")</f>
        <v>-Y</v>
      </c>
      <c r="BT613" s="202"/>
      <c r="BU613" s="202"/>
      <c r="BV613" s="202"/>
      <c r="BW613" s="202"/>
      <c r="BX613" s="202"/>
      <c r="BY613" s="202"/>
      <c r="CI613" s="107" t="s">
        <v>192</v>
      </c>
      <c r="CJ613" s="185" t="str">
        <f>IF(CJ169="X","-X","-Y")</f>
        <v>-Y</v>
      </c>
      <c r="CK613" s="202"/>
      <c r="CL613" s="202"/>
      <c r="CM613" s="202"/>
      <c r="CN613" s="202"/>
      <c r="CO613" s="202"/>
      <c r="CP613" s="202"/>
      <c r="CZ613" s="107" t="s">
        <v>192</v>
      </c>
      <c r="DA613" s="185" t="str">
        <f>IF(DA169="X","-X","-Y")</f>
        <v>-Y</v>
      </c>
      <c r="DB613" s="202"/>
      <c r="DC613" s="202"/>
      <c r="DD613" s="202"/>
      <c r="DE613" s="202"/>
      <c r="DF613" s="202"/>
      <c r="DG613" s="202"/>
      <c r="DQ613" s="107" t="s">
        <v>192</v>
      </c>
      <c r="DR613" s="185" t="str">
        <f>IF(DR169="X","-X","-Y")</f>
        <v>-Y</v>
      </c>
      <c r="DS613" s="202"/>
      <c r="DT613" s="202"/>
      <c r="DU613" s="202"/>
      <c r="DV613" s="202"/>
      <c r="DW613" s="202"/>
      <c r="DX613" s="202"/>
    </row>
    <row r="614" spans="1:134" x14ac:dyDescent="0.3">
      <c r="B614" s="107" t="s">
        <v>214</v>
      </c>
      <c r="C614" s="185" t="str">
        <f>IF(C169="X","+Y","+X")</f>
        <v>+Y</v>
      </c>
      <c r="D614" s="16"/>
      <c r="E614" s="16"/>
      <c r="F614" s="16"/>
      <c r="G614" s="16"/>
      <c r="H614" s="16"/>
      <c r="I614" s="16"/>
      <c r="S614" s="107" t="s">
        <v>214</v>
      </c>
      <c r="T614" s="185" t="str">
        <f>IF(T169="X","+Y","+X")</f>
        <v>+Y</v>
      </c>
      <c r="U614" s="202"/>
      <c r="V614" s="202"/>
      <c r="W614" s="202"/>
      <c r="X614" s="202"/>
      <c r="Y614" s="202"/>
      <c r="Z614" s="202"/>
      <c r="AJ614" s="107" t="s">
        <v>214</v>
      </c>
      <c r="AK614" s="185" t="str">
        <f>IF(AK169="X","+Y","+X")</f>
        <v>+Y</v>
      </c>
      <c r="AL614" s="202"/>
      <c r="AM614" s="202"/>
      <c r="AN614" s="202"/>
      <c r="AO614" s="202"/>
      <c r="AP614" s="202"/>
      <c r="AQ614" s="202"/>
      <c r="BA614" s="107" t="s">
        <v>214</v>
      </c>
      <c r="BB614" s="185" t="str">
        <f>IF(BB169="X","+Y","+X")</f>
        <v>+Y</v>
      </c>
      <c r="BC614" s="202"/>
      <c r="BD614" s="202"/>
      <c r="BE614" s="202"/>
      <c r="BF614" s="202"/>
      <c r="BG614" s="202"/>
      <c r="BH614" s="202"/>
      <c r="BR614" s="107" t="s">
        <v>214</v>
      </c>
      <c r="BS614" s="185" t="str">
        <f>IF(BS169="X","+Y","+X")</f>
        <v>+X</v>
      </c>
      <c r="BT614" s="202"/>
      <c r="BU614" s="202"/>
      <c r="BV614" s="202"/>
      <c r="BW614" s="202"/>
      <c r="BX614" s="202"/>
      <c r="BY614" s="202"/>
      <c r="CI614" s="107" t="s">
        <v>214</v>
      </c>
      <c r="CJ614" s="185" t="str">
        <f>IF(CJ169="X","+Y","+X")</f>
        <v>+X</v>
      </c>
      <c r="CK614" s="202"/>
      <c r="CL614" s="202"/>
      <c r="CM614" s="202"/>
      <c r="CN614" s="202"/>
      <c r="CO614" s="202"/>
      <c r="CP614" s="202"/>
      <c r="CZ614" s="107" t="s">
        <v>214</v>
      </c>
      <c r="DA614" s="185" t="str">
        <f>IF(DA169="X","+Y","+X")</f>
        <v>+X</v>
      </c>
      <c r="DB614" s="202"/>
      <c r="DC614" s="202"/>
      <c r="DD614" s="202"/>
      <c r="DE614" s="202"/>
      <c r="DF614" s="202"/>
      <c r="DG614" s="202"/>
      <c r="DQ614" s="107" t="s">
        <v>214</v>
      </c>
      <c r="DR614" s="185" t="str">
        <f>IF(DR169="X","+Y","+X")</f>
        <v>+X</v>
      </c>
      <c r="DS614" s="202"/>
      <c r="DT614" s="202"/>
      <c r="DU614" s="202"/>
      <c r="DV614" s="202"/>
      <c r="DW614" s="202"/>
      <c r="DX614" s="202"/>
    </row>
    <row r="615" spans="1:134" x14ac:dyDescent="0.3">
      <c r="B615" s="107" t="s">
        <v>216</v>
      </c>
      <c r="C615" s="185" t="str">
        <f>IF(C169="X","-Y","-X")</f>
        <v>-Y</v>
      </c>
      <c r="D615" s="16"/>
      <c r="E615" s="16"/>
      <c r="F615" s="16"/>
      <c r="G615" s="16"/>
      <c r="H615" s="16"/>
      <c r="I615" s="16"/>
      <c r="S615" s="107" t="s">
        <v>216</v>
      </c>
      <c r="T615" s="185" t="str">
        <f>IF(T169="X","-Y","-X")</f>
        <v>-Y</v>
      </c>
      <c r="U615" s="202"/>
      <c r="V615" s="202"/>
      <c r="W615" s="202"/>
      <c r="X615" s="202"/>
      <c r="Y615" s="202"/>
      <c r="Z615" s="202"/>
      <c r="AJ615" s="107" t="s">
        <v>216</v>
      </c>
      <c r="AK615" s="185" t="str">
        <f>IF(AK169="X","-Y","-X")</f>
        <v>-Y</v>
      </c>
      <c r="AL615" s="202"/>
      <c r="AM615" s="202"/>
      <c r="AN615" s="202"/>
      <c r="AO615" s="202"/>
      <c r="AP615" s="202"/>
      <c r="AQ615" s="202"/>
      <c r="BA615" s="107" t="s">
        <v>216</v>
      </c>
      <c r="BB615" s="185" t="str">
        <f>IF(BB169="X","-Y","-X")</f>
        <v>-Y</v>
      </c>
      <c r="BC615" s="202"/>
      <c r="BD615" s="202"/>
      <c r="BE615" s="202"/>
      <c r="BF615" s="202"/>
      <c r="BG615" s="202"/>
      <c r="BH615" s="202"/>
      <c r="BR615" s="107" t="s">
        <v>216</v>
      </c>
      <c r="BS615" s="185" t="str">
        <f>IF(BS169="X","-Y","-X")</f>
        <v>-X</v>
      </c>
      <c r="BT615" s="202"/>
      <c r="BU615" s="202"/>
      <c r="BV615" s="202"/>
      <c r="BW615" s="202"/>
      <c r="BX615" s="202"/>
      <c r="BY615" s="202"/>
      <c r="CI615" s="107" t="s">
        <v>216</v>
      </c>
      <c r="CJ615" s="185" t="str">
        <f>IF(CJ169="X","-Y","-X")</f>
        <v>-X</v>
      </c>
      <c r="CK615" s="202"/>
      <c r="CL615" s="202"/>
      <c r="CM615" s="202"/>
      <c r="CN615" s="202"/>
      <c r="CO615" s="202"/>
      <c r="CP615" s="202"/>
      <c r="CZ615" s="107" t="s">
        <v>216</v>
      </c>
      <c r="DA615" s="185" t="str">
        <f>IF(DA169="X","-Y","-X")</f>
        <v>-X</v>
      </c>
      <c r="DB615" s="202"/>
      <c r="DC615" s="202"/>
      <c r="DD615" s="202"/>
      <c r="DE615" s="202"/>
      <c r="DF615" s="202"/>
      <c r="DG615" s="202"/>
      <c r="DQ615" s="107" t="s">
        <v>216</v>
      </c>
      <c r="DR615" s="185" t="str">
        <f>IF(DR169="X","-Y","-X")</f>
        <v>-X</v>
      </c>
      <c r="DS615" s="202"/>
      <c r="DT615" s="202"/>
      <c r="DU615" s="202"/>
      <c r="DV615" s="202"/>
      <c r="DW615" s="202"/>
      <c r="DX615" s="202"/>
    </row>
    <row r="616" spans="1:134" x14ac:dyDescent="0.3">
      <c r="B616" s="107" t="s">
        <v>218</v>
      </c>
      <c r="C616" s="185" t="str">
        <f>IF(C169="X","+X","+Y")</f>
        <v>+X</v>
      </c>
      <c r="D616" s="16"/>
      <c r="E616" s="16"/>
      <c r="F616" s="16"/>
      <c r="G616" s="16"/>
      <c r="H616" s="16"/>
      <c r="I616" s="16"/>
      <c r="S616" s="107" t="s">
        <v>218</v>
      </c>
      <c r="T616" s="185" t="str">
        <f>IF(T169="X","+X","+Y")</f>
        <v>+X</v>
      </c>
      <c r="U616" s="202"/>
      <c r="V616" s="202"/>
      <c r="W616" s="202"/>
      <c r="X616" s="202"/>
      <c r="Y616" s="202"/>
      <c r="Z616" s="202"/>
      <c r="AJ616" s="107" t="s">
        <v>218</v>
      </c>
      <c r="AK616" s="185" t="str">
        <f>IF(AK169="X","+X","+Y")</f>
        <v>+X</v>
      </c>
      <c r="AL616" s="202"/>
      <c r="AM616" s="202"/>
      <c r="AN616" s="202"/>
      <c r="AO616" s="202"/>
      <c r="AP616" s="202"/>
      <c r="AQ616" s="202"/>
      <c r="BA616" s="107" t="s">
        <v>218</v>
      </c>
      <c r="BB616" s="185" t="str">
        <f>IF(BB169="X","+X","+Y")</f>
        <v>+X</v>
      </c>
      <c r="BC616" s="202"/>
      <c r="BD616" s="202"/>
      <c r="BE616" s="202"/>
      <c r="BF616" s="202"/>
      <c r="BG616" s="202"/>
      <c r="BH616" s="202"/>
      <c r="BR616" s="107" t="s">
        <v>218</v>
      </c>
      <c r="BS616" s="185" t="str">
        <f>IF(BS169="X","+X","+Y")</f>
        <v>+Y</v>
      </c>
      <c r="BT616" s="202"/>
      <c r="BU616" s="202"/>
      <c r="BV616" s="202"/>
      <c r="BW616" s="202"/>
      <c r="BX616" s="202"/>
      <c r="BY616" s="202"/>
      <c r="CI616" s="107" t="s">
        <v>218</v>
      </c>
      <c r="CJ616" s="185" t="str">
        <f>IF(CJ169="X","+X","+Y")</f>
        <v>+Y</v>
      </c>
      <c r="CK616" s="202"/>
      <c r="CL616" s="202"/>
      <c r="CM616" s="202"/>
      <c r="CN616" s="202"/>
      <c r="CO616" s="202"/>
      <c r="CP616" s="202"/>
      <c r="CZ616" s="107" t="s">
        <v>218</v>
      </c>
      <c r="DA616" s="185" t="str">
        <f>IF(DA169="X","+X","+Y")</f>
        <v>+Y</v>
      </c>
      <c r="DB616" s="202"/>
      <c r="DC616" s="202"/>
      <c r="DD616" s="202"/>
      <c r="DE616" s="202"/>
      <c r="DF616" s="202"/>
      <c r="DG616" s="202"/>
      <c r="DQ616" s="107" t="s">
        <v>218</v>
      </c>
      <c r="DR616" s="185" t="str">
        <f>IF(DR169="X","+X","+Y")</f>
        <v>+Y</v>
      </c>
      <c r="DS616" s="202"/>
      <c r="DT616" s="202"/>
      <c r="DU616" s="202"/>
      <c r="DV616" s="202"/>
      <c r="DW616" s="202"/>
      <c r="DX616" s="202"/>
    </row>
    <row r="617" spans="1:134" x14ac:dyDescent="0.3">
      <c r="B617" s="107" t="s">
        <v>182</v>
      </c>
      <c r="C617" s="185" t="str">
        <f>IF(C169="X","-X","-Y")</f>
        <v>-X</v>
      </c>
      <c r="D617" s="16"/>
      <c r="E617" s="16"/>
      <c r="F617" s="16"/>
      <c r="G617" s="16"/>
      <c r="H617" s="16"/>
      <c r="I617" s="16"/>
      <c r="S617" s="107" t="s">
        <v>182</v>
      </c>
      <c r="T617" s="185" t="str">
        <f>IF(T169="X","-X","-Y")</f>
        <v>-X</v>
      </c>
      <c r="U617" s="202"/>
      <c r="V617" s="202"/>
      <c r="W617" s="202"/>
      <c r="X617" s="202"/>
      <c r="Y617" s="202"/>
      <c r="Z617" s="202"/>
      <c r="AJ617" s="107" t="s">
        <v>182</v>
      </c>
      <c r="AK617" s="185" t="str">
        <f>IF(AK169="X","-X","-Y")</f>
        <v>-X</v>
      </c>
      <c r="AL617" s="202"/>
      <c r="AM617" s="202"/>
      <c r="AN617" s="202"/>
      <c r="AO617" s="202"/>
      <c r="AP617" s="202"/>
      <c r="AQ617" s="202"/>
      <c r="BA617" s="107" t="s">
        <v>182</v>
      </c>
      <c r="BB617" s="185" t="str">
        <f>IF(BB169="X","-X","-Y")</f>
        <v>-X</v>
      </c>
      <c r="BC617" s="202"/>
      <c r="BD617" s="202"/>
      <c r="BE617" s="202"/>
      <c r="BF617" s="202"/>
      <c r="BG617" s="202"/>
      <c r="BH617" s="202"/>
      <c r="BR617" s="107" t="s">
        <v>182</v>
      </c>
      <c r="BS617" s="185" t="str">
        <f>IF(BS169="X","-X","-Y")</f>
        <v>-Y</v>
      </c>
      <c r="BT617" s="202"/>
      <c r="BU617" s="202"/>
      <c r="BV617" s="202"/>
      <c r="BW617" s="202"/>
      <c r="BX617" s="202"/>
      <c r="BY617" s="202"/>
      <c r="CI617" s="107" t="s">
        <v>182</v>
      </c>
      <c r="CJ617" s="185" t="str">
        <f>IF(CJ169="X","-X","-Y")</f>
        <v>-Y</v>
      </c>
      <c r="CK617" s="202"/>
      <c r="CL617" s="202"/>
      <c r="CM617" s="202"/>
      <c r="CN617" s="202"/>
      <c r="CO617" s="202"/>
      <c r="CP617" s="202"/>
      <c r="CZ617" s="107" t="s">
        <v>182</v>
      </c>
      <c r="DA617" s="185" t="str">
        <f>IF(DA169="X","-X","-Y")</f>
        <v>-Y</v>
      </c>
      <c r="DB617" s="202"/>
      <c r="DC617" s="202"/>
      <c r="DD617" s="202"/>
      <c r="DE617" s="202"/>
      <c r="DF617" s="202"/>
      <c r="DG617" s="202"/>
      <c r="DQ617" s="107" t="s">
        <v>182</v>
      </c>
      <c r="DR617" s="185" t="str">
        <f>IF(DR169="X","-X","-Y")</f>
        <v>-Y</v>
      </c>
      <c r="DS617" s="202"/>
      <c r="DT617" s="202"/>
      <c r="DU617" s="202"/>
      <c r="DV617" s="202"/>
      <c r="DW617" s="202"/>
      <c r="DX617" s="202"/>
    </row>
    <row r="618" spans="1:134" x14ac:dyDescent="0.3">
      <c r="B618" s="107" t="s">
        <v>220</v>
      </c>
      <c r="C618" s="185" t="str">
        <f>IF(C169="X","+Y","+X")</f>
        <v>+Y</v>
      </c>
      <c r="D618" s="16"/>
      <c r="E618" s="16"/>
      <c r="F618" s="16"/>
      <c r="G618" s="16"/>
      <c r="H618" s="16"/>
      <c r="I618" s="16"/>
      <c r="S618" s="107" t="s">
        <v>220</v>
      </c>
      <c r="T618" s="185" t="str">
        <f>IF(T169="X","+Y","+X")</f>
        <v>+Y</v>
      </c>
      <c r="U618" s="202"/>
      <c r="V618" s="202"/>
      <c r="W618" s="202"/>
      <c r="X618" s="202"/>
      <c r="Y618" s="202"/>
      <c r="Z618" s="202"/>
      <c r="AJ618" s="107" t="s">
        <v>220</v>
      </c>
      <c r="AK618" s="185" t="str">
        <f>IF(AK169="X","+Y","+X")</f>
        <v>+Y</v>
      </c>
      <c r="AL618" s="202"/>
      <c r="AM618" s="202"/>
      <c r="AN618" s="202"/>
      <c r="AO618" s="202"/>
      <c r="AP618" s="202"/>
      <c r="AQ618" s="202"/>
      <c r="BA618" s="107" t="s">
        <v>220</v>
      </c>
      <c r="BB618" s="185" t="str">
        <f>IF(BB169="X","+Y","+X")</f>
        <v>+Y</v>
      </c>
      <c r="BC618" s="202"/>
      <c r="BD618" s="202"/>
      <c r="BE618" s="202"/>
      <c r="BF618" s="202"/>
      <c r="BG618" s="202"/>
      <c r="BH618" s="202"/>
      <c r="BR618" s="107" t="s">
        <v>220</v>
      </c>
      <c r="BS618" s="185" t="str">
        <f>IF(BS169="X","+Y","+X")</f>
        <v>+X</v>
      </c>
      <c r="BT618" s="202"/>
      <c r="BU618" s="202"/>
      <c r="BV618" s="202"/>
      <c r="BW618" s="202"/>
      <c r="BX618" s="202"/>
      <c r="BY618" s="202"/>
      <c r="CI618" s="107" t="s">
        <v>220</v>
      </c>
      <c r="CJ618" s="185" t="str">
        <f>IF(CJ169="X","+Y","+X")</f>
        <v>+X</v>
      </c>
      <c r="CK618" s="202"/>
      <c r="CL618" s="202"/>
      <c r="CM618" s="202"/>
      <c r="CN618" s="202"/>
      <c r="CO618" s="202"/>
      <c r="CP618" s="202"/>
      <c r="CZ618" s="107" t="s">
        <v>220</v>
      </c>
      <c r="DA618" s="185" t="str">
        <f>IF(DA169="X","+Y","+X")</f>
        <v>+X</v>
      </c>
      <c r="DB618" s="202"/>
      <c r="DC618" s="202"/>
      <c r="DD618" s="202"/>
      <c r="DE618" s="202"/>
      <c r="DF618" s="202"/>
      <c r="DG618" s="202"/>
      <c r="DQ618" s="107" t="s">
        <v>220</v>
      </c>
      <c r="DR618" s="185" t="str">
        <f>IF(DR169="X","+Y","+X")</f>
        <v>+X</v>
      </c>
      <c r="DS618" s="202"/>
      <c r="DT618" s="202"/>
      <c r="DU618" s="202"/>
      <c r="DV618" s="202"/>
      <c r="DW618" s="202"/>
      <c r="DX618" s="202"/>
    </row>
    <row r="619" spans="1:134" x14ac:dyDescent="0.3">
      <c r="B619" s="112" t="s">
        <v>221</v>
      </c>
      <c r="C619" s="113" t="str">
        <f>IF(C169="X","-Y","-X")</f>
        <v>-Y</v>
      </c>
      <c r="D619" s="16"/>
      <c r="E619" s="16"/>
      <c r="F619" s="16"/>
      <c r="G619" s="16"/>
      <c r="H619" s="16"/>
      <c r="I619" s="16"/>
      <c r="S619" s="112" t="s">
        <v>221</v>
      </c>
      <c r="T619" s="113" t="str">
        <f>IF(T169="X","-Y","-X")</f>
        <v>-Y</v>
      </c>
      <c r="U619" s="202"/>
      <c r="V619" s="202"/>
      <c r="W619" s="202"/>
      <c r="X619" s="202"/>
      <c r="Y619" s="202"/>
      <c r="Z619" s="202"/>
      <c r="AJ619" s="112" t="s">
        <v>221</v>
      </c>
      <c r="AK619" s="113" t="str">
        <f>IF(AK169="X","-Y","-X")</f>
        <v>-Y</v>
      </c>
      <c r="AL619" s="202"/>
      <c r="AM619" s="202"/>
      <c r="AN619" s="202"/>
      <c r="AO619" s="202"/>
      <c r="AP619" s="202"/>
      <c r="AQ619" s="202"/>
      <c r="BA619" s="112" t="s">
        <v>221</v>
      </c>
      <c r="BB619" s="113" t="str">
        <f>IF(BB169="X","-Y","-X")</f>
        <v>-Y</v>
      </c>
      <c r="BC619" s="202"/>
      <c r="BD619" s="202"/>
      <c r="BE619" s="202"/>
      <c r="BF619" s="202"/>
      <c r="BG619" s="202"/>
      <c r="BH619" s="202"/>
      <c r="BR619" s="112" t="s">
        <v>221</v>
      </c>
      <c r="BS619" s="113" t="str">
        <f>IF(BS169="X","-Y","-X")</f>
        <v>-X</v>
      </c>
      <c r="BT619" s="202"/>
      <c r="BU619" s="202"/>
      <c r="BV619" s="202"/>
      <c r="BW619" s="202"/>
      <c r="BX619" s="202"/>
      <c r="BY619" s="202"/>
      <c r="CI619" s="112" t="s">
        <v>221</v>
      </c>
      <c r="CJ619" s="113" t="str">
        <f>IF(CJ169="X","-Y","-X")</f>
        <v>-X</v>
      </c>
      <c r="CK619" s="202"/>
      <c r="CL619" s="202"/>
      <c r="CM619" s="202"/>
      <c r="CN619" s="202"/>
      <c r="CO619" s="202"/>
      <c r="CP619" s="202"/>
      <c r="CZ619" s="112" t="s">
        <v>221</v>
      </c>
      <c r="DA619" s="113" t="str">
        <f>IF(DA169="X","-Y","-X")</f>
        <v>-X</v>
      </c>
      <c r="DB619" s="202"/>
      <c r="DC619" s="202"/>
      <c r="DD619" s="202"/>
      <c r="DE619" s="202"/>
      <c r="DF619" s="202"/>
      <c r="DG619" s="202"/>
      <c r="DQ619" s="112" t="s">
        <v>221</v>
      </c>
      <c r="DR619" s="113" t="str">
        <f>IF(DR169="X","-Y","-X")</f>
        <v>-X</v>
      </c>
      <c r="DS619" s="202"/>
      <c r="DT619" s="202"/>
      <c r="DU619" s="202"/>
      <c r="DV619" s="202"/>
      <c r="DW619" s="202"/>
      <c r="DX619" s="202"/>
    </row>
    <row r="620" spans="1:134" x14ac:dyDescent="0.3">
      <c r="B620" s="23" t="s">
        <v>237</v>
      </c>
      <c r="C620" s="111">
        <f>IF(C549="+X",D151,D152)</f>
        <v>40</v>
      </c>
      <c r="D620" s="16"/>
      <c r="E620" s="16"/>
      <c r="F620" s="16"/>
      <c r="G620" s="16"/>
      <c r="H620" s="16"/>
      <c r="I620" s="16"/>
      <c r="S620" s="23" t="s">
        <v>237</v>
      </c>
      <c r="T620" s="111">
        <f>IF(T549="+X",U151,U152)</f>
        <v>40</v>
      </c>
      <c r="U620" s="202"/>
      <c r="V620" s="202"/>
      <c r="W620" s="202"/>
      <c r="X620" s="202"/>
      <c r="Y620" s="202"/>
      <c r="Z620" s="202"/>
      <c r="AJ620" s="23" t="s">
        <v>237</v>
      </c>
      <c r="AK620" s="111">
        <f>IF(AK549="+X",AL151,AL152)</f>
        <v>40</v>
      </c>
      <c r="AL620" s="202"/>
      <c r="AM620" s="202"/>
      <c r="AN620" s="202"/>
      <c r="AO620" s="202"/>
      <c r="AP620" s="202"/>
      <c r="AQ620" s="202"/>
      <c r="BA620" s="23" t="s">
        <v>237</v>
      </c>
      <c r="BB620" s="111">
        <f>IF(BB549="+X",BC151,BC152)</f>
        <v>40</v>
      </c>
      <c r="BC620" s="202"/>
      <c r="BD620" s="202"/>
      <c r="BE620" s="202"/>
      <c r="BF620" s="202"/>
      <c r="BG620" s="202"/>
      <c r="BH620" s="202"/>
      <c r="BR620" s="23" t="s">
        <v>237</v>
      </c>
      <c r="BS620" s="111">
        <f>IF(BS549="+X",BT151,BT152)</f>
        <v>20</v>
      </c>
      <c r="BT620" s="202"/>
      <c r="BU620" s="202"/>
      <c r="BV620" s="202"/>
      <c r="BW620" s="202"/>
      <c r="BX620" s="202"/>
      <c r="BY620" s="202"/>
      <c r="CI620" s="23" t="s">
        <v>237</v>
      </c>
      <c r="CJ620" s="111">
        <f>IF(CJ549="+X",CK151,CK152)</f>
        <v>20</v>
      </c>
      <c r="CK620" s="202"/>
      <c r="CL620" s="202"/>
      <c r="CM620" s="202"/>
      <c r="CN620" s="202"/>
      <c r="CO620" s="202"/>
      <c r="CP620" s="202"/>
      <c r="CZ620" s="23" t="s">
        <v>237</v>
      </c>
      <c r="DA620" s="111">
        <f>IF(DA549="+X",DB151,DB152)</f>
        <v>20</v>
      </c>
      <c r="DB620" s="202"/>
      <c r="DC620" s="202"/>
      <c r="DD620" s="202"/>
      <c r="DE620" s="202"/>
      <c r="DF620" s="202"/>
      <c r="DG620" s="202"/>
      <c r="DQ620" s="23" t="s">
        <v>237</v>
      </c>
      <c r="DR620" s="111">
        <f>IF(DR549="+X",DS151,DS152)</f>
        <v>20</v>
      </c>
      <c r="DS620" s="202"/>
      <c r="DT620" s="202"/>
      <c r="DU620" s="202"/>
      <c r="DV620" s="202"/>
      <c r="DW620" s="202"/>
      <c r="DX620" s="202"/>
    </row>
    <row r="621" spans="1:134" x14ac:dyDescent="0.3">
      <c r="B621" s="107" t="s">
        <v>238</v>
      </c>
      <c r="C621" s="185">
        <f>IF(C549="+X",D152,D151)</f>
        <v>20</v>
      </c>
      <c r="D621" s="16"/>
      <c r="E621" s="16"/>
      <c r="F621" s="16"/>
      <c r="G621" s="16"/>
      <c r="I621" s="16"/>
      <c r="K621" s="16"/>
      <c r="L621" s="16"/>
      <c r="M621" s="16"/>
      <c r="N621" s="16"/>
      <c r="O621" s="12"/>
      <c r="S621" s="107" t="s">
        <v>238</v>
      </c>
      <c r="T621" s="185">
        <f>IF(T549="+X",U152,U151)</f>
        <v>20</v>
      </c>
      <c r="U621" s="202"/>
      <c r="V621" s="202"/>
      <c r="W621" s="202"/>
      <c r="X621" s="202"/>
      <c r="Z621" s="202"/>
      <c r="AB621" s="202"/>
      <c r="AC621" s="202"/>
      <c r="AD621" s="202"/>
      <c r="AE621" s="202"/>
      <c r="AF621" s="12"/>
      <c r="AJ621" s="107" t="s">
        <v>238</v>
      </c>
      <c r="AK621" s="185">
        <f>IF(AK549="+X",AL152,AL151)</f>
        <v>20</v>
      </c>
      <c r="AL621" s="202"/>
      <c r="AM621" s="202"/>
      <c r="AN621" s="202"/>
      <c r="AO621" s="202"/>
      <c r="AQ621" s="202"/>
      <c r="AS621" s="202"/>
      <c r="AT621" s="202"/>
      <c r="AU621" s="202"/>
      <c r="AV621" s="202"/>
      <c r="AW621" s="12"/>
      <c r="BA621" s="107" t="s">
        <v>238</v>
      </c>
      <c r="BB621" s="185">
        <f>IF(BB549="+X",BC152,BC151)</f>
        <v>20</v>
      </c>
      <c r="BC621" s="202"/>
      <c r="BD621" s="202"/>
      <c r="BE621" s="202"/>
      <c r="BF621" s="202"/>
      <c r="BH621" s="202"/>
      <c r="BJ621" s="202"/>
      <c r="BK621" s="202"/>
      <c r="BL621" s="202"/>
      <c r="BM621" s="202"/>
      <c r="BN621" s="12"/>
      <c r="BR621" s="107" t="s">
        <v>238</v>
      </c>
      <c r="BS621" s="185">
        <f>IF(BS549="+X",BT152,BT151)</f>
        <v>40</v>
      </c>
      <c r="BT621" s="202"/>
      <c r="BU621" s="202"/>
      <c r="BV621" s="202"/>
      <c r="BW621" s="202"/>
      <c r="BY621" s="202"/>
      <c r="CA621" s="202"/>
      <c r="CB621" s="202"/>
      <c r="CC621" s="202"/>
      <c r="CD621" s="202"/>
      <c r="CE621" s="12"/>
      <c r="CI621" s="107" t="s">
        <v>238</v>
      </c>
      <c r="CJ621" s="185">
        <f>IF(CJ549="+X",CK152,CK151)</f>
        <v>40</v>
      </c>
      <c r="CK621" s="202"/>
      <c r="CL621" s="202"/>
      <c r="CM621" s="202"/>
      <c r="CN621" s="202"/>
      <c r="CP621" s="202"/>
      <c r="CR621" s="202"/>
      <c r="CS621" s="202"/>
      <c r="CT621" s="202"/>
      <c r="CU621" s="202"/>
      <c r="CV621" s="12"/>
      <c r="CZ621" s="107" t="s">
        <v>238</v>
      </c>
      <c r="DA621" s="185">
        <f>IF(DA549="+X",DB152,DB151)</f>
        <v>40</v>
      </c>
      <c r="DB621" s="202"/>
      <c r="DC621" s="202"/>
      <c r="DD621" s="202"/>
      <c r="DE621" s="202"/>
      <c r="DG621" s="202"/>
      <c r="DI621" s="202"/>
      <c r="DJ621" s="202"/>
      <c r="DK621" s="202"/>
      <c r="DL621" s="202"/>
      <c r="DM621" s="12"/>
      <c r="DQ621" s="107" t="s">
        <v>238</v>
      </c>
      <c r="DR621" s="185">
        <f>IF(DR549="+X",DS152,DS151)</f>
        <v>40</v>
      </c>
      <c r="DS621" s="202"/>
      <c r="DT621" s="202"/>
      <c r="DU621" s="202"/>
      <c r="DV621" s="202"/>
      <c r="DX621" s="202"/>
      <c r="DZ621" s="202"/>
      <c r="EA621" s="202"/>
      <c r="EB621" s="202"/>
      <c r="EC621" s="202"/>
      <c r="ED621" s="12"/>
    </row>
    <row r="622" spans="1:134" x14ac:dyDescent="0.3">
      <c r="B622" s="110" t="s">
        <v>239</v>
      </c>
      <c r="C622" s="186">
        <f>IF(C549="+X",D157,D158)</f>
        <v>0</v>
      </c>
      <c r="D622" s="16"/>
      <c r="E622" s="16"/>
      <c r="F622" s="16"/>
      <c r="G622" s="16"/>
      <c r="I622" s="16"/>
      <c r="J622" s="16"/>
      <c r="K622" s="16"/>
      <c r="L622" s="16"/>
      <c r="M622" s="12"/>
      <c r="S622" s="110" t="s">
        <v>239</v>
      </c>
      <c r="T622" s="186">
        <f>IF(T549="+X",U157,U158)</f>
        <v>0</v>
      </c>
      <c r="U622" s="202"/>
      <c r="V622" s="202"/>
      <c r="W622" s="202"/>
      <c r="X622" s="202"/>
      <c r="Z622" s="202"/>
      <c r="AA622" s="202"/>
      <c r="AB622" s="202"/>
      <c r="AC622" s="202"/>
      <c r="AD622" s="12"/>
      <c r="AJ622" s="110" t="s">
        <v>239</v>
      </c>
      <c r="AK622" s="186">
        <f>IF(AK549="+X",AL157,AL158)</f>
        <v>0</v>
      </c>
      <c r="AL622" s="202"/>
      <c r="AM622" s="202"/>
      <c r="AN622" s="202"/>
      <c r="AO622" s="202"/>
      <c r="AQ622" s="202"/>
      <c r="AR622" s="202"/>
      <c r="AS622" s="202"/>
      <c r="AT622" s="202"/>
      <c r="AU622" s="12"/>
      <c r="BA622" s="110" t="s">
        <v>239</v>
      </c>
      <c r="BB622" s="186">
        <f>IF(BB549="+X",BC157,BC158)</f>
        <v>0</v>
      </c>
      <c r="BC622" s="202"/>
      <c r="BD622" s="202"/>
      <c r="BE622" s="202"/>
      <c r="BF622" s="202"/>
      <c r="BH622" s="202"/>
      <c r="BI622" s="202"/>
      <c r="BJ622" s="202"/>
      <c r="BK622" s="202"/>
      <c r="BL622" s="12"/>
      <c r="BR622" s="110" t="s">
        <v>239</v>
      </c>
      <c r="BS622" s="186">
        <f>IF(BS549="+X",BT157,BT158)</f>
        <v>0</v>
      </c>
      <c r="BT622" s="202"/>
      <c r="BU622" s="202"/>
      <c r="BV622" s="202"/>
      <c r="BW622" s="202"/>
      <c r="BY622" s="202"/>
      <c r="BZ622" s="202"/>
      <c r="CA622" s="202"/>
      <c r="CB622" s="202"/>
      <c r="CC622" s="12"/>
      <c r="CI622" s="110" t="s">
        <v>239</v>
      </c>
      <c r="CJ622" s="186">
        <f>IF(CJ549="+X",CK157,CK158)</f>
        <v>0</v>
      </c>
      <c r="CK622" s="202"/>
      <c r="CL622" s="202"/>
      <c r="CM622" s="202"/>
      <c r="CN622" s="202"/>
      <c r="CP622" s="202"/>
      <c r="CQ622" s="202"/>
      <c r="CR622" s="202"/>
      <c r="CS622" s="202"/>
      <c r="CT622" s="12"/>
      <c r="CZ622" s="110" t="s">
        <v>239</v>
      </c>
      <c r="DA622" s="186">
        <f>IF(DA549="+X",DB157,DB158)</f>
        <v>0</v>
      </c>
      <c r="DB622" s="202"/>
      <c r="DC622" s="202"/>
      <c r="DD622" s="202"/>
      <c r="DE622" s="202"/>
      <c r="DG622" s="202"/>
      <c r="DH622" s="202"/>
      <c r="DI622" s="202"/>
      <c r="DJ622" s="202"/>
      <c r="DK622" s="12"/>
      <c r="DQ622" s="110" t="s">
        <v>239</v>
      </c>
      <c r="DR622" s="186">
        <f>IF(DR549="+X",DS157,DS158)</f>
        <v>0</v>
      </c>
      <c r="DS622" s="202"/>
      <c r="DT622" s="202"/>
      <c r="DU622" s="202"/>
      <c r="DV622" s="202"/>
      <c r="DX622" s="202"/>
      <c r="DY622" s="202"/>
      <c r="DZ622" s="202"/>
      <c r="EA622" s="202"/>
      <c r="EB622" s="12"/>
    </row>
    <row r="623" spans="1:134" x14ac:dyDescent="0.3">
      <c r="B623" s="112" t="s">
        <v>241</v>
      </c>
      <c r="C623" s="113">
        <f>IF(C549="+X",D158,D157)</f>
        <v>0</v>
      </c>
      <c r="D623" s="16"/>
      <c r="E623" s="16"/>
      <c r="F623" s="16"/>
      <c r="G623" s="16"/>
      <c r="I623" s="90"/>
      <c r="J623" s="16"/>
      <c r="K623" s="16"/>
      <c r="L623" s="16"/>
      <c r="M623" s="12"/>
      <c r="S623" s="112" t="s">
        <v>241</v>
      </c>
      <c r="T623" s="113">
        <f>IF(T549="+X",U158,U157)</f>
        <v>0</v>
      </c>
      <c r="U623" s="202"/>
      <c r="V623" s="202"/>
      <c r="W623" s="202"/>
      <c r="X623" s="202"/>
      <c r="Z623" s="90"/>
      <c r="AA623" s="202"/>
      <c r="AB623" s="202"/>
      <c r="AC623" s="202"/>
      <c r="AD623" s="12"/>
      <c r="AJ623" s="112" t="s">
        <v>241</v>
      </c>
      <c r="AK623" s="113">
        <f>IF(AK549="+X",AL158,AL157)</f>
        <v>0</v>
      </c>
      <c r="AL623" s="202"/>
      <c r="AM623" s="202"/>
      <c r="AN623" s="202"/>
      <c r="AO623" s="202"/>
      <c r="AQ623" s="90"/>
      <c r="AR623" s="202"/>
      <c r="AS623" s="202"/>
      <c r="AT623" s="202"/>
      <c r="AU623" s="12"/>
      <c r="BA623" s="112" t="s">
        <v>241</v>
      </c>
      <c r="BB623" s="113">
        <f>IF(BB549="+X",BC158,BC157)</f>
        <v>0</v>
      </c>
      <c r="BC623" s="202"/>
      <c r="BD623" s="202"/>
      <c r="BE623" s="202"/>
      <c r="BF623" s="202"/>
      <c r="BH623" s="90"/>
      <c r="BI623" s="202"/>
      <c r="BJ623" s="202"/>
      <c r="BK623" s="202"/>
      <c r="BL623" s="12"/>
      <c r="BR623" s="112" t="s">
        <v>241</v>
      </c>
      <c r="BS623" s="113">
        <f>IF(BS549="+X",BT158,BT157)</f>
        <v>0</v>
      </c>
      <c r="BT623" s="202"/>
      <c r="BU623" s="202"/>
      <c r="BV623" s="202"/>
      <c r="BW623" s="202"/>
      <c r="BY623" s="90"/>
      <c r="BZ623" s="202"/>
      <c r="CA623" s="202"/>
      <c r="CB623" s="202"/>
      <c r="CC623" s="12"/>
      <c r="CI623" s="112" t="s">
        <v>241</v>
      </c>
      <c r="CJ623" s="113">
        <f>IF(CJ549="+X",CK158,CK157)</f>
        <v>0</v>
      </c>
      <c r="CK623" s="202"/>
      <c r="CL623" s="202"/>
      <c r="CM623" s="202"/>
      <c r="CN623" s="202"/>
      <c r="CP623" s="90"/>
      <c r="CQ623" s="202"/>
      <c r="CR623" s="202"/>
      <c r="CS623" s="202"/>
      <c r="CT623" s="12"/>
      <c r="CZ623" s="112" t="s">
        <v>241</v>
      </c>
      <c r="DA623" s="113">
        <f>IF(DA549="+X",DB158,DB157)</f>
        <v>0</v>
      </c>
      <c r="DB623" s="202"/>
      <c r="DC623" s="202"/>
      <c r="DD623" s="202"/>
      <c r="DE623" s="202"/>
      <c r="DG623" s="90"/>
      <c r="DH623" s="202"/>
      <c r="DI623" s="202"/>
      <c r="DJ623" s="202"/>
      <c r="DK623" s="12"/>
      <c r="DQ623" s="112" t="s">
        <v>241</v>
      </c>
      <c r="DR623" s="113">
        <f>IF(DR549="+X",DS158,DS157)</f>
        <v>0</v>
      </c>
      <c r="DS623" s="202"/>
      <c r="DT623" s="202"/>
      <c r="DU623" s="202"/>
      <c r="DV623" s="202"/>
      <c r="DX623" s="90"/>
      <c r="DY623" s="202"/>
      <c r="DZ623" s="202"/>
      <c r="EA623" s="202"/>
      <c r="EB623" s="12"/>
    </row>
    <row r="624" spans="1:134" x14ac:dyDescent="0.3">
      <c r="B624" s="110" t="s">
        <v>243</v>
      </c>
      <c r="C624" s="19">
        <f>IF(C549="+X",D159,D160)</f>
        <v>30.963782686061883</v>
      </c>
      <c r="D624" s="16"/>
      <c r="E624" s="16"/>
      <c r="F624" s="16"/>
      <c r="G624" s="16"/>
      <c r="I624" s="16"/>
      <c r="K624" s="90"/>
      <c r="L624" s="16"/>
      <c r="M624" s="16"/>
      <c r="N624" s="16"/>
      <c r="O624" s="12"/>
      <c r="S624" s="110" t="s">
        <v>243</v>
      </c>
      <c r="T624" s="19">
        <f>IF(T549="+X",U159,U160)</f>
        <v>30.963782686061883</v>
      </c>
      <c r="U624" s="202"/>
      <c r="V624" s="202"/>
      <c r="W624" s="202"/>
      <c r="X624" s="202"/>
      <c r="Z624" s="202"/>
      <c r="AB624" s="90"/>
      <c r="AC624" s="202"/>
      <c r="AD624" s="202"/>
      <c r="AE624" s="202"/>
      <c r="AF624" s="12"/>
      <c r="AJ624" s="110" t="s">
        <v>243</v>
      </c>
      <c r="AK624" s="19">
        <f>IF(AK549="+X",AL159,AL160)</f>
        <v>30.963782686061883</v>
      </c>
      <c r="AL624" s="202"/>
      <c r="AM624" s="202"/>
      <c r="AN624" s="202"/>
      <c r="AO624" s="202"/>
      <c r="AQ624" s="202"/>
      <c r="AS624" s="90"/>
      <c r="AT624" s="202"/>
      <c r="AU624" s="202"/>
      <c r="AV624" s="202"/>
      <c r="AW624" s="12"/>
      <c r="BA624" s="110" t="s">
        <v>243</v>
      </c>
      <c r="BB624" s="19">
        <f>IF(BB549="+X",BC159,BC160)</f>
        <v>30.963782686061883</v>
      </c>
      <c r="BC624" s="202"/>
      <c r="BD624" s="202"/>
      <c r="BE624" s="202"/>
      <c r="BF624" s="202"/>
      <c r="BH624" s="202"/>
      <c r="BJ624" s="90"/>
      <c r="BK624" s="202"/>
      <c r="BL624" s="202"/>
      <c r="BM624" s="202"/>
      <c r="BN624" s="12"/>
      <c r="BR624" s="110" t="s">
        <v>243</v>
      </c>
      <c r="BS624" s="19">
        <f>IF(BS549="+X",BT159,BT160)</f>
        <v>16.699258339253714</v>
      </c>
      <c r="BT624" s="202"/>
      <c r="BU624" s="202"/>
      <c r="BV624" s="202"/>
      <c r="BW624" s="202"/>
      <c r="BY624" s="202"/>
      <c r="CA624" s="90"/>
      <c r="CB624" s="202"/>
      <c r="CC624" s="202"/>
      <c r="CD624" s="202"/>
      <c r="CE624" s="12"/>
      <c r="CI624" s="110" t="s">
        <v>243</v>
      </c>
      <c r="CJ624" s="19">
        <f>IF(CJ549="+X",CK159,CK160)</f>
        <v>16.699258339253714</v>
      </c>
      <c r="CK624" s="202"/>
      <c r="CL624" s="202"/>
      <c r="CM624" s="202"/>
      <c r="CN624" s="202"/>
      <c r="CP624" s="202"/>
      <c r="CR624" s="90"/>
      <c r="CS624" s="202"/>
      <c r="CT624" s="202"/>
      <c r="CU624" s="202"/>
      <c r="CV624" s="12"/>
      <c r="CZ624" s="110" t="s">
        <v>243</v>
      </c>
      <c r="DA624" s="19">
        <f>IF(DA549="+X",DB159,DB160)</f>
        <v>16.699258339253714</v>
      </c>
      <c r="DB624" s="202"/>
      <c r="DC624" s="202"/>
      <c r="DD624" s="202"/>
      <c r="DE624" s="202"/>
      <c r="DG624" s="202"/>
      <c r="DI624" s="90"/>
      <c r="DJ624" s="202"/>
      <c r="DK624" s="202"/>
      <c r="DL624" s="202"/>
      <c r="DM624" s="12"/>
      <c r="DQ624" s="110" t="s">
        <v>243</v>
      </c>
      <c r="DR624" s="19">
        <f>IF(DR549="+X",DS159,DS160)</f>
        <v>16.699258339253714</v>
      </c>
      <c r="DS624" s="202"/>
      <c r="DT624" s="202"/>
      <c r="DU624" s="202"/>
      <c r="DV624" s="202"/>
      <c r="DX624" s="202"/>
      <c r="DZ624" s="90"/>
      <c r="EA624" s="202"/>
      <c r="EB624" s="202"/>
      <c r="EC624" s="202"/>
      <c r="ED624" s="12"/>
    </row>
    <row r="625" spans="2:136" x14ac:dyDescent="0.3">
      <c r="B625" s="112" t="s">
        <v>244</v>
      </c>
      <c r="C625" s="31">
        <f>IF(C549="+X",D160,D159)</f>
        <v>16.699258339253714</v>
      </c>
      <c r="D625" s="16"/>
      <c r="E625" s="16"/>
      <c r="F625" s="16"/>
      <c r="G625" s="16"/>
      <c r="I625" s="16"/>
      <c r="K625" s="90"/>
      <c r="L625" s="16"/>
      <c r="M625" s="16"/>
      <c r="N625" s="16"/>
      <c r="O625" s="12"/>
      <c r="S625" s="112" t="s">
        <v>244</v>
      </c>
      <c r="T625" s="31">
        <f>IF(T549="+X",U160,U159)</f>
        <v>16.699258339253714</v>
      </c>
      <c r="U625" s="202"/>
      <c r="V625" s="202"/>
      <c r="W625" s="202"/>
      <c r="X625" s="202"/>
      <c r="Z625" s="202"/>
      <c r="AB625" s="90"/>
      <c r="AC625" s="202"/>
      <c r="AD625" s="202"/>
      <c r="AE625" s="202"/>
      <c r="AF625" s="12"/>
      <c r="AJ625" s="112" t="s">
        <v>244</v>
      </c>
      <c r="AK625" s="31">
        <f>IF(AK549="+X",AL160,AL159)</f>
        <v>16.699258339253714</v>
      </c>
      <c r="AL625" s="202"/>
      <c r="AM625" s="202"/>
      <c r="AN625" s="202"/>
      <c r="AO625" s="202"/>
      <c r="AQ625" s="202"/>
      <c r="AS625" s="90"/>
      <c r="AT625" s="202"/>
      <c r="AU625" s="202"/>
      <c r="AV625" s="202"/>
      <c r="AW625" s="12"/>
      <c r="BA625" s="112" t="s">
        <v>244</v>
      </c>
      <c r="BB625" s="31">
        <f>IF(BB549="+X",BC160,BC159)</f>
        <v>16.699258339253714</v>
      </c>
      <c r="BC625" s="202"/>
      <c r="BD625" s="202"/>
      <c r="BE625" s="202"/>
      <c r="BF625" s="202"/>
      <c r="BH625" s="202"/>
      <c r="BJ625" s="90"/>
      <c r="BK625" s="202"/>
      <c r="BL625" s="202"/>
      <c r="BM625" s="202"/>
      <c r="BN625" s="12"/>
      <c r="BR625" s="112" t="s">
        <v>244</v>
      </c>
      <c r="BS625" s="31">
        <f>IF(BS549="+X",BT160,BT159)</f>
        <v>30.963782686061883</v>
      </c>
      <c r="BT625" s="202"/>
      <c r="BU625" s="202"/>
      <c r="BV625" s="202"/>
      <c r="BW625" s="202"/>
      <c r="BY625" s="202"/>
      <c r="CA625" s="90"/>
      <c r="CB625" s="202"/>
      <c r="CC625" s="202"/>
      <c r="CD625" s="202"/>
      <c r="CE625" s="12"/>
      <c r="CI625" s="112" t="s">
        <v>244</v>
      </c>
      <c r="CJ625" s="31">
        <f>IF(CJ549="+X",CK160,CK159)</f>
        <v>30.963782686061883</v>
      </c>
      <c r="CK625" s="202"/>
      <c r="CL625" s="202"/>
      <c r="CM625" s="202"/>
      <c r="CN625" s="202"/>
      <c r="CP625" s="202"/>
      <c r="CR625" s="90"/>
      <c r="CS625" s="202"/>
      <c r="CT625" s="202"/>
      <c r="CU625" s="202"/>
      <c r="CV625" s="12"/>
      <c r="CZ625" s="112" t="s">
        <v>244</v>
      </c>
      <c r="DA625" s="31">
        <f>IF(DA549="+X",DB160,DB159)</f>
        <v>30.963782686061883</v>
      </c>
      <c r="DB625" s="202"/>
      <c r="DC625" s="202"/>
      <c r="DD625" s="202"/>
      <c r="DE625" s="202"/>
      <c r="DG625" s="202"/>
      <c r="DI625" s="90"/>
      <c r="DJ625" s="202"/>
      <c r="DK625" s="202"/>
      <c r="DL625" s="202"/>
      <c r="DM625" s="12"/>
      <c r="DQ625" s="112" t="s">
        <v>244</v>
      </c>
      <c r="DR625" s="31">
        <f>IF(DR549="+X",DS160,DS159)</f>
        <v>30.963782686061883</v>
      </c>
      <c r="DS625" s="202"/>
      <c r="DT625" s="202"/>
      <c r="DU625" s="202"/>
      <c r="DV625" s="202"/>
      <c r="DX625" s="202"/>
      <c r="DZ625" s="90"/>
      <c r="EA625" s="202"/>
      <c r="EB625" s="202"/>
      <c r="EC625" s="202"/>
      <c r="ED625" s="12"/>
    </row>
    <row r="626" spans="2:136" x14ac:dyDescent="0.3">
      <c r="B626" s="107" t="s">
        <v>4</v>
      </c>
      <c r="C626" s="20">
        <f>D153</f>
        <v>8</v>
      </c>
      <c r="D626" s="16"/>
      <c r="E626" s="16"/>
      <c r="F626" s="16"/>
      <c r="G626" s="16"/>
      <c r="I626" s="16"/>
      <c r="K626" s="90"/>
      <c r="L626" s="16"/>
      <c r="M626" s="16"/>
      <c r="N626" s="16"/>
      <c r="O626" s="12"/>
      <c r="S626" s="107" t="s">
        <v>4</v>
      </c>
      <c r="T626" s="20">
        <f>U153</f>
        <v>8</v>
      </c>
      <c r="U626" s="202"/>
      <c r="V626" s="202"/>
      <c r="W626" s="202"/>
      <c r="X626" s="202"/>
      <c r="Z626" s="202"/>
      <c r="AB626" s="90"/>
      <c r="AC626" s="202"/>
      <c r="AD626" s="202"/>
      <c r="AE626" s="202"/>
      <c r="AF626" s="12"/>
      <c r="AJ626" s="107" t="s">
        <v>4</v>
      </c>
      <c r="AK626" s="20">
        <f>AL153</f>
        <v>8</v>
      </c>
      <c r="AL626" s="202"/>
      <c r="AM626" s="202"/>
      <c r="AN626" s="202"/>
      <c r="AO626" s="202"/>
      <c r="AQ626" s="202"/>
      <c r="AS626" s="90"/>
      <c r="AT626" s="202"/>
      <c r="AU626" s="202"/>
      <c r="AV626" s="202"/>
      <c r="AW626" s="12"/>
      <c r="BA626" s="107" t="s">
        <v>4</v>
      </c>
      <c r="BB626" s="20">
        <f>BC153</f>
        <v>8</v>
      </c>
      <c r="BC626" s="202"/>
      <c r="BD626" s="202"/>
      <c r="BE626" s="202"/>
      <c r="BF626" s="202"/>
      <c r="BH626" s="202"/>
      <c r="BJ626" s="90"/>
      <c r="BK626" s="202"/>
      <c r="BL626" s="202"/>
      <c r="BM626" s="202"/>
      <c r="BN626" s="12"/>
      <c r="BR626" s="107" t="s">
        <v>4</v>
      </c>
      <c r="BS626" s="20">
        <f>BT153</f>
        <v>8</v>
      </c>
      <c r="BT626" s="202"/>
      <c r="BU626" s="202"/>
      <c r="BV626" s="202"/>
      <c r="BW626" s="202"/>
      <c r="BY626" s="202"/>
      <c r="CA626" s="90"/>
      <c r="CB626" s="202"/>
      <c r="CC626" s="202"/>
      <c r="CD626" s="202"/>
      <c r="CE626" s="12"/>
      <c r="CI626" s="107" t="s">
        <v>4</v>
      </c>
      <c r="CJ626" s="20">
        <f>CK153</f>
        <v>8</v>
      </c>
      <c r="CK626" s="202"/>
      <c r="CL626" s="202"/>
      <c r="CM626" s="202"/>
      <c r="CN626" s="202"/>
      <c r="CP626" s="202"/>
      <c r="CR626" s="90"/>
      <c r="CS626" s="202"/>
      <c r="CT626" s="202"/>
      <c r="CU626" s="202"/>
      <c r="CV626" s="12"/>
      <c r="CZ626" s="107" t="s">
        <v>4</v>
      </c>
      <c r="DA626" s="20">
        <f>DB153</f>
        <v>8</v>
      </c>
      <c r="DB626" s="202"/>
      <c r="DC626" s="202"/>
      <c r="DD626" s="202"/>
      <c r="DE626" s="202"/>
      <c r="DG626" s="202"/>
      <c r="DI626" s="90"/>
      <c r="DJ626" s="202"/>
      <c r="DK626" s="202"/>
      <c r="DL626" s="202"/>
      <c r="DM626" s="12"/>
      <c r="DQ626" s="107" t="s">
        <v>4</v>
      </c>
      <c r="DR626" s="20">
        <f>DS153</f>
        <v>8</v>
      </c>
      <c r="DS626" s="202"/>
      <c r="DT626" s="202"/>
      <c r="DU626" s="202"/>
      <c r="DV626" s="202"/>
      <c r="DX626" s="202"/>
      <c r="DZ626" s="90"/>
      <c r="EA626" s="202"/>
      <c r="EB626" s="202"/>
      <c r="EC626" s="202"/>
      <c r="ED626" s="12"/>
    </row>
    <row r="627" spans="2:136" x14ac:dyDescent="0.3">
      <c r="B627" s="107" t="s">
        <v>18</v>
      </c>
      <c r="C627" s="20">
        <f>D164</f>
        <v>11</v>
      </c>
      <c r="D627" s="16"/>
      <c r="E627" s="16"/>
      <c r="F627" s="16"/>
      <c r="G627" s="16"/>
      <c r="I627" s="16"/>
      <c r="K627" s="90"/>
      <c r="L627" s="16"/>
      <c r="M627" s="16"/>
      <c r="N627" s="16"/>
      <c r="O627" s="12"/>
      <c r="S627" s="107" t="s">
        <v>18</v>
      </c>
      <c r="T627" s="20">
        <f>U164</f>
        <v>11</v>
      </c>
      <c r="U627" s="202"/>
      <c r="V627" s="202"/>
      <c r="W627" s="202"/>
      <c r="X627" s="202"/>
      <c r="Z627" s="202"/>
      <c r="AB627" s="90"/>
      <c r="AC627" s="202"/>
      <c r="AD627" s="202"/>
      <c r="AE627" s="202"/>
      <c r="AF627" s="12"/>
      <c r="AJ627" s="107" t="s">
        <v>18</v>
      </c>
      <c r="AK627" s="20">
        <f>AL164</f>
        <v>11</v>
      </c>
      <c r="AL627" s="202"/>
      <c r="AM627" s="202"/>
      <c r="AN627" s="202"/>
      <c r="AO627" s="202"/>
      <c r="AQ627" s="202"/>
      <c r="AS627" s="90"/>
      <c r="AT627" s="202"/>
      <c r="AU627" s="202"/>
      <c r="AV627" s="202"/>
      <c r="AW627" s="12"/>
      <c r="BA627" s="107" t="s">
        <v>18</v>
      </c>
      <c r="BB627" s="20">
        <f>BC164</f>
        <v>11</v>
      </c>
      <c r="BC627" s="202"/>
      <c r="BD627" s="202"/>
      <c r="BE627" s="202"/>
      <c r="BF627" s="202"/>
      <c r="BH627" s="202"/>
      <c r="BJ627" s="90"/>
      <c r="BK627" s="202"/>
      <c r="BL627" s="202"/>
      <c r="BM627" s="202"/>
      <c r="BN627" s="12"/>
      <c r="BR627" s="107" t="s">
        <v>18</v>
      </c>
      <c r="BS627" s="20">
        <f>BT164</f>
        <v>11</v>
      </c>
      <c r="BT627" s="202"/>
      <c r="BU627" s="202"/>
      <c r="BV627" s="202"/>
      <c r="BW627" s="202"/>
      <c r="BY627" s="202"/>
      <c r="CA627" s="90"/>
      <c r="CB627" s="202"/>
      <c r="CC627" s="202"/>
      <c r="CD627" s="202"/>
      <c r="CE627" s="12"/>
      <c r="CI627" s="107" t="s">
        <v>18</v>
      </c>
      <c r="CJ627" s="20">
        <f>CK164</f>
        <v>11</v>
      </c>
      <c r="CK627" s="202"/>
      <c r="CL627" s="202"/>
      <c r="CM627" s="202"/>
      <c r="CN627" s="202"/>
      <c r="CP627" s="202"/>
      <c r="CR627" s="90"/>
      <c r="CS627" s="202"/>
      <c r="CT627" s="202"/>
      <c r="CU627" s="202"/>
      <c r="CV627" s="12"/>
      <c r="CZ627" s="107" t="s">
        <v>18</v>
      </c>
      <c r="DA627" s="20">
        <f>DB164</f>
        <v>11</v>
      </c>
      <c r="DB627" s="202"/>
      <c r="DC627" s="202"/>
      <c r="DD627" s="202"/>
      <c r="DE627" s="202"/>
      <c r="DG627" s="202"/>
      <c r="DI627" s="90"/>
      <c r="DJ627" s="202"/>
      <c r="DK627" s="202"/>
      <c r="DL627" s="202"/>
      <c r="DM627" s="12"/>
      <c r="DQ627" s="107" t="s">
        <v>18</v>
      </c>
      <c r="DR627" s="20">
        <f>DS164</f>
        <v>11</v>
      </c>
      <c r="DS627" s="202"/>
      <c r="DT627" s="202"/>
      <c r="DU627" s="202"/>
      <c r="DV627" s="202"/>
      <c r="DX627" s="202"/>
      <c r="DZ627" s="90"/>
      <c r="EA627" s="202"/>
      <c r="EB627" s="202"/>
      <c r="EC627" s="202"/>
      <c r="ED627" s="12"/>
    </row>
    <row r="628" spans="2:136" x14ac:dyDescent="0.3">
      <c r="B628" s="112" t="s">
        <v>17</v>
      </c>
      <c r="C628" s="31">
        <f>D163</f>
        <v>6</v>
      </c>
      <c r="D628" s="16"/>
      <c r="E628" s="16"/>
      <c r="F628" s="16"/>
      <c r="G628" s="16"/>
      <c r="I628" s="16"/>
      <c r="K628" s="16"/>
      <c r="L628" s="16"/>
      <c r="M628" s="16"/>
      <c r="N628" s="16"/>
      <c r="O628" s="12"/>
      <c r="S628" s="112" t="s">
        <v>17</v>
      </c>
      <c r="T628" s="31">
        <f>U163</f>
        <v>6</v>
      </c>
      <c r="U628" s="202"/>
      <c r="V628" s="202"/>
      <c r="W628" s="202"/>
      <c r="X628" s="202"/>
      <c r="Z628" s="202"/>
      <c r="AB628" s="202"/>
      <c r="AC628" s="202"/>
      <c r="AD628" s="202"/>
      <c r="AE628" s="202"/>
      <c r="AF628" s="12"/>
      <c r="AJ628" s="112" t="s">
        <v>17</v>
      </c>
      <c r="AK628" s="31">
        <f>AL163</f>
        <v>6</v>
      </c>
      <c r="AL628" s="202"/>
      <c r="AM628" s="202"/>
      <c r="AN628" s="202"/>
      <c r="AO628" s="202"/>
      <c r="AQ628" s="202"/>
      <c r="AS628" s="202"/>
      <c r="AT628" s="202"/>
      <c r="AU628" s="202"/>
      <c r="AV628" s="202"/>
      <c r="AW628" s="12"/>
      <c r="BA628" s="112" t="s">
        <v>17</v>
      </c>
      <c r="BB628" s="31">
        <f>BC163</f>
        <v>6</v>
      </c>
      <c r="BC628" s="202"/>
      <c r="BD628" s="202"/>
      <c r="BE628" s="202"/>
      <c r="BF628" s="202"/>
      <c r="BH628" s="202"/>
      <c r="BJ628" s="202"/>
      <c r="BK628" s="202"/>
      <c r="BL628" s="202"/>
      <c r="BM628" s="202"/>
      <c r="BN628" s="12"/>
      <c r="BR628" s="112" t="s">
        <v>17</v>
      </c>
      <c r="BS628" s="31">
        <f>BT163</f>
        <v>6</v>
      </c>
      <c r="BT628" s="202"/>
      <c r="BU628" s="202"/>
      <c r="BV628" s="202"/>
      <c r="BW628" s="202"/>
      <c r="BY628" s="202"/>
      <c r="CA628" s="202"/>
      <c r="CB628" s="202"/>
      <c r="CC628" s="202"/>
      <c r="CD628" s="202"/>
      <c r="CE628" s="12"/>
      <c r="CI628" s="112" t="s">
        <v>17</v>
      </c>
      <c r="CJ628" s="31">
        <f>CK163</f>
        <v>6</v>
      </c>
      <c r="CK628" s="202"/>
      <c r="CL628" s="202"/>
      <c r="CM628" s="202"/>
      <c r="CN628" s="202"/>
      <c r="CP628" s="202"/>
      <c r="CR628" s="202"/>
      <c r="CS628" s="202"/>
      <c r="CT628" s="202"/>
      <c r="CU628" s="202"/>
      <c r="CV628" s="12"/>
      <c r="CZ628" s="112" t="s">
        <v>17</v>
      </c>
      <c r="DA628" s="31">
        <f>DB163</f>
        <v>6</v>
      </c>
      <c r="DB628" s="202"/>
      <c r="DC628" s="202"/>
      <c r="DD628" s="202"/>
      <c r="DE628" s="202"/>
      <c r="DG628" s="202"/>
      <c r="DI628" s="202"/>
      <c r="DJ628" s="202"/>
      <c r="DK628" s="202"/>
      <c r="DL628" s="202"/>
      <c r="DM628" s="12"/>
      <c r="DQ628" s="112" t="s">
        <v>17</v>
      </c>
      <c r="DR628" s="31">
        <f>DS163</f>
        <v>6</v>
      </c>
      <c r="DS628" s="202"/>
      <c r="DT628" s="202"/>
      <c r="DU628" s="202"/>
      <c r="DV628" s="202"/>
      <c r="DX628" s="202"/>
      <c r="DZ628" s="202"/>
      <c r="EA628" s="202"/>
      <c r="EB628" s="202"/>
      <c r="EC628" s="202"/>
      <c r="ED628" s="12"/>
    </row>
    <row r="629" spans="2:136" ht="15" thickBot="1" x14ac:dyDescent="0.35">
      <c r="B629" s="12"/>
      <c r="C629" s="16"/>
      <c r="D629" s="16"/>
      <c r="E629" s="16"/>
      <c r="F629" s="16"/>
      <c r="G629" s="16"/>
      <c r="I629" s="16"/>
      <c r="K629" s="90"/>
      <c r="L629" s="16"/>
      <c r="M629" s="16"/>
      <c r="N629" s="16"/>
      <c r="O629" s="12"/>
      <c r="S629" s="12"/>
      <c r="T629" s="202"/>
      <c r="U629" s="202"/>
      <c r="V629" s="202"/>
      <c r="W629" s="202"/>
      <c r="X629" s="202"/>
      <c r="Z629" s="202"/>
      <c r="AB629" s="90"/>
      <c r="AC629" s="202"/>
      <c r="AD629" s="202"/>
      <c r="AE629" s="202"/>
      <c r="AF629" s="12"/>
      <c r="AJ629" s="12"/>
      <c r="AK629" s="202"/>
      <c r="AL629" s="202"/>
      <c r="AM629" s="202"/>
      <c r="AN629" s="202"/>
      <c r="AO629" s="202"/>
      <c r="AQ629" s="202"/>
      <c r="AS629" s="90"/>
      <c r="AT629" s="202"/>
      <c r="AU629" s="202"/>
      <c r="AV629" s="202"/>
      <c r="AW629" s="12"/>
      <c r="BA629" s="12"/>
      <c r="BB629" s="202"/>
      <c r="BC629" s="202"/>
      <c r="BD629" s="202"/>
      <c r="BE629" s="202"/>
      <c r="BF629" s="202"/>
      <c r="BH629" s="202"/>
      <c r="BJ629" s="90"/>
      <c r="BK629" s="202"/>
      <c r="BL629" s="202"/>
      <c r="BM629" s="202"/>
      <c r="BN629" s="12"/>
      <c r="BR629" s="12"/>
      <c r="BS629" s="202"/>
      <c r="BT629" s="202"/>
      <c r="BU629" s="202"/>
      <c r="BV629" s="202"/>
      <c r="BW629" s="202"/>
      <c r="BY629" s="202"/>
      <c r="CA629" s="90"/>
      <c r="CB629" s="202"/>
      <c r="CC629" s="202"/>
      <c r="CD629" s="202"/>
      <c r="CE629" s="12"/>
      <c r="CI629" s="12"/>
      <c r="CJ629" s="202"/>
      <c r="CK629" s="202"/>
      <c r="CL629" s="202"/>
      <c r="CM629" s="202"/>
      <c r="CN629" s="202"/>
      <c r="CP629" s="202"/>
      <c r="CR629" s="90"/>
      <c r="CS629" s="202"/>
      <c r="CT629" s="202"/>
      <c r="CU629" s="202"/>
      <c r="CV629" s="12"/>
      <c r="CZ629" s="12"/>
      <c r="DA629" s="202"/>
      <c r="DB629" s="202"/>
      <c r="DC629" s="202"/>
      <c r="DD629" s="202"/>
      <c r="DE629" s="202"/>
      <c r="DG629" s="202"/>
      <c r="DI629" s="90"/>
      <c r="DJ629" s="202"/>
      <c r="DK629" s="202"/>
      <c r="DL629" s="202"/>
      <c r="DM629" s="12"/>
      <c r="DQ629" s="12"/>
      <c r="DR629" s="202"/>
      <c r="DS629" s="202"/>
      <c r="DT629" s="202"/>
      <c r="DU629" s="202"/>
      <c r="DV629" s="202"/>
      <c r="DX629" s="202"/>
      <c r="DZ629" s="90"/>
      <c r="EA629" s="202"/>
      <c r="EB629" s="202"/>
      <c r="EC629" s="202"/>
      <c r="ED629" s="12"/>
    </row>
    <row r="630" spans="2:136" ht="15" thickBot="1" x14ac:dyDescent="0.35">
      <c r="B630" s="55" t="s">
        <v>95</v>
      </c>
      <c r="J630" s="530" t="s">
        <v>157</v>
      </c>
      <c r="K630" s="531"/>
      <c r="L630" s="531"/>
      <c r="M630" s="532"/>
      <c r="N630" s="530" t="s">
        <v>157</v>
      </c>
      <c r="O630" s="531"/>
      <c r="P630" s="531"/>
      <c r="Q630" s="532"/>
      <c r="S630" s="55" t="s">
        <v>95</v>
      </c>
      <c r="AA630" s="530" t="s">
        <v>157</v>
      </c>
      <c r="AB630" s="531"/>
      <c r="AC630" s="531"/>
      <c r="AD630" s="532"/>
      <c r="AE630" s="530" t="s">
        <v>157</v>
      </c>
      <c r="AF630" s="531"/>
      <c r="AG630" s="531"/>
      <c r="AH630" s="532"/>
      <c r="AJ630" s="55" t="s">
        <v>95</v>
      </c>
      <c r="AR630" s="530" t="s">
        <v>157</v>
      </c>
      <c r="AS630" s="531"/>
      <c r="AT630" s="531"/>
      <c r="AU630" s="532"/>
      <c r="AV630" s="530" t="s">
        <v>157</v>
      </c>
      <c r="AW630" s="531"/>
      <c r="AX630" s="531"/>
      <c r="AY630" s="532"/>
      <c r="BA630" s="55" t="s">
        <v>95</v>
      </c>
      <c r="BI630" s="530" t="s">
        <v>157</v>
      </c>
      <c r="BJ630" s="531"/>
      <c r="BK630" s="531"/>
      <c r="BL630" s="532"/>
      <c r="BM630" s="530" t="s">
        <v>157</v>
      </c>
      <c r="BN630" s="531"/>
      <c r="BO630" s="531"/>
      <c r="BP630" s="532"/>
      <c r="BR630" s="55" t="s">
        <v>95</v>
      </c>
      <c r="BZ630" s="530" t="s">
        <v>157</v>
      </c>
      <c r="CA630" s="531"/>
      <c r="CB630" s="531"/>
      <c r="CC630" s="532"/>
      <c r="CD630" s="530" t="s">
        <v>157</v>
      </c>
      <c r="CE630" s="531"/>
      <c r="CF630" s="531"/>
      <c r="CG630" s="532"/>
      <c r="CI630" s="55" t="s">
        <v>95</v>
      </c>
      <c r="CQ630" s="530" t="s">
        <v>157</v>
      </c>
      <c r="CR630" s="531"/>
      <c r="CS630" s="531"/>
      <c r="CT630" s="532"/>
      <c r="CU630" s="530" t="s">
        <v>157</v>
      </c>
      <c r="CV630" s="531"/>
      <c r="CW630" s="531"/>
      <c r="CX630" s="532"/>
      <c r="CZ630" s="55" t="s">
        <v>95</v>
      </c>
      <c r="DH630" s="530" t="s">
        <v>157</v>
      </c>
      <c r="DI630" s="531"/>
      <c r="DJ630" s="531"/>
      <c r="DK630" s="532"/>
      <c r="DL630" s="530" t="s">
        <v>157</v>
      </c>
      <c r="DM630" s="531"/>
      <c r="DN630" s="531"/>
      <c r="DO630" s="532"/>
      <c r="DQ630" s="55" t="s">
        <v>95</v>
      </c>
      <c r="DY630" s="530" t="s">
        <v>157</v>
      </c>
      <c r="DZ630" s="531"/>
      <c r="EA630" s="531"/>
      <c r="EB630" s="532"/>
      <c r="EC630" s="530" t="s">
        <v>157</v>
      </c>
      <c r="ED630" s="531"/>
      <c r="EE630" s="531"/>
      <c r="EF630" s="532"/>
    </row>
    <row r="631" spans="2:136" x14ac:dyDescent="0.3">
      <c r="J631" s="72" t="s">
        <v>159</v>
      </c>
      <c r="K631" s="30" t="s">
        <v>160</v>
      </c>
      <c r="L631" s="30" t="s">
        <v>161</v>
      </c>
      <c r="M631" s="30" t="s">
        <v>162</v>
      </c>
      <c r="N631" s="72" t="s">
        <v>159</v>
      </c>
      <c r="O631" s="30" t="s">
        <v>160</v>
      </c>
      <c r="P631" s="30" t="s">
        <v>161</v>
      </c>
      <c r="Q631" s="73" t="s">
        <v>162</v>
      </c>
      <c r="AA631" s="204" t="s">
        <v>159</v>
      </c>
      <c r="AB631" s="205" t="s">
        <v>160</v>
      </c>
      <c r="AC631" s="205" t="s">
        <v>161</v>
      </c>
      <c r="AD631" s="205" t="s">
        <v>162</v>
      </c>
      <c r="AE631" s="204" t="s">
        <v>159</v>
      </c>
      <c r="AF631" s="205" t="s">
        <v>160</v>
      </c>
      <c r="AG631" s="205" t="s">
        <v>161</v>
      </c>
      <c r="AH631" s="206" t="s">
        <v>162</v>
      </c>
      <c r="AR631" s="204" t="s">
        <v>159</v>
      </c>
      <c r="AS631" s="205" t="s">
        <v>160</v>
      </c>
      <c r="AT631" s="205" t="s">
        <v>161</v>
      </c>
      <c r="AU631" s="205" t="s">
        <v>162</v>
      </c>
      <c r="AV631" s="204" t="s">
        <v>159</v>
      </c>
      <c r="AW631" s="205" t="s">
        <v>160</v>
      </c>
      <c r="AX631" s="205" t="s">
        <v>161</v>
      </c>
      <c r="AY631" s="206" t="s">
        <v>162</v>
      </c>
      <c r="BI631" s="204" t="s">
        <v>159</v>
      </c>
      <c r="BJ631" s="205" t="s">
        <v>160</v>
      </c>
      <c r="BK631" s="205" t="s">
        <v>161</v>
      </c>
      <c r="BL631" s="205" t="s">
        <v>162</v>
      </c>
      <c r="BM631" s="204" t="s">
        <v>159</v>
      </c>
      <c r="BN631" s="205" t="s">
        <v>160</v>
      </c>
      <c r="BO631" s="205" t="s">
        <v>161</v>
      </c>
      <c r="BP631" s="206" t="s">
        <v>162</v>
      </c>
      <c r="BZ631" s="204" t="s">
        <v>159</v>
      </c>
      <c r="CA631" s="205" t="s">
        <v>160</v>
      </c>
      <c r="CB631" s="205" t="s">
        <v>161</v>
      </c>
      <c r="CC631" s="205" t="s">
        <v>162</v>
      </c>
      <c r="CD631" s="204" t="s">
        <v>159</v>
      </c>
      <c r="CE631" s="205" t="s">
        <v>160</v>
      </c>
      <c r="CF631" s="205" t="s">
        <v>161</v>
      </c>
      <c r="CG631" s="206" t="s">
        <v>162</v>
      </c>
      <c r="CQ631" s="204" t="s">
        <v>159</v>
      </c>
      <c r="CR631" s="205" t="s">
        <v>160</v>
      </c>
      <c r="CS631" s="205" t="s">
        <v>161</v>
      </c>
      <c r="CT631" s="205" t="s">
        <v>162</v>
      </c>
      <c r="CU631" s="204" t="s">
        <v>159</v>
      </c>
      <c r="CV631" s="205" t="s">
        <v>160</v>
      </c>
      <c r="CW631" s="205" t="s">
        <v>161</v>
      </c>
      <c r="CX631" s="206" t="s">
        <v>162</v>
      </c>
      <c r="DH631" s="204" t="s">
        <v>159</v>
      </c>
      <c r="DI631" s="205" t="s">
        <v>160</v>
      </c>
      <c r="DJ631" s="205" t="s">
        <v>161</v>
      </c>
      <c r="DK631" s="205" t="s">
        <v>162</v>
      </c>
      <c r="DL631" s="204" t="s">
        <v>159</v>
      </c>
      <c r="DM631" s="205" t="s">
        <v>160</v>
      </c>
      <c r="DN631" s="205" t="s">
        <v>161</v>
      </c>
      <c r="DO631" s="206" t="s">
        <v>162</v>
      </c>
      <c r="DY631" s="204" t="s">
        <v>159</v>
      </c>
      <c r="DZ631" s="205" t="s">
        <v>160</v>
      </c>
      <c r="EA631" s="205" t="s">
        <v>161</v>
      </c>
      <c r="EB631" s="205" t="s">
        <v>162</v>
      </c>
      <c r="EC631" s="204" t="s">
        <v>159</v>
      </c>
      <c r="ED631" s="205" t="s">
        <v>160</v>
      </c>
      <c r="EE631" s="205" t="s">
        <v>161</v>
      </c>
      <c r="EF631" s="206" t="s">
        <v>162</v>
      </c>
    </row>
    <row r="632" spans="2:136" x14ac:dyDescent="0.3">
      <c r="B632" s="12"/>
      <c r="C632" s="16"/>
      <c r="D632" s="51" t="s">
        <v>223</v>
      </c>
      <c r="E632" s="95" t="s">
        <v>224</v>
      </c>
      <c r="F632" s="95" t="s">
        <v>225</v>
      </c>
      <c r="G632" s="96" t="s">
        <v>226</v>
      </c>
      <c r="H632" s="51" t="s">
        <v>227</v>
      </c>
      <c r="I632" s="96" t="s">
        <v>228</v>
      </c>
      <c r="J632" s="530" t="s">
        <v>229</v>
      </c>
      <c r="K632" s="531"/>
      <c r="L632" s="531"/>
      <c r="M632" s="532"/>
      <c r="N632" s="530" t="s">
        <v>230</v>
      </c>
      <c r="O632" s="531"/>
      <c r="P632" s="531"/>
      <c r="Q632" s="532"/>
      <c r="S632" s="12"/>
      <c r="T632" s="202"/>
      <c r="U632" s="195" t="s">
        <v>223</v>
      </c>
      <c r="V632" s="196" t="s">
        <v>224</v>
      </c>
      <c r="W632" s="196" t="s">
        <v>225</v>
      </c>
      <c r="X632" s="197" t="s">
        <v>226</v>
      </c>
      <c r="Y632" s="195" t="s">
        <v>227</v>
      </c>
      <c r="Z632" s="197" t="s">
        <v>228</v>
      </c>
      <c r="AA632" s="530" t="s">
        <v>229</v>
      </c>
      <c r="AB632" s="531"/>
      <c r="AC632" s="531"/>
      <c r="AD632" s="532"/>
      <c r="AE632" s="531" t="s">
        <v>230</v>
      </c>
      <c r="AF632" s="531"/>
      <c r="AG632" s="531"/>
      <c r="AH632" s="532"/>
      <c r="AJ632" s="12"/>
      <c r="AK632" s="202"/>
      <c r="AL632" s="195" t="s">
        <v>223</v>
      </c>
      <c r="AM632" s="196" t="s">
        <v>224</v>
      </c>
      <c r="AN632" s="196" t="s">
        <v>225</v>
      </c>
      <c r="AO632" s="197" t="s">
        <v>226</v>
      </c>
      <c r="AP632" s="195" t="s">
        <v>227</v>
      </c>
      <c r="AQ632" s="197" t="s">
        <v>228</v>
      </c>
      <c r="AR632" s="530" t="s">
        <v>229</v>
      </c>
      <c r="AS632" s="531"/>
      <c r="AT632" s="531"/>
      <c r="AU632" s="532"/>
      <c r="AV632" s="531" t="s">
        <v>230</v>
      </c>
      <c r="AW632" s="531"/>
      <c r="AX632" s="531"/>
      <c r="AY632" s="532"/>
      <c r="BA632" s="12"/>
      <c r="BB632" s="202"/>
      <c r="BC632" s="195" t="s">
        <v>223</v>
      </c>
      <c r="BD632" s="196" t="s">
        <v>224</v>
      </c>
      <c r="BE632" s="196" t="s">
        <v>225</v>
      </c>
      <c r="BF632" s="197" t="s">
        <v>226</v>
      </c>
      <c r="BG632" s="195" t="s">
        <v>227</v>
      </c>
      <c r="BH632" s="197" t="s">
        <v>228</v>
      </c>
      <c r="BI632" s="530" t="s">
        <v>229</v>
      </c>
      <c r="BJ632" s="531"/>
      <c r="BK632" s="531"/>
      <c r="BL632" s="532"/>
      <c r="BM632" s="531" t="s">
        <v>230</v>
      </c>
      <c r="BN632" s="531"/>
      <c r="BO632" s="531"/>
      <c r="BP632" s="532"/>
      <c r="BR632" s="12"/>
      <c r="BS632" s="202"/>
      <c r="BT632" s="195" t="s">
        <v>223</v>
      </c>
      <c r="BU632" s="196" t="s">
        <v>224</v>
      </c>
      <c r="BV632" s="196" t="s">
        <v>225</v>
      </c>
      <c r="BW632" s="197" t="s">
        <v>226</v>
      </c>
      <c r="BX632" s="195" t="s">
        <v>227</v>
      </c>
      <c r="BY632" s="197" t="s">
        <v>228</v>
      </c>
      <c r="BZ632" s="530" t="s">
        <v>229</v>
      </c>
      <c r="CA632" s="531"/>
      <c r="CB632" s="531"/>
      <c r="CC632" s="532"/>
      <c r="CD632" s="531" t="s">
        <v>230</v>
      </c>
      <c r="CE632" s="531"/>
      <c r="CF632" s="531"/>
      <c r="CG632" s="532"/>
      <c r="CI632" s="12"/>
      <c r="CJ632" s="202"/>
      <c r="CK632" s="195" t="s">
        <v>223</v>
      </c>
      <c r="CL632" s="196" t="s">
        <v>224</v>
      </c>
      <c r="CM632" s="196" t="s">
        <v>225</v>
      </c>
      <c r="CN632" s="197" t="s">
        <v>226</v>
      </c>
      <c r="CO632" s="195" t="s">
        <v>227</v>
      </c>
      <c r="CP632" s="197" t="s">
        <v>228</v>
      </c>
      <c r="CQ632" s="530" t="s">
        <v>229</v>
      </c>
      <c r="CR632" s="531"/>
      <c r="CS632" s="531"/>
      <c r="CT632" s="532"/>
      <c r="CU632" s="531" t="s">
        <v>230</v>
      </c>
      <c r="CV632" s="531"/>
      <c r="CW632" s="531"/>
      <c r="CX632" s="532"/>
      <c r="CZ632" s="12"/>
      <c r="DA632" s="202"/>
      <c r="DB632" s="195" t="s">
        <v>223</v>
      </c>
      <c r="DC632" s="196" t="s">
        <v>224</v>
      </c>
      <c r="DD632" s="196" t="s">
        <v>225</v>
      </c>
      <c r="DE632" s="197" t="s">
        <v>226</v>
      </c>
      <c r="DF632" s="195" t="s">
        <v>227</v>
      </c>
      <c r="DG632" s="197" t="s">
        <v>228</v>
      </c>
      <c r="DH632" s="530" t="s">
        <v>229</v>
      </c>
      <c r="DI632" s="531"/>
      <c r="DJ632" s="531"/>
      <c r="DK632" s="532"/>
      <c r="DL632" s="531" t="s">
        <v>230</v>
      </c>
      <c r="DM632" s="531"/>
      <c r="DN632" s="531"/>
      <c r="DO632" s="532"/>
      <c r="DQ632" s="12"/>
      <c r="DR632" s="202"/>
      <c r="DS632" s="195" t="s">
        <v>223</v>
      </c>
      <c r="DT632" s="196" t="s">
        <v>224</v>
      </c>
      <c r="DU632" s="196" t="s">
        <v>225</v>
      </c>
      <c r="DV632" s="197" t="s">
        <v>226</v>
      </c>
      <c r="DW632" s="195" t="s">
        <v>227</v>
      </c>
      <c r="DX632" s="197" t="s">
        <v>228</v>
      </c>
      <c r="DY632" s="530" t="s">
        <v>229</v>
      </c>
      <c r="DZ632" s="531"/>
      <c r="EA632" s="531"/>
      <c r="EB632" s="532"/>
      <c r="EC632" s="531" t="s">
        <v>230</v>
      </c>
      <c r="ED632" s="531"/>
      <c r="EE632" s="531"/>
      <c r="EF632" s="532"/>
    </row>
    <row r="633" spans="2:136" x14ac:dyDescent="0.3">
      <c r="B633" s="12"/>
      <c r="C633" s="16"/>
      <c r="D633" s="177" t="str">
        <f>C612</f>
        <v>+X</v>
      </c>
      <c r="E633" s="178" t="str">
        <f>C613</f>
        <v>-X</v>
      </c>
      <c r="F633" s="178" t="str">
        <f>C614</f>
        <v>+Y</v>
      </c>
      <c r="G633" s="179" t="str">
        <f>C615</f>
        <v>-Y</v>
      </c>
      <c r="H633" s="177" t="str">
        <f>C616</f>
        <v>+X</v>
      </c>
      <c r="I633" s="179" t="str">
        <f>C617</f>
        <v>-X</v>
      </c>
      <c r="J633" s="538" t="str">
        <f>C618</f>
        <v>+Y</v>
      </c>
      <c r="K633" s="539"/>
      <c r="L633" s="539"/>
      <c r="M633" s="540"/>
      <c r="N633" s="538" t="str">
        <f>C619</f>
        <v>-Y</v>
      </c>
      <c r="O633" s="539"/>
      <c r="P633" s="539"/>
      <c r="Q633" s="540"/>
      <c r="S633" s="12"/>
      <c r="T633" s="202"/>
      <c r="U633" s="177" t="str">
        <f>T612</f>
        <v>+X</v>
      </c>
      <c r="V633" s="178" t="str">
        <f>T613</f>
        <v>-X</v>
      </c>
      <c r="W633" s="178" t="str">
        <f>T614</f>
        <v>+Y</v>
      </c>
      <c r="X633" s="179" t="str">
        <f>T615</f>
        <v>-Y</v>
      </c>
      <c r="Y633" s="177" t="str">
        <f>T616</f>
        <v>+X</v>
      </c>
      <c r="Z633" s="179" t="str">
        <f>T617</f>
        <v>-X</v>
      </c>
      <c r="AA633" s="538" t="str">
        <f>T618</f>
        <v>+Y</v>
      </c>
      <c r="AB633" s="539"/>
      <c r="AC633" s="539"/>
      <c r="AD633" s="540"/>
      <c r="AE633" s="538" t="str">
        <f>T619</f>
        <v>-Y</v>
      </c>
      <c r="AF633" s="539"/>
      <c r="AG633" s="539"/>
      <c r="AH633" s="540"/>
      <c r="AJ633" s="12"/>
      <c r="AK633" s="202"/>
      <c r="AL633" s="177" t="str">
        <f>AK612</f>
        <v>+X</v>
      </c>
      <c r="AM633" s="178" t="str">
        <f>AK613</f>
        <v>-X</v>
      </c>
      <c r="AN633" s="178" t="str">
        <f>AK614</f>
        <v>+Y</v>
      </c>
      <c r="AO633" s="179" t="str">
        <f>AK615</f>
        <v>-Y</v>
      </c>
      <c r="AP633" s="177" t="str">
        <f>AK616</f>
        <v>+X</v>
      </c>
      <c r="AQ633" s="179" t="str">
        <f>AK617</f>
        <v>-X</v>
      </c>
      <c r="AR633" s="538" t="str">
        <f>AK618</f>
        <v>+Y</v>
      </c>
      <c r="AS633" s="539"/>
      <c r="AT633" s="539"/>
      <c r="AU633" s="540"/>
      <c r="AV633" s="538" t="str">
        <f>AK619</f>
        <v>-Y</v>
      </c>
      <c r="AW633" s="539"/>
      <c r="AX633" s="539"/>
      <c r="AY633" s="540"/>
      <c r="BA633" s="12"/>
      <c r="BB633" s="202"/>
      <c r="BC633" s="177" t="str">
        <f>BB612</f>
        <v>+X</v>
      </c>
      <c r="BD633" s="178" t="str">
        <f>BB613</f>
        <v>-X</v>
      </c>
      <c r="BE633" s="178" t="str">
        <f>BB614</f>
        <v>+Y</v>
      </c>
      <c r="BF633" s="179" t="str">
        <f>BB615</f>
        <v>-Y</v>
      </c>
      <c r="BG633" s="177" t="str">
        <f>BB616</f>
        <v>+X</v>
      </c>
      <c r="BH633" s="179" t="str">
        <f>BB617</f>
        <v>-X</v>
      </c>
      <c r="BI633" s="538" t="str">
        <f>BB618</f>
        <v>+Y</v>
      </c>
      <c r="BJ633" s="539"/>
      <c r="BK633" s="539"/>
      <c r="BL633" s="540"/>
      <c r="BM633" s="538" t="str">
        <f>BB619</f>
        <v>-Y</v>
      </c>
      <c r="BN633" s="539"/>
      <c r="BO633" s="539"/>
      <c r="BP633" s="540"/>
      <c r="BR633" s="12"/>
      <c r="BS633" s="202"/>
      <c r="BT633" s="177" t="str">
        <f>BS612</f>
        <v>+Y</v>
      </c>
      <c r="BU633" s="178" t="str">
        <f>BS613</f>
        <v>-Y</v>
      </c>
      <c r="BV633" s="178" t="str">
        <f>BS614</f>
        <v>+X</v>
      </c>
      <c r="BW633" s="179" t="str">
        <f>BS615</f>
        <v>-X</v>
      </c>
      <c r="BX633" s="177" t="str">
        <f>BS616</f>
        <v>+Y</v>
      </c>
      <c r="BY633" s="179" t="str">
        <f>BS617</f>
        <v>-Y</v>
      </c>
      <c r="BZ633" s="538" t="str">
        <f>BS618</f>
        <v>+X</v>
      </c>
      <c r="CA633" s="539"/>
      <c r="CB633" s="539"/>
      <c r="CC633" s="540"/>
      <c r="CD633" s="538" t="str">
        <f>BS619</f>
        <v>-X</v>
      </c>
      <c r="CE633" s="539"/>
      <c r="CF633" s="539"/>
      <c r="CG633" s="540"/>
      <c r="CI633" s="12"/>
      <c r="CJ633" s="202"/>
      <c r="CK633" s="177" t="str">
        <f>CJ612</f>
        <v>+Y</v>
      </c>
      <c r="CL633" s="178" t="str">
        <f>CJ613</f>
        <v>-Y</v>
      </c>
      <c r="CM633" s="178" t="str">
        <f>CJ614</f>
        <v>+X</v>
      </c>
      <c r="CN633" s="179" t="str">
        <f>CJ615</f>
        <v>-X</v>
      </c>
      <c r="CO633" s="177" t="str">
        <f>CJ616</f>
        <v>+Y</v>
      </c>
      <c r="CP633" s="179" t="str">
        <f>CJ617</f>
        <v>-Y</v>
      </c>
      <c r="CQ633" s="538" t="str">
        <f>CJ618</f>
        <v>+X</v>
      </c>
      <c r="CR633" s="539"/>
      <c r="CS633" s="539"/>
      <c r="CT633" s="540"/>
      <c r="CU633" s="538" t="str">
        <f>CJ619</f>
        <v>-X</v>
      </c>
      <c r="CV633" s="539"/>
      <c r="CW633" s="539"/>
      <c r="CX633" s="540"/>
      <c r="CZ633" s="12"/>
      <c r="DA633" s="202"/>
      <c r="DB633" s="177" t="str">
        <f>DA612</f>
        <v>+Y</v>
      </c>
      <c r="DC633" s="178" t="str">
        <f>DA613</f>
        <v>-Y</v>
      </c>
      <c r="DD633" s="178" t="str">
        <f>DA614</f>
        <v>+X</v>
      </c>
      <c r="DE633" s="179" t="str">
        <f>DA615</f>
        <v>-X</v>
      </c>
      <c r="DF633" s="177" t="str">
        <f>DA616</f>
        <v>+Y</v>
      </c>
      <c r="DG633" s="179" t="str">
        <f>DA617</f>
        <v>-Y</v>
      </c>
      <c r="DH633" s="538" t="str">
        <f>DA618</f>
        <v>+X</v>
      </c>
      <c r="DI633" s="539"/>
      <c r="DJ633" s="539"/>
      <c r="DK633" s="540"/>
      <c r="DL633" s="538" t="str">
        <f>DA619</f>
        <v>-X</v>
      </c>
      <c r="DM633" s="539"/>
      <c r="DN633" s="539"/>
      <c r="DO633" s="540"/>
      <c r="DQ633" s="12"/>
      <c r="DR633" s="202"/>
      <c r="DS633" s="177" t="str">
        <f>DR612</f>
        <v>+Y</v>
      </c>
      <c r="DT633" s="178" t="str">
        <f>DR613</f>
        <v>-Y</v>
      </c>
      <c r="DU633" s="178" t="str">
        <f>DR614</f>
        <v>+X</v>
      </c>
      <c r="DV633" s="179" t="str">
        <f>DR615</f>
        <v>-X</v>
      </c>
      <c r="DW633" s="177" t="str">
        <f>DR616</f>
        <v>+Y</v>
      </c>
      <c r="DX633" s="179" t="str">
        <f>DR617</f>
        <v>-Y</v>
      </c>
      <c r="DY633" s="538" t="str">
        <f>DR618</f>
        <v>+X</v>
      </c>
      <c r="DZ633" s="539"/>
      <c r="EA633" s="539"/>
      <c r="EB633" s="540"/>
      <c r="EC633" s="538" t="str">
        <f>DR619</f>
        <v>-X</v>
      </c>
      <c r="ED633" s="539"/>
      <c r="EE633" s="539"/>
      <c r="EF633" s="540"/>
    </row>
    <row r="634" spans="2:136" x14ac:dyDescent="0.3">
      <c r="B634" s="110" t="s">
        <v>292</v>
      </c>
      <c r="C634" s="30"/>
      <c r="D634" s="187">
        <f>IF(D633="+X",-1,0)</f>
        <v>-1</v>
      </c>
      <c r="E634" s="148">
        <f>IF(D633="+X",1,0)</f>
        <v>1</v>
      </c>
      <c r="F634" s="148">
        <f>IF(F633="+X",-1,0)</f>
        <v>0</v>
      </c>
      <c r="G634" s="159">
        <f>IF(F633="+X",1,0)</f>
        <v>0</v>
      </c>
      <c r="H634" s="148">
        <f>IF(H633="+X",-SIN(C625*3.14159/180),0)</f>
        <v>-0.28734788556634544</v>
      </c>
      <c r="I634" s="159">
        <f>-H634</f>
        <v>0.28734788556634544</v>
      </c>
      <c r="J634" s="187">
        <f>IF(J633="+X",-SIN(C624*3.14159/180),0)</f>
        <v>0</v>
      </c>
      <c r="K634" s="148">
        <f>J634</f>
        <v>0</v>
      </c>
      <c r="L634" s="148">
        <f>K634</f>
        <v>0</v>
      </c>
      <c r="M634" s="159">
        <f>L634</f>
        <v>0</v>
      </c>
      <c r="N634" s="187">
        <f>-J634</f>
        <v>0</v>
      </c>
      <c r="O634" s="148">
        <f>N634</f>
        <v>0</v>
      </c>
      <c r="P634" s="148">
        <f>O634</f>
        <v>0</v>
      </c>
      <c r="Q634" s="159">
        <f>P634</f>
        <v>0</v>
      </c>
      <c r="S634" s="110" t="s">
        <v>292</v>
      </c>
      <c r="T634" s="205"/>
      <c r="U634" s="187">
        <f>IF(U633="+X",-1,0)</f>
        <v>-1</v>
      </c>
      <c r="V634" s="148">
        <f>IF(U633="+X",1,0)</f>
        <v>1</v>
      </c>
      <c r="W634" s="148">
        <f>IF(W633="+X",-1,0)</f>
        <v>0</v>
      </c>
      <c r="X634" s="159">
        <f>IF(W633="+X",1,0)</f>
        <v>0</v>
      </c>
      <c r="Y634" s="148">
        <f>IF(Y633="+X",-SIN(T625*3.14159/180),0)</f>
        <v>-0.28734788556634544</v>
      </c>
      <c r="Z634" s="159">
        <f>-Y634</f>
        <v>0.28734788556634544</v>
      </c>
      <c r="AA634" s="187">
        <f>IF(AA633="+X",-SIN(T624*3.14159/180),0)</f>
        <v>0</v>
      </c>
      <c r="AB634" s="148">
        <f>AA634</f>
        <v>0</v>
      </c>
      <c r="AC634" s="148">
        <f>AB634</f>
        <v>0</v>
      </c>
      <c r="AD634" s="159">
        <f>AC634</f>
        <v>0</v>
      </c>
      <c r="AE634" s="187">
        <f>-AA634</f>
        <v>0</v>
      </c>
      <c r="AF634" s="148">
        <f>AE634</f>
        <v>0</v>
      </c>
      <c r="AG634" s="148">
        <f>AF634</f>
        <v>0</v>
      </c>
      <c r="AH634" s="159">
        <f>AG634</f>
        <v>0</v>
      </c>
      <c r="AJ634" s="110" t="s">
        <v>292</v>
      </c>
      <c r="AK634" s="205"/>
      <c r="AL634" s="187">
        <f>IF(AL633="+X",-1,0)</f>
        <v>-1</v>
      </c>
      <c r="AM634" s="148">
        <f>IF(AL633="+X",1,0)</f>
        <v>1</v>
      </c>
      <c r="AN634" s="148">
        <f>IF(AN633="+X",-1,0)</f>
        <v>0</v>
      </c>
      <c r="AO634" s="159">
        <f>IF(AN633="+X",1,0)</f>
        <v>0</v>
      </c>
      <c r="AP634" s="148">
        <f>IF(AP633="+X",-SIN(AK625*3.14159/180),0)</f>
        <v>-0.28734788556634544</v>
      </c>
      <c r="AQ634" s="159">
        <f>-AP634</f>
        <v>0.28734788556634544</v>
      </c>
      <c r="AR634" s="187">
        <f>IF(AR633="+X",-SIN(AK624*3.14159/180),0)</f>
        <v>0</v>
      </c>
      <c r="AS634" s="148">
        <f>AR634</f>
        <v>0</v>
      </c>
      <c r="AT634" s="148">
        <f>AS634</f>
        <v>0</v>
      </c>
      <c r="AU634" s="159">
        <f>AT634</f>
        <v>0</v>
      </c>
      <c r="AV634" s="187">
        <f>-AR634</f>
        <v>0</v>
      </c>
      <c r="AW634" s="148">
        <f>AV634</f>
        <v>0</v>
      </c>
      <c r="AX634" s="148">
        <f>AW634</f>
        <v>0</v>
      </c>
      <c r="AY634" s="159">
        <f>AX634</f>
        <v>0</v>
      </c>
      <c r="BA634" s="110" t="s">
        <v>292</v>
      </c>
      <c r="BB634" s="205"/>
      <c r="BC634" s="187">
        <f>IF(BC633="+X",-1,0)</f>
        <v>-1</v>
      </c>
      <c r="BD634" s="148">
        <f>IF(BC633="+X",1,0)</f>
        <v>1</v>
      </c>
      <c r="BE634" s="148">
        <f>IF(BE633="+X",-1,0)</f>
        <v>0</v>
      </c>
      <c r="BF634" s="159">
        <f>IF(BE633="+X",1,0)</f>
        <v>0</v>
      </c>
      <c r="BG634" s="148">
        <f>IF(BG633="+X",-SIN(BB625*3.14159/180),0)</f>
        <v>-0.28734788556634544</v>
      </c>
      <c r="BH634" s="159">
        <f>-BG634</f>
        <v>0.28734788556634544</v>
      </c>
      <c r="BI634" s="187">
        <f>IF(BI633="+X",-SIN(BB624*3.14159/180),0)</f>
        <v>0</v>
      </c>
      <c r="BJ634" s="148">
        <f>BI634</f>
        <v>0</v>
      </c>
      <c r="BK634" s="148">
        <f>BJ634</f>
        <v>0</v>
      </c>
      <c r="BL634" s="159">
        <f>BK634</f>
        <v>0</v>
      </c>
      <c r="BM634" s="187">
        <f>-BI634</f>
        <v>0</v>
      </c>
      <c r="BN634" s="148">
        <f>BM634</f>
        <v>0</v>
      </c>
      <c r="BO634" s="148">
        <f>BN634</f>
        <v>0</v>
      </c>
      <c r="BP634" s="159">
        <f>BO634</f>
        <v>0</v>
      </c>
      <c r="BR634" s="110" t="s">
        <v>292</v>
      </c>
      <c r="BS634" s="205"/>
      <c r="BT634" s="187">
        <f>IF(BT633="+X",-1,0)</f>
        <v>0</v>
      </c>
      <c r="BU634" s="148">
        <f>IF(BT633="+X",1,0)</f>
        <v>0</v>
      </c>
      <c r="BV634" s="148">
        <f>IF(BV633="+X",-1,0)</f>
        <v>-1</v>
      </c>
      <c r="BW634" s="159">
        <f>IF(BV633="+X",1,0)</f>
        <v>1</v>
      </c>
      <c r="BX634" s="148">
        <f>IF(BX633="+X",-SIN(BS625*3.14159/180),0)</f>
        <v>0</v>
      </c>
      <c r="BY634" s="159">
        <f>-BX634</f>
        <v>0</v>
      </c>
      <c r="BZ634" s="187">
        <f>IF(BZ633="+X",-SIN(BS624*3.14159/180),0)</f>
        <v>-0.28734788556634544</v>
      </c>
      <c r="CA634" s="148">
        <f>BZ634</f>
        <v>-0.28734788556634544</v>
      </c>
      <c r="CB634" s="148">
        <f>CA634</f>
        <v>-0.28734788556634544</v>
      </c>
      <c r="CC634" s="159">
        <f>CB634</f>
        <v>-0.28734788556634544</v>
      </c>
      <c r="CD634" s="187">
        <f>-BZ634</f>
        <v>0.28734788556634544</v>
      </c>
      <c r="CE634" s="148">
        <f>CD634</f>
        <v>0.28734788556634544</v>
      </c>
      <c r="CF634" s="148">
        <f>CE634</f>
        <v>0.28734788556634544</v>
      </c>
      <c r="CG634" s="159">
        <f>CF634</f>
        <v>0.28734788556634544</v>
      </c>
      <c r="CI634" s="110" t="s">
        <v>292</v>
      </c>
      <c r="CJ634" s="205"/>
      <c r="CK634" s="187">
        <f>IF(CK633="+X",-1,0)</f>
        <v>0</v>
      </c>
      <c r="CL634" s="148">
        <f>IF(CK633="+X",1,0)</f>
        <v>0</v>
      </c>
      <c r="CM634" s="148">
        <f>IF(CM633="+X",-1,0)</f>
        <v>-1</v>
      </c>
      <c r="CN634" s="159">
        <f>IF(CM633="+X",1,0)</f>
        <v>1</v>
      </c>
      <c r="CO634" s="148">
        <f>IF(CO633="+X",-SIN(CJ625*3.14159/180),0)</f>
        <v>0</v>
      </c>
      <c r="CP634" s="159">
        <f>-CO634</f>
        <v>0</v>
      </c>
      <c r="CQ634" s="187">
        <f>IF(CQ633="+X",-SIN(CJ624*3.14159/180),0)</f>
        <v>-0.28734788556634544</v>
      </c>
      <c r="CR634" s="148">
        <f>CQ634</f>
        <v>-0.28734788556634544</v>
      </c>
      <c r="CS634" s="148">
        <f>CR634</f>
        <v>-0.28734788556634544</v>
      </c>
      <c r="CT634" s="159">
        <f>CS634</f>
        <v>-0.28734788556634544</v>
      </c>
      <c r="CU634" s="187">
        <f>-CQ634</f>
        <v>0.28734788556634544</v>
      </c>
      <c r="CV634" s="148">
        <f>CU634</f>
        <v>0.28734788556634544</v>
      </c>
      <c r="CW634" s="148">
        <f>CV634</f>
        <v>0.28734788556634544</v>
      </c>
      <c r="CX634" s="159">
        <f>CW634</f>
        <v>0.28734788556634544</v>
      </c>
      <c r="CZ634" s="110" t="s">
        <v>292</v>
      </c>
      <c r="DA634" s="205"/>
      <c r="DB634" s="187">
        <f>IF(DB633="+X",-1,0)</f>
        <v>0</v>
      </c>
      <c r="DC634" s="148">
        <f>IF(DB633="+X",1,0)</f>
        <v>0</v>
      </c>
      <c r="DD634" s="148">
        <f>IF(DD633="+X",-1,0)</f>
        <v>-1</v>
      </c>
      <c r="DE634" s="159">
        <f>IF(DD633="+X",1,0)</f>
        <v>1</v>
      </c>
      <c r="DF634" s="148">
        <f>IF(DF633="+X",-SIN(DA625*3.14159/180),0)</f>
        <v>0</v>
      </c>
      <c r="DG634" s="159">
        <f>-DF634</f>
        <v>0</v>
      </c>
      <c r="DH634" s="187">
        <f>IF(DH633="+X",-SIN(DA624*3.14159/180),0)</f>
        <v>-0.28734788556634544</v>
      </c>
      <c r="DI634" s="148">
        <f>DH634</f>
        <v>-0.28734788556634544</v>
      </c>
      <c r="DJ634" s="148">
        <f>DI634</f>
        <v>-0.28734788556634544</v>
      </c>
      <c r="DK634" s="159">
        <f>DJ634</f>
        <v>-0.28734788556634544</v>
      </c>
      <c r="DL634" s="187">
        <f>-DH634</f>
        <v>0.28734788556634544</v>
      </c>
      <c r="DM634" s="148">
        <f>DL634</f>
        <v>0.28734788556634544</v>
      </c>
      <c r="DN634" s="148">
        <f>DM634</f>
        <v>0.28734788556634544</v>
      </c>
      <c r="DO634" s="159">
        <f>DN634</f>
        <v>0.28734788556634544</v>
      </c>
      <c r="DQ634" s="110" t="s">
        <v>292</v>
      </c>
      <c r="DR634" s="205"/>
      <c r="DS634" s="187">
        <f>IF(DS633="+X",-1,0)</f>
        <v>0</v>
      </c>
      <c r="DT634" s="148">
        <f>IF(DS633="+X",1,0)</f>
        <v>0</v>
      </c>
      <c r="DU634" s="148">
        <f>IF(DU633="+X",-1,0)</f>
        <v>-1</v>
      </c>
      <c r="DV634" s="159">
        <f>IF(DU633="+X",1,0)</f>
        <v>1</v>
      </c>
      <c r="DW634" s="148">
        <f>IF(DW633="+X",-SIN(DR625*3.14159/180),0)</f>
        <v>0</v>
      </c>
      <c r="DX634" s="159">
        <f>-DW634</f>
        <v>0</v>
      </c>
      <c r="DY634" s="187">
        <f>IF(DY633="+X",-SIN(DR624*3.14159/180),0)</f>
        <v>-0.28734788556634544</v>
      </c>
      <c r="DZ634" s="148">
        <f>DY634</f>
        <v>-0.28734788556634544</v>
      </c>
      <c r="EA634" s="148">
        <f>DZ634</f>
        <v>-0.28734788556634544</v>
      </c>
      <c r="EB634" s="159">
        <f>EA634</f>
        <v>-0.28734788556634544</v>
      </c>
      <c r="EC634" s="187">
        <f>-DY634</f>
        <v>0.28734788556634544</v>
      </c>
      <c r="ED634" s="148">
        <f>EC634</f>
        <v>0.28734788556634544</v>
      </c>
      <c r="EE634" s="148">
        <f>ED634</f>
        <v>0.28734788556634544</v>
      </c>
      <c r="EF634" s="159">
        <f>EE634</f>
        <v>0.28734788556634544</v>
      </c>
    </row>
    <row r="635" spans="2:136" x14ac:dyDescent="0.3">
      <c r="B635" s="107" t="s">
        <v>293</v>
      </c>
      <c r="C635" s="16"/>
      <c r="D635" s="170">
        <f>IF(D633="+X",0,-1)</f>
        <v>0</v>
      </c>
      <c r="E635" s="60">
        <f>IF(D633="+X",0,1)</f>
        <v>0</v>
      </c>
      <c r="F635" s="60">
        <f>IF(F633="+X",0,-1)</f>
        <v>-1</v>
      </c>
      <c r="G635" s="188">
        <f>IF(F633="+X",0,1)</f>
        <v>1</v>
      </c>
      <c r="H635" s="60">
        <f>IF(H633="+Y",-SIN(C625*3.14159/180),0)</f>
        <v>0</v>
      </c>
      <c r="I635" s="188">
        <f>-H635</f>
        <v>0</v>
      </c>
      <c r="J635" s="170">
        <f>IF(J633="+Y",-SIN(C624*3.14159/180),0)</f>
        <v>-0.51449575542752657</v>
      </c>
      <c r="K635" s="60">
        <f>J635</f>
        <v>-0.51449575542752657</v>
      </c>
      <c r="L635" s="60">
        <f t="shared" ref="L635:M636" si="434">K635</f>
        <v>-0.51449575542752657</v>
      </c>
      <c r="M635" s="188">
        <f t="shared" si="434"/>
        <v>-0.51449575542752657</v>
      </c>
      <c r="N635" s="170">
        <f>-J635</f>
        <v>0.51449575542752657</v>
      </c>
      <c r="O635" s="60">
        <f>N635</f>
        <v>0.51449575542752657</v>
      </c>
      <c r="P635" s="60">
        <f t="shared" ref="P635:Q636" si="435">O635</f>
        <v>0.51449575542752657</v>
      </c>
      <c r="Q635" s="188">
        <f t="shared" si="435"/>
        <v>0.51449575542752657</v>
      </c>
      <c r="S635" s="107" t="s">
        <v>293</v>
      </c>
      <c r="T635" s="202"/>
      <c r="U635" s="170">
        <f>IF(U633="+X",0,-1)</f>
        <v>0</v>
      </c>
      <c r="V635" s="60">
        <f>IF(U633="+X",0,1)</f>
        <v>0</v>
      </c>
      <c r="W635" s="60">
        <f>IF(W633="+X",0,-1)</f>
        <v>-1</v>
      </c>
      <c r="X635" s="188">
        <f>IF(W633="+X",0,1)</f>
        <v>1</v>
      </c>
      <c r="Y635" s="60">
        <f>IF(Y633="+Y",-SIN(T625*3.14159/180),0)</f>
        <v>0</v>
      </c>
      <c r="Z635" s="188">
        <f>-Y635</f>
        <v>0</v>
      </c>
      <c r="AA635" s="170">
        <f>IF(AA633="+Y",-SIN(T624*3.14159/180),0)</f>
        <v>-0.51449575542752657</v>
      </c>
      <c r="AB635" s="60">
        <f t="shared" ref="AB635:AB636" si="436">AA635</f>
        <v>-0.51449575542752657</v>
      </c>
      <c r="AC635" s="60">
        <f t="shared" ref="AC635:AC636" si="437">AB635</f>
        <v>-0.51449575542752657</v>
      </c>
      <c r="AD635" s="188">
        <f t="shared" ref="AD635:AD636" si="438">AC635</f>
        <v>-0.51449575542752657</v>
      </c>
      <c r="AE635" s="170">
        <f>-AA635</f>
        <v>0.51449575542752657</v>
      </c>
      <c r="AF635" s="60">
        <f t="shared" ref="AF635:AF636" si="439">AE635</f>
        <v>0.51449575542752657</v>
      </c>
      <c r="AG635" s="60">
        <f t="shared" ref="AG635:AG636" si="440">AF635</f>
        <v>0.51449575542752657</v>
      </c>
      <c r="AH635" s="188">
        <f t="shared" ref="AH635:AH636" si="441">AG635</f>
        <v>0.51449575542752657</v>
      </c>
      <c r="AJ635" s="107" t="s">
        <v>293</v>
      </c>
      <c r="AK635" s="202"/>
      <c r="AL635" s="170">
        <f>IF(AL633="+X",0,-1)</f>
        <v>0</v>
      </c>
      <c r="AM635" s="60">
        <f>IF(AL633="+X",0,1)</f>
        <v>0</v>
      </c>
      <c r="AN635" s="60">
        <f>IF(AN633="+X",0,-1)</f>
        <v>-1</v>
      </c>
      <c r="AO635" s="188">
        <f>IF(AN633="+X",0,1)</f>
        <v>1</v>
      </c>
      <c r="AP635" s="60">
        <f>IF(AP633="+Y",-SIN(AK625*3.14159/180),0)</f>
        <v>0</v>
      </c>
      <c r="AQ635" s="188">
        <f>-AP635</f>
        <v>0</v>
      </c>
      <c r="AR635" s="170">
        <f>IF(AR633="+Y",-SIN(AK624*3.14159/180),0)</f>
        <v>-0.51449575542752657</v>
      </c>
      <c r="AS635" s="60">
        <f t="shared" ref="AS635:AS636" si="442">AR635</f>
        <v>-0.51449575542752657</v>
      </c>
      <c r="AT635" s="60">
        <f t="shared" ref="AT635:AT636" si="443">AS635</f>
        <v>-0.51449575542752657</v>
      </c>
      <c r="AU635" s="188">
        <f t="shared" ref="AU635:AU636" si="444">AT635</f>
        <v>-0.51449575542752657</v>
      </c>
      <c r="AV635" s="170">
        <f>-AR635</f>
        <v>0.51449575542752657</v>
      </c>
      <c r="AW635" s="60">
        <f t="shared" ref="AW635:AW636" si="445">AV635</f>
        <v>0.51449575542752657</v>
      </c>
      <c r="AX635" s="60">
        <f t="shared" ref="AX635:AX636" si="446">AW635</f>
        <v>0.51449575542752657</v>
      </c>
      <c r="AY635" s="188">
        <f t="shared" ref="AY635:AY636" si="447">AX635</f>
        <v>0.51449575542752657</v>
      </c>
      <c r="BA635" s="107" t="s">
        <v>293</v>
      </c>
      <c r="BB635" s="202"/>
      <c r="BC635" s="170">
        <f>IF(BC633="+X",0,-1)</f>
        <v>0</v>
      </c>
      <c r="BD635" s="60">
        <f>IF(BC633="+X",0,1)</f>
        <v>0</v>
      </c>
      <c r="BE635" s="60">
        <f>IF(BE633="+X",0,-1)</f>
        <v>-1</v>
      </c>
      <c r="BF635" s="188">
        <f>IF(BE633="+X",0,1)</f>
        <v>1</v>
      </c>
      <c r="BG635" s="60">
        <f>IF(BG633="+Y",-SIN(BB625*3.14159/180),0)</f>
        <v>0</v>
      </c>
      <c r="BH635" s="188">
        <f>-BG635</f>
        <v>0</v>
      </c>
      <c r="BI635" s="170">
        <f>IF(BI633="+Y",-SIN(BB624*3.14159/180),0)</f>
        <v>-0.51449575542752657</v>
      </c>
      <c r="BJ635" s="60">
        <f t="shared" ref="BJ635:BJ636" si="448">BI635</f>
        <v>-0.51449575542752657</v>
      </c>
      <c r="BK635" s="60">
        <f t="shared" ref="BK635:BK636" si="449">BJ635</f>
        <v>-0.51449575542752657</v>
      </c>
      <c r="BL635" s="188">
        <f t="shared" ref="BL635:BL636" si="450">BK635</f>
        <v>-0.51449575542752657</v>
      </c>
      <c r="BM635" s="170">
        <f>-BI635</f>
        <v>0.51449575542752657</v>
      </c>
      <c r="BN635" s="60">
        <f t="shared" ref="BN635:BN636" si="451">BM635</f>
        <v>0.51449575542752657</v>
      </c>
      <c r="BO635" s="60">
        <f t="shared" ref="BO635:BO636" si="452">BN635</f>
        <v>0.51449575542752657</v>
      </c>
      <c r="BP635" s="188">
        <f t="shared" ref="BP635:BP636" si="453">BO635</f>
        <v>0.51449575542752657</v>
      </c>
      <c r="BR635" s="107" t="s">
        <v>293</v>
      </c>
      <c r="BS635" s="202"/>
      <c r="BT635" s="170">
        <f>IF(BT633="+X",0,-1)</f>
        <v>-1</v>
      </c>
      <c r="BU635" s="60">
        <f>IF(BT633="+X",0,1)</f>
        <v>1</v>
      </c>
      <c r="BV635" s="60">
        <f>IF(BV633="+X",0,-1)</f>
        <v>0</v>
      </c>
      <c r="BW635" s="188">
        <f>IF(BV633="+X",0,1)</f>
        <v>0</v>
      </c>
      <c r="BX635" s="60">
        <f>IF(BX633="+Y",-SIN(BS625*3.14159/180),0)</f>
        <v>-0.51449575542752657</v>
      </c>
      <c r="BY635" s="188">
        <f>-BX635</f>
        <v>0.51449575542752657</v>
      </c>
      <c r="BZ635" s="170">
        <f>IF(BZ633="+Y",-SIN(BS624*3.14159/180),0)</f>
        <v>0</v>
      </c>
      <c r="CA635" s="60">
        <f t="shared" ref="CA635:CA636" si="454">BZ635</f>
        <v>0</v>
      </c>
      <c r="CB635" s="60">
        <f t="shared" ref="CB635:CB636" si="455">CA635</f>
        <v>0</v>
      </c>
      <c r="CC635" s="188">
        <f t="shared" ref="CC635:CC636" si="456">CB635</f>
        <v>0</v>
      </c>
      <c r="CD635" s="170">
        <f>-BZ635</f>
        <v>0</v>
      </c>
      <c r="CE635" s="60">
        <f t="shared" ref="CE635:CE636" si="457">CD635</f>
        <v>0</v>
      </c>
      <c r="CF635" s="60">
        <f t="shared" ref="CF635:CF636" si="458">CE635</f>
        <v>0</v>
      </c>
      <c r="CG635" s="188">
        <f t="shared" ref="CG635:CG636" si="459">CF635</f>
        <v>0</v>
      </c>
      <c r="CI635" s="107" t="s">
        <v>293</v>
      </c>
      <c r="CJ635" s="202"/>
      <c r="CK635" s="170">
        <f>IF(CK633="+X",0,-1)</f>
        <v>-1</v>
      </c>
      <c r="CL635" s="60">
        <f>IF(CK633="+X",0,1)</f>
        <v>1</v>
      </c>
      <c r="CM635" s="60">
        <f>IF(CM633="+X",0,-1)</f>
        <v>0</v>
      </c>
      <c r="CN635" s="188">
        <f>IF(CM633="+X",0,1)</f>
        <v>0</v>
      </c>
      <c r="CO635" s="60">
        <f>IF(CO633="+Y",-SIN(CJ625*3.14159/180),0)</f>
        <v>-0.51449575542752657</v>
      </c>
      <c r="CP635" s="188">
        <f>-CO635</f>
        <v>0.51449575542752657</v>
      </c>
      <c r="CQ635" s="170">
        <f>IF(CQ633="+Y",-SIN(CJ624*3.14159/180),0)</f>
        <v>0</v>
      </c>
      <c r="CR635" s="60">
        <f t="shared" ref="CR635:CR636" si="460">CQ635</f>
        <v>0</v>
      </c>
      <c r="CS635" s="60">
        <f t="shared" ref="CS635:CS636" si="461">CR635</f>
        <v>0</v>
      </c>
      <c r="CT635" s="188">
        <f t="shared" ref="CT635:CT636" si="462">CS635</f>
        <v>0</v>
      </c>
      <c r="CU635" s="170">
        <f>-CQ635</f>
        <v>0</v>
      </c>
      <c r="CV635" s="60">
        <f t="shared" ref="CV635:CV636" si="463">CU635</f>
        <v>0</v>
      </c>
      <c r="CW635" s="60">
        <f t="shared" ref="CW635:CW636" si="464">CV635</f>
        <v>0</v>
      </c>
      <c r="CX635" s="188">
        <f t="shared" ref="CX635:CX636" si="465">CW635</f>
        <v>0</v>
      </c>
      <c r="CZ635" s="107" t="s">
        <v>293</v>
      </c>
      <c r="DA635" s="202"/>
      <c r="DB635" s="170">
        <f>IF(DB633="+X",0,-1)</f>
        <v>-1</v>
      </c>
      <c r="DC635" s="60">
        <f>IF(DB633="+X",0,1)</f>
        <v>1</v>
      </c>
      <c r="DD635" s="60">
        <f>IF(DD633="+X",0,-1)</f>
        <v>0</v>
      </c>
      <c r="DE635" s="188">
        <f>IF(DD633="+X",0,1)</f>
        <v>0</v>
      </c>
      <c r="DF635" s="60">
        <f>IF(DF633="+Y",-SIN(DA625*3.14159/180),0)</f>
        <v>-0.51449575542752657</v>
      </c>
      <c r="DG635" s="188">
        <f>-DF635</f>
        <v>0.51449575542752657</v>
      </c>
      <c r="DH635" s="170">
        <f>IF(DH633="+Y",-SIN(DA624*3.14159/180),0)</f>
        <v>0</v>
      </c>
      <c r="DI635" s="60">
        <f t="shared" ref="DI635:DI636" si="466">DH635</f>
        <v>0</v>
      </c>
      <c r="DJ635" s="60">
        <f t="shared" ref="DJ635:DJ636" si="467">DI635</f>
        <v>0</v>
      </c>
      <c r="DK635" s="188">
        <f t="shared" ref="DK635:DK636" si="468">DJ635</f>
        <v>0</v>
      </c>
      <c r="DL635" s="170">
        <f>-DH635</f>
        <v>0</v>
      </c>
      <c r="DM635" s="60">
        <f t="shared" ref="DM635:DM636" si="469">DL635</f>
        <v>0</v>
      </c>
      <c r="DN635" s="60">
        <f t="shared" ref="DN635:DN636" si="470">DM635</f>
        <v>0</v>
      </c>
      <c r="DO635" s="188">
        <f t="shared" ref="DO635:DO636" si="471">DN635</f>
        <v>0</v>
      </c>
      <c r="DQ635" s="107" t="s">
        <v>293</v>
      </c>
      <c r="DR635" s="202"/>
      <c r="DS635" s="170">
        <f>IF(DS633="+X",0,-1)</f>
        <v>-1</v>
      </c>
      <c r="DT635" s="60">
        <f>IF(DS633="+X",0,1)</f>
        <v>1</v>
      </c>
      <c r="DU635" s="60">
        <f>IF(DU633="+X",0,-1)</f>
        <v>0</v>
      </c>
      <c r="DV635" s="188">
        <f>IF(DU633="+X",0,1)</f>
        <v>0</v>
      </c>
      <c r="DW635" s="60">
        <f>IF(DW633="+Y",-SIN(DR625*3.14159/180),0)</f>
        <v>-0.51449575542752657</v>
      </c>
      <c r="DX635" s="188">
        <f>-DW635</f>
        <v>0.51449575542752657</v>
      </c>
      <c r="DY635" s="170">
        <f>IF(DY633="+Y",-SIN(DR624*3.14159/180),0)</f>
        <v>0</v>
      </c>
      <c r="DZ635" s="60">
        <f t="shared" ref="DZ635:DZ636" si="472">DY635</f>
        <v>0</v>
      </c>
      <c r="EA635" s="60">
        <f t="shared" ref="EA635:EA636" si="473">DZ635</f>
        <v>0</v>
      </c>
      <c r="EB635" s="188">
        <f t="shared" ref="EB635:EB636" si="474">EA635</f>
        <v>0</v>
      </c>
      <c r="EC635" s="170">
        <f>-DY635</f>
        <v>0</v>
      </c>
      <c r="ED635" s="60">
        <f t="shared" ref="ED635:ED636" si="475">EC635</f>
        <v>0</v>
      </c>
      <c r="EE635" s="60">
        <f t="shared" ref="EE635:EE636" si="476">ED635</f>
        <v>0</v>
      </c>
      <c r="EF635" s="188">
        <f t="shared" ref="EF635:EF636" si="477">EE635</f>
        <v>0</v>
      </c>
    </row>
    <row r="636" spans="2:136" x14ac:dyDescent="0.3">
      <c r="B636" s="112" t="s">
        <v>294</v>
      </c>
      <c r="C636" s="29"/>
      <c r="D636" s="89">
        <v>0</v>
      </c>
      <c r="E636" s="152">
        <v>0</v>
      </c>
      <c r="F636" s="152">
        <v>0</v>
      </c>
      <c r="G636" s="100">
        <v>0</v>
      </c>
      <c r="H636" s="152">
        <f>-COS(C625*3.14159/180)</f>
        <v>-0.95782628522115143</v>
      </c>
      <c r="I636" s="100">
        <f>H636</f>
        <v>-0.95782628522115143</v>
      </c>
      <c r="J636" s="170">
        <f>-COS(C624*3.14159/180)</f>
        <v>-0.85749292571254421</v>
      </c>
      <c r="K636" s="194">
        <f>J636</f>
        <v>-0.85749292571254421</v>
      </c>
      <c r="L636" s="194">
        <f t="shared" si="434"/>
        <v>-0.85749292571254421</v>
      </c>
      <c r="M636" s="188">
        <f t="shared" si="434"/>
        <v>-0.85749292571254421</v>
      </c>
      <c r="N636" s="89">
        <f>J636</f>
        <v>-0.85749292571254421</v>
      </c>
      <c r="O636" s="152">
        <f>N636</f>
        <v>-0.85749292571254421</v>
      </c>
      <c r="P636" s="152">
        <f t="shared" si="435"/>
        <v>-0.85749292571254421</v>
      </c>
      <c r="Q636" s="100">
        <f t="shared" si="435"/>
        <v>-0.85749292571254421</v>
      </c>
      <c r="S636" s="112" t="s">
        <v>294</v>
      </c>
      <c r="T636" s="29"/>
      <c r="U636" s="89">
        <v>0</v>
      </c>
      <c r="V636" s="152">
        <v>0</v>
      </c>
      <c r="W636" s="152">
        <v>0</v>
      </c>
      <c r="X636" s="100">
        <v>0</v>
      </c>
      <c r="Y636" s="152">
        <f>-COS(T625*3.14159/180)</f>
        <v>-0.95782628522115143</v>
      </c>
      <c r="Z636" s="100">
        <f>Y636</f>
        <v>-0.95782628522115143</v>
      </c>
      <c r="AA636" s="170">
        <f>-COS(T624*3.14159/180)</f>
        <v>-0.85749292571254421</v>
      </c>
      <c r="AB636" s="194">
        <f t="shared" si="436"/>
        <v>-0.85749292571254421</v>
      </c>
      <c r="AC636" s="194">
        <f t="shared" si="437"/>
        <v>-0.85749292571254421</v>
      </c>
      <c r="AD636" s="188">
        <f t="shared" si="438"/>
        <v>-0.85749292571254421</v>
      </c>
      <c r="AE636" s="89">
        <f>AA636</f>
        <v>-0.85749292571254421</v>
      </c>
      <c r="AF636" s="152">
        <f t="shared" si="439"/>
        <v>-0.85749292571254421</v>
      </c>
      <c r="AG636" s="152">
        <f t="shared" si="440"/>
        <v>-0.85749292571254421</v>
      </c>
      <c r="AH636" s="100">
        <f t="shared" si="441"/>
        <v>-0.85749292571254421</v>
      </c>
      <c r="AJ636" s="112" t="s">
        <v>294</v>
      </c>
      <c r="AK636" s="29"/>
      <c r="AL636" s="89">
        <v>0</v>
      </c>
      <c r="AM636" s="152">
        <v>0</v>
      </c>
      <c r="AN636" s="152">
        <v>0</v>
      </c>
      <c r="AO636" s="100">
        <v>0</v>
      </c>
      <c r="AP636" s="152">
        <f>-COS(AK625*3.14159/180)</f>
        <v>-0.95782628522115143</v>
      </c>
      <c r="AQ636" s="100">
        <f>AP636</f>
        <v>-0.95782628522115143</v>
      </c>
      <c r="AR636" s="170">
        <f>-COS(AK624*3.14159/180)</f>
        <v>-0.85749292571254421</v>
      </c>
      <c r="AS636" s="194">
        <f t="shared" si="442"/>
        <v>-0.85749292571254421</v>
      </c>
      <c r="AT636" s="194">
        <f t="shared" si="443"/>
        <v>-0.85749292571254421</v>
      </c>
      <c r="AU636" s="188">
        <f t="shared" si="444"/>
        <v>-0.85749292571254421</v>
      </c>
      <c r="AV636" s="89">
        <f>AR636</f>
        <v>-0.85749292571254421</v>
      </c>
      <c r="AW636" s="152">
        <f t="shared" si="445"/>
        <v>-0.85749292571254421</v>
      </c>
      <c r="AX636" s="152">
        <f t="shared" si="446"/>
        <v>-0.85749292571254421</v>
      </c>
      <c r="AY636" s="100">
        <f t="shared" si="447"/>
        <v>-0.85749292571254421</v>
      </c>
      <c r="BA636" s="112" t="s">
        <v>294</v>
      </c>
      <c r="BB636" s="29"/>
      <c r="BC636" s="89">
        <v>0</v>
      </c>
      <c r="BD636" s="152">
        <v>0</v>
      </c>
      <c r="BE636" s="152">
        <v>0</v>
      </c>
      <c r="BF636" s="100">
        <v>0</v>
      </c>
      <c r="BG636" s="152">
        <f>-COS(BB625*3.14159/180)</f>
        <v>-0.95782628522115143</v>
      </c>
      <c r="BH636" s="100">
        <f>BG636</f>
        <v>-0.95782628522115143</v>
      </c>
      <c r="BI636" s="170">
        <f>-COS(BB624*3.14159/180)</f>
        <v>-0.85749292571254421</v>
      </c>
      <c r="BJ636" s="194">
        <f t="shared" si="448"/>
        <v>-0.85749292571254421</v>
      </c>
      <c r="BK636" s="194">
        <f t="shared" si="449"/>
        <v>-0.85749292571254421</v>
      </c>
      <c r="BL636" s="188">
        <f t="shared" si="450"/>
        <v>-0.85749292571254421</v>
      </c>
      <c r="BM636" s="89">
        <f>BI636</f>
        <v>-0.85749292571254421</v>
      </c>
      <c r="BN636" s="152">
        <f t="shared" si="451"/>
        <v>-0.85749292571254421</v>
      </c>
      <c r="BO636" s="152">
        <f t="shared" si="452"/>
        <v>-0.85749292571254421</v>
      </c>
      <c r="BP636" s="100">
        <f t="shared" si="453"/>
        <v>-0.85749292571254421</v>
      </c>
      <c r="BR636" s="112" t="s">
        <v>294</v>
      </c>
      <c r="BS636" s="29"/>
      <c r="BT636" s="89">
        <v>0</v>
      </c>
      <c r="BU636" s="152">
        <v>0</v>
      </c>
      <c r="BV636" s="152">
        <v>0</v>
      </c>
      <c r="BW636" s="100">
        <v>0</v>
      </c>
      <c r="BX636" s="152">
        <f>-COS(BS625*3.14159/180)</f>
        <v>-0.85749292571254421</v>
      </c>
      <c r="BY636" s="100">
        <f>BX636</f>
        <v>-0.85749292571254421</v>
      </c>
      <c r="BZ636" s="170">
        <f>-COS(BS624*3.14159/180)</f>
        <v>-0.95782628522115143</v>
      </c>
      <c r="CA636" s="194">
        <f t="shared" si="454"/>
        <v>-0.95782628522115143</v>
      </c>
      <c r="CB636" s="194">
        <f t="shared" si="455"/>
        <v>-0.95782628522115143</v>
      </c>
      <c r="CC636" s="188">
        <f t="shared" si="456"/>
        <v>-0.95782628522115143</v>
      </c>
      <c r="CD636" s="89">
        <f>BZ636</f>
        <v>-0.95782628522115143</v>
      </c>
      <c r="CE636" s="152">
        <f t="shared" si="457"/>
        <v>-0.95782628522115143</v>
      </c>
      <c r="CF636" s="152">
        <f t="shared" si="458"/>
        <v>-0.95782628522115143</v>
      </c>
      <c r="CG636" s="100">
        <f t="shared" si="459"/>
        <v>-0.95782628522115143</v>
      </c>
      <c r="CI636" s="112" t="s">
        <v>294</v>
      </c>
      <c r="CJ636" s="29"/>
      <c r="CK636" s="89">
        <v>0</v>
      </c>
      <c r="CL636" s="152">
        <v>0</v>
      </c>
      <c r="CM636" s="152">
        <v>0</v>
      </c>
      <c r="CN636" s="100">
        <v>0</v>
      </c>
      <c r="CO636" s="152">
        <f>-COS(CJ625*3.14159/180)</f>
        <v>-0.85749292571254421</v>
      </c>
      <c r="CP636" s="100">
        <f>CO636</f>
        <v>-0.85749292571254421</v>
      </c>
      <c r="CQ636" s="170">
        <f>-COS(CJ624*3.14159/180)</f>
        <v>-0.95782628522115143</v>
      </c>
      <c r="CR636" s="194">
        <f t="shared" si="460"/>
        <v>-0.95782628522115143</v>
      </c>
      <c r="CS636" s="194">
        <f t="shared" si="461"/>
        <v>-0.95782628522115143</v>
      </c>
      <c r="CT636" s="188">
        <f t="shared" si="462"/>
        <v>-0.95782628522115143</v>
      </c>
      <c r="CU636" s="89">
        <f>CQ636</f>
        <v>-0.95782628522115143</v>
      </c>
      <c r="CV636" s="152">
        <f t="shared" si="463"/>
        <v>-0.95782628522115143</v>
      </c>
      <c r="CW636" s="152">
        <f t="shared" si="464"/>
        <v>-0.95782628522115143</v>
      </c>
      <c r="CX636" s="100">
        <f t="shared" si="465"/>
        <v>-0.95782628522115143</v>
      </c>
      <c r="CZ636" s="112" t="s">
        <v>294</v>
      </c>
      <c r="DA636" s="29"/>
      <c r="DB636" s="89">
        <v>0</v>
      </c>
      <c r="DC636" s="152">
        <v>0</v>
      </c>
      <c r="DD636" s="152">
        <v>0</v>
      </c>
      <c r="DE636" s="100">
        <v>0</v>
      </c>
      <c r="DF636" s="152">
        <f>-COS(DA625*3.14159/180)</f>
        <v>-0.85749292571254421</v>
      </c>
      <c r="DG636" s="100">
        <f>DF636</f>
        <v>-0.85749292571254421</v>
      </c>
      <c r="DH636" s="170">
        <f>-COS(DA624*3.14159/180)</f>
        <v>-0.95782628522115143</v>
      </c>
      <c r="DI636" s="194">
        <f t="shared" si="466"/>
        <v>-0.95782628522115143</v>
      </c>
      <c r="DJ636" s="194">
        <f t="shared" si="467"/>
        <v>-0.95782628522115143</v>
      </c>
      <c r="DK636" s="188">
        <f t="shared" si="468"/>
        <v>-0.95782628522115143</v>
      </c>
      <c r="DL636" s="89">
        <f>DH636</f>
        <v>-0.95782628522115143</v>
      </c>
      <c r="DM636" s="152">
        <f t="shared" si="469"/>
        <v>-0.95782628522115143</v>
      </c>
      <c r="DN636" s="152">
        <f t="shared" si="470"/>
        <v>-0.95782628522115143</v>
      </c>
      <c r="DO636" s="100">
        <f t="shared" si="471"/>
        <v>-0.95782628522115143</v>
      </c>
      <c r="DQ636" s="112" t="s">
        <v>294</v>
      </c>
      <c r="DR636" s="29"/>
      <c r="DS636" s="89">
        <v>0</v>
      </c>
      <c r="DT636" s="152">
        <v>0</v>
      </c>
      <c r="DU636" s="152">
        <v>0</v>
      </c>
      <c r="DV636" s="100">
        <v>0</v>
      </c>
      <c r="DW636" s="152">
        <f>-COS(DR625*3.14159/180)</f>
        <v>-0.85749292571254421</v>
      </c>
      <c r="DX636" s="100">
        <f>DW636</f>
        <v>-0.85749292571254421</v>
      </c>
      <c r="DY636" s="170">
        <f>-COS(DR624*3.14159/180)</f>
        <v>-0.95782628522115143</v>
      </c>
      <c r="DZ636" s="194">
        <f t="shared" si="472"/>
        <v>-0.95782628522115143</v>
      </c>
      <c r="EA636" s="194">
        <f t="shared" si="473"/>
        <v>-0.95782628522115143</v>
      </c>
      <c r="EB636" s="188">
        <f t="shared" si="474"/>
        <v>-0.95782628522115143</v>
      </c>
      <c r="EC636" s="89">
        <f>DY636</f>
        <v>-0.95782628522115143</v>
      </c>
      <c r="ED636" s="152">
        <f t="shared" si="475"/>
        <v>-0.95782628522115143</v>
      </c>
      <c r="EE636" s="152">
        <f t="shared" si="476"/>
        <v>-0.95782628522115143</v>
      </c>
      <c r="EF636" s="100">
        <f t="shared" si="477"/>
        <v>-0.95782628522115143</v>
      </c>
    </row>
    <row r="637" spans="2:136" x14ac:dyDescent="0.3">
      <c r="B637" s="110" t="s">
        <v>295</v>
      </c>
      <c r="C637" s="30" t="s">
        <v>296</v>
      </c>
      <c r="D637" s="170">
        <f>IF(D633="+X",C626/2,0)</f>
        <v>4</v>
      </c>
      <c r="E637" s="60">
        <f>IF(D633="+X",C626/2,0)</f>
        <v>4</v>
      </c>
      <c r="F637" s="60">
        <v>0</v>
      </c>
      <c r="G637" s="188">
        <v>0</v>
      </c>
      <c r="H637" s="187">
        <f>IF(H633="+X",C626+(C621+2*C623)*C628/3/(C621+C623),0)</f>
        <v>10</v>
      </c>
      <c r="I637" s="148">
        <f>H637</f>
        <v>10</v>
      </c>
      <c r="J637" s="187">
        <v>0</v>
      </c>
      <c r="K637" s="148">
        <v>0</v>
      </c>
      <c r="L637" s="148">
        <v>0</v>
      </c>
      <c r="M637" s="159">
        <v>0</v>
      </c>
      <c r="N637" s="148">
        <v>0</v>
      </c>
      <c r="O637" s="148">
        <v>0</v>
      </c>
      <c r="P637" s="148">
        <v>0</v>
      </c>
      <c r="Q637" s="159">
        <v>0</v>
      </c>
      <c r="S637" s="110" t="s">
        <v>295</v>
      </c>
      <c r="T637" s="205" t="s">
        <v>296</v>
      </c>
      <c r="U637" s="170">
        <f>IF(U633="+X",T626/2,0)</f>
        <v>4</v>
      </c>
      <c r="V637" s="60">
        <f>IF(U633="+X",T626/2,0)</f>
        <v>4</v>
      </c>
      <c r="W637" s="60">
        <v>0</v>
      </c>
      <c r="X637" s="188">
        <v>0</v>
      </c>
      <c r="Y637" s="187">
        <f>IF(Y633="+X",T626+(T621+2*T623)*T628/3/(T621+T623),0)</f>
        <v>10</v>
      </c>
      <c r="Z637" s="148">
        <f>Y637</f>
        <v>10</v>
      </c>
      <c r="AA637" s="187">
        <v>0</v>
      </c>
      <c r="AB637" s="148">
        <v>0</v>
      </c>
      <c r="AC637" s="148">
        <v>0</v>
      </c>
      <c r="AD637" s="159">
        <v>0</v>
      </c>
      <c r="AE637" s="148">
        <v>0</v>
      </c>
      <c r="AF637" s="148">
        <v>0</v>
      </c>
      <c r="AG637" s="148">
        <v>0</v>
      </c>
      <c r="AH637" s="159">
        <v>0</v>
      </c>
      <c r="AJ637" s="110" t="s">
        <v>295</v>
      </c>
      <c r="AK637" s="205" t="s">
        <v>296</v>
      </c>
      <c r="AL637" s="170">
        <f>IF(AL633="+X",AK626/2,0)</f>
        <v>4</v>
      </c>
      <c r="AM637" s="60">
        <f>IF(AL633="+X",AK626/2,0)</f>
        <v>4</v>
      </c>
      <c r="AN637" s="60">
        <v>0</v>
      </c>
      <c r="AO637" s="188">
        <v>0</v>
      </c>
      <c r="AP637" s="187">
        <f>IF(AP633="+X",AK626+(AK621+2*AK623)*AK628/3/(AK621+AK623),0)</f>
        <v>10</v>
      </c>
      <c r="AQ637" s="148">
        <f>AP637</f>
        <v>10</v>
      </c>
      <c r="AR637" s="187">
        <v>0</v>
      </c>
      <c r="AS637" s="148">
        <v>0</v>
      </c>
      <c r="AT637" s="148">
        <v>0</v>
      </c>
      <c r="AU637" s="159">
        <v>0</v>
      </c>
      <c r="AV637" s="148">
        <v>0</v>
      </c>
      <c r="AW637" s="148">
        <v>0</v>
      </c>
      <c r="AX637" s="148">
        <v>0</v>
      </c>
      <c r="AY637" s="159">
        <v>0</v>
      </c>
      <c r="BA637" s="110" t="s">
        <v>295</v>
      </c>
      <c r="BB637" s="205" t="s">
        <v>296</v>
      </c>
      <c r="BC637" s="170">
        <f>IF(BC633="+X",BB626/2,0)</f>
        <v>4</v>
      </c>
      <c r="BD637" s="60">
        <f>IF(BC633="+X",BB626/2,0)</f>
        <v>4</v>
      </c>
      <c r="BE637" s="60">
        <v>0</v>
      </c>
      <c r="BF637" s="188">
        <v>0</v>
      </c>
      <c r="BG637" s="187">
        <f>IF(BG633="+X",BB626+(BB621+2*BB623)*BB628/3/(BB621+BB623),0)</f>
        <v>10</v>
      </c>
      <c r="BH637" s="148">
        <f>BG637</f>
        <v>10</v>
      </c>
      <c r="BI637" s="187">
        <v>0</v>
      </c>
      <c r="BJ637" s="148">
        <v>0</v>
      </c>
      <c r="BK637" s="148">
        <v>0</v>
      </c>
      <c r="BL637" s="159">
        <v>0</v>
      </c>
      <c r="BM637" s="148">
        <v>0</v>
      </c>
      <c r="BN637" s="148">
        <v>0</v>
      </c>
      <c r="BO637" s="148">
        <v>0</v>
      </c>
      <c r="BP637" s="159">
        <v>0</v>
      </c>
      <c r="BR637" s="110" t="s">
        <v>295</v>
      </c>
      <c r="BS637" s="205" t="s">
        <v>296</v>
      </c>
      <c r="BT637" s="170">
        <f>IF(BT633="+X",BS626/2,0)</f>
        <v>0</v>
      </c>
      <c r="BU637" s="60">
        <f>IF(BT633="+X",BS626/2,0)</f>
        <v>0</v>
      </c>
      <c r="BV637" s="60">
        <v>0</v>
      </c>
      <c r="BW637" s="188">
        <v>0</v>
      </c>
      <c r="BX637" s="187">
        <f>IF(BX633="+X",BS626+(BS621+2*BS623)*BS628/3/(BS621+BS623),0)</f>
        <v>0</v>
      </c>
      <c r="BY637" s="148">
        <f>BX637</f>
        <v>0</v>
      </c>
      <c r="BZ637" s="187">
        <v>0</v>
      </c>
      <c r="CA637" s="148">
        <v>0</v>
      </c>
      <c r="CB637" s="148">
        <v>0</v>
      </c>
      <c r="CC637" s="159">
        <v>0</v>
      </c>
      <c r="CD637" s="148">
        <v>0</v>
      </c>
      <c r="CE637" s="148">
        <v>0</v>
      </c>
      <c r="CF637" s="148">
        <v>0</v>
      </c>
      <c r="CG637" s="159">
        <v>0</v>
      </c>
      <c r="CI637" s="110" t="s">
        <v>295</v>
      </c>
      <c r="CJ637" s="205" t="s">
        <v>296</v>
      </c>
      <c r="CK637" s="170">
        <f>IF(CK633="+X",CJ626/2,0)</f>
        <v>0</v>
      </c>
      <c r="CL637" s="60">
        <f>IF(CK633="+X",CJ626/2,0)</f>
        <v>0</v>
      </c>
      <c r="CM637" s="60">
        <v>0</v>
      </c>
      <c r="CN637" s="188">
        <v>0</v>
      </c>
      <c r="CO637" s="187">
        <f>IF(CO633="+X",CJ626+(CJ621+2*CJ623)*CJ628/3/(CJ621+CJ623),0)</f>
        <v>0</v>
      </c>
      <c r="CP637" s="148">
        <f>CO637</f>
        <v>0</v>
      </c>
      <c r="CQ637" s="187">
        <v>0</v>
      </c>
      <c r="CR637" s="148">
        <v>0</v>
      </c>
      <c r="CS637" s="148">
        <v>0</v>
      </c>
      <c r="CT637" s="159">
        <v>0</v>
      </c>
      <c r="CU637" s="148">
        <v>0</v>
      </c>
      <c r="CV637" s="148">
        <v>0</v>
      </c>
      <c r="CW637" s="148">
        <v>0</v>
      </c>
      <c r="CX637" s="159">
        <v>0</v>
      </c>
      <c r="CZ637" s="110" t="s">
        <v>295</v>
      </c>
      <c r="DA637" s="205" t="s">
        <v>296</v>
      </c>
      <c r="DB637" s="170">
        <f>IF(DB633="+X",DA626/2,0)</f>
        <v>0</v>
      </c>
      <c r="DC637" s="60">
        <f>IF(DB633="+X",DA626/2,0)</f>
        <v>0</v>
      </c>
      <c r="DD637" s="60">
        <v>0</v>
      </c>
      <c r="DE637" s="188">
        <v>0</v>
      </c>
      <c r="DF637" s="187">
        <f>IF(DF633="+X",DA626+(DA621+2*DA623)*DA628/3/(DA621+DA623),0)</f>
        <v>0</v>
      </c>
      <c r="DG637" s="148">
        <f>DF637</f>
        <v>0</v>
      </c>
      <c r="DH637" s="187">
        <v>0</v>
      </c>
      <c r="DI637" s="148">
        <v>0</v>
      </c>
      <c r="DJ637" s="148">
        <v>0</v>
      </c>
      <c r="DK637" s="159">
        <v>0</v>
      </c>
      <c r="DL637" s="148">
        <v>0</v>
      </c>
      <c r="DM637" s="148">
        <v>0</v>
      </c>
      <c r="DN637" s="148">
        <v>0</v>
      </c>
      <c r="DO637" s="159">
        <v>0</v>
      </c>
      <c r="DQ637" s="110" t="s">
        <v>295</v>
      </c>
      <c r="DR637" s="205" t="s">
        <v>296</v>
      </c>
      <c r="DS637" s="170">
        <f>IF(DS633="+X",DR626/2,0)</f>
        <v>0</v>
      </c>
      <c r="DT637" s="60">
        <f>IF(DS633="+X",DR626/2,0)</f>
        <v>0</v>
      </c>
      <c r="DU637" s="60">
        <v>0</v>
      </c>
      <c r="DV637" s="188">
        <v>0</v>
      </c>
      <c r="DW637" s="187">
        <f>IF(DW633="+X",DR626+(DR621+2*DR623)*DR628/3/(DR621+DR623),0)</f>
        <v>0</v>
      </c>
      <c r="DX637" s="148">
        <f>DW637</f>
        <v>0</v>
      </c>
      <c r="DY637" s="187">
        <v>0</v>
      </c>
      <c r="DZ637" s="148">
        <v>0</v>
      </c>
      <c r="EA637" s="148">
        <v>0</v>
      </c>
      <c r="EB637" s="159">
        <v>0</v>
      </c>
      <c r="EC637" s="148">
        <v>0</v>
      </c>
      <c r="ED637" s="148">
        <v>0</v>
      </c>
      <c r="EE637" s="148">
        <v>0</v>
      </c>
      <c r="EF637" s="159">
        <v>0</v>
      </c>
    </row>
    <row r="638" spans="2:136" x14ac:dyDescent="0.3">
      <c r="B638" s="107" t="s">
        <v>297</v>
      </c>
      <c r="C638" s="16" t="s">
        <v>296</v>
      </c>
      <c r="D638" s="170">
        <f>IF(D633="+X",0,C626/2)</f>
        <v>0</v>
      </c>
      <c r="E638" s="60">
        <f>IF(D633="+X",0,C626/2)</f>
        <v>0</v>
      </c>
      <c r="F638" s="60">
        <v>0</v>
      </c>
      <c r="G638" s="188">
        <v>0</v>
      </c>
      <c r="H638" s="170">
        <f>IF(H633="+Y",C626+(C621+2*C623)*C628/3/(C621+C623),0)</f>
        <v>0</v>
      </c>
      <c r="I638" s="194">
        <f>H638</f>
        <v>0</v>
      </c>
      <c r="J638" s="170">
        <v>0</v>
      </c>
      <c r="K638" s="194">
        <v>0</v>
      </c>
      <c r="L638" s="194">
        <v>0</v>
      </c>
      <c r="M638" s="188">
        <v>0</v>
      </c>
      <c r="N638" s="194">
        <v>0</v>
      </c>
      <c r="O638" s="60">
        <v>0</v>
      </c>
      <c r="P638" s="60">
        <v>0</v>
      </c>
      <c r="Q638" s="188">
        <v>0</v>
      </c>
      <c r="S638" s="107" t="s">
        <v>297</v>
      </c>
      <c r="T638" s="202" t="s">
        <v>296</v>
      </c>
      <c r="U638" s="170">
        <f>IF(U633="+X",0,T626/2)</f>
        <v>0</v>
      </c>
      <c r="V638" s="60">
        <f>IF(U633="+X",0,T626/2)</f>
        <v>0</v>
      </c>
      <c r="W638" s="60">
        <v>0</v>
      </c>
      <c r="X638" s="188">
        <v>0</v>
      </c>
      <c r="Y638" s="170">
        <f>IF(Y633="+Y",T626+(T621+2*T623)*T628/3/(T621+T623),0)</f>
        <v>0</v>
      </c>
      <c r="Z638" s="194">
        <f>Y638</f>
        <v>0</v>
      </c>
      <c r="AA638" s="170">
        <v>0</v>
      </c>
      <c r="AB638" s="194">
        <v>0</v>
      </c>
      <c r="AC638" s="194">
        <v>0</v>
      </c>
      <c r="AD638" s="188">
        <v>0</v>
      </c>
      <c r="AE638" s="194">
        <v>0</v>
      </c>
      <c r="AF638" s="60">
        <v>0</v>
      </c>
      <c r="AG638" s="60">
        <v>0</v>
      </c>
      <c r="AH638" s="188">
        <v>0</v>
      </c>
      <c r="AJ638" s="107" t="s">
        <v>297</v>
      </c>
      <c r="AK638" s="202" t="s">
        <v>296</v>
      </c>
      <c r="AL638" s="170">
        <f>IF(AL633="+X",0,AK626/2)</f>
        <v>0</v>
      </c>
      <c r="AM638" s="60">
        <f>IF(AL633="+X",0,AK626/2)</f>
        <v>0</v>
      </c>
      <c r="AN638" s="60">
        <v>0</v>
      </c>
      <c r="AO638" s="188">
        <v>0</v>
      </c>
      <c r="AP638" s="170">
        <f>IF(AP633="+Y",AK626+(AK621+2*AK623)*AK628/3/(AK621+AK623),0)</f>
        <v>0</v>
      </c>
      <c r="AQ638" s="194">
        <f>AP638</f>
        <v>0</v>
      </c>
      <c r="AR638" s="170">
        <v>0</v>
      </c>
      <c r="AS638" s="194">
        <v>0</v>
      </c>
      <c r="AT638" s="194">
        <v>0</v>
      </c>
      <c r="AU638" s="188">
        <v>0</v>
      </c>
      <c r="AV638" s="194">
        <v>0</v>
      </c>
      <c r="AW638" s="60">
        <v>0</v>
      </c>
      <c r="AX638" s="60">
        <v>0</v>
      </c>
      <c r="AY638" s="188">
        <v>0</v>
      </c>
      <c r="BA638" s="107" t="s">
        <v>297</v>
      </c>
      <c r="BB638" s="202" t="s">
        <v>296</v>
      </c>
      <c r="BC638" s="170">
        <f>IF(BC633="+X",0,BB626/2)</f>
        <v>0</v>
      </c>
      <c r="BD638" s="60">
        <f>IF(BC633="+X",0,BB626/2)</f>
        <v>0</v>
      </c>
      <c r="BE638" s="60">
        <v>0</v>
      </c>
      <c r="BF638" s="188">
        <v>0</v>
      </c>
      <c r="BG638" s="170">
        <f>IF(BG633="+Y",BB626+(BB621+2*BB623)*BB628/3/(BB621+BB623),0)</f>
        <v>0</v>
      </c>
      <c r="BH638" s="194">
        <f>BG638</f>
        <v>0</v>
      </c>
      <c r="BI638" s="170">
        <v>0</v>
      </c>
      <c r="BJ638" s="194">
        <v>0</v>
      </c>
      <c r="BK638" s="194">
        <v>0</v>
      </c>
      <c r="BL638" s="188">
        <v>0</v>
      </c>
      <c r="BM638" s="194">
        <v>0</v>
      </c>
      <c r="BN638" s="60">
        <v>0</v>
      </c>
      <c r="BO638" s="60">
        <v>0</v>
      </c>
      <c r="BP638" s="188">
        <v>0</v>
      </c>
      <c r="BR638" s="107" t="s">
        <v>297</v>
      </c>
      <c r="BS638" s="202" t="s">
        <v>296</v>
      </c>
      <c r="BT638" s="170">
        <f>IF(BT633="+X",0,BS626/2)</f>
        <v>4</v>
      </c>
      <c r="BU638" s="60">
        <f>IF(BT633="+X",0,BS626/2)</f>
        <v>4</v>
      </c>
      <c r="BV638" s="60">
        <v>0</v>
      </c>
      <c r="BW638" s="188">
        <v>0</v>
      </c>
      <c r="BX638" s="170">
        <f>IF(BX633="+Y",BS626+(BS621+2*BS623)*BS628/3/(BS621+BS623),0)</f>
        <v>10</v>
      </c>
      <c r="BY638" s="194">
        <f>BX638</f>
        <v>10</v>
      </c>
      <c r="BZ638" s="170">
        <v>0</v>
      </c>
      <c r="CA638" s="194">
        <v>0</v>
      </c>
      <c r="CB638" s="194">
        <v>0</v>
      </c>
      <c r="CC638" s="188">
        <v>0</v>
      </c>
      <c r="CD638" s="194">
        <v>0</v>
      </c>
      <c r="CE638" s="60">
        <v>0</v>
      </c>
      <c r="CF638" s="60">
        <v>0</v>
      </c>
      <c r="CG638" s="188">
        <v>0</v>
      </c>
      <c r="CI638" s="107" t="s">
        <v>297</v>
      </c>
      <c r="CJ638" s="202" t="s">
        <v>296</v>
      </c>
      <c r="CK638" s="170">
        <f>IF(CK633="+X",0,CJ626/2)</f>
        <v>4</v>
      </c>
      <c r="CL638" s="60">
        <f>IF(CK633="+X",0,CJ626/2)</f>
        <v>4</v>
      </c>
      <c r="CM638" s="60">
        <v>0</v>
      </c>
      <c r="CN638" s="188">
        <v>0</v>
      </c>
      <c r="CO638" s="170">
        <f>IF(CO633="+Y",CJ626+(CJ621+2*CJ623)*CJ628/3/(CJ621+CJ623),0)</f>
        <v>10</v>
      </c>
      <c r="CP638" s="194">
        <f>CO638</f>
        <v>10</v>
      </c>
      <c r="CQ638" s="170">
        <v>0</v>
      </c>
      <c r="CR638" s="194">
        <v>0</v>
      </c>
      <c r="CS638" s="194">
        <v>0</v>
      </c>
      <c r="CT638" s="188">
        <v>0</v>
      </c>
      <c r="CU638" s="194">
        <v>0</v>
      </c>
      <c r="CV638" s="60">
        <v>0</v>
      </c>
      <c r="CW638" s="60">
        <v>0</v>
      </c>
      <c r="CX638" s="188">
        <v>0</v>
      </c>
      <c r="CZ638" s="107" t="s">
        <v>297</v>
      </c>
      <c r="DA638" s="202" t="s">
        <v>296</v>
      </c>
      <c r="DB638" s="170">
        <f>IF(DB633="+X",0,DA626/2)</f>
        <v>4</v>
      </c>
      <c r="DC638" s="60">
        <f>IF(DB633="+X",0,DA626/2)</f>
        <v>4</v>
      </c>
      <c r="DD638" s="60">
        <v>0</v>
      </c>
      <c r="DE638" s="188">
        <v>0</v>
      </c>
      <c r="DF638" s="170">
        <f>IF(DF633="+Y",DA626+(DA621+2*DA623)*DA628/3/(DA621+DA623),0)</f>
        <v>10</v>
      </c>
      <c r="DG638" s="194">
        <f>DF638</f>
        <v>10</v>
      </c>
      <c r="DH638" s="170">
        <v>0</v>
      </c>
      <c r="DI638" s="194">
        <v>0</v>
      </c>
      <c r="DJ638" s="194">
        <v>0</v>
      </c>
      <c r="DK638" s="188">
        <v>0</v>
      </c>
      <c r="DL638" s="194">
        <v>0</v>
      </c>
      <c r="DM638" s="60">
        <v>0</v>
      </c>
      <c r="DN638" s="60">
        <v>0</v>
      </c>
      <c r="DO638" s="188">
        <v>0</v>
      </c>
      <c r="DQ638" s="107" t="s">
        <v>297</v>
      </c>
      <c r="DR638" s="202" t="s">
        <v>296</v>
      </c>
      <c r="DS638" s="170">
        <f>IF(DS633="+X",0,DR626/2)</f>
        <v>4</v>
      </c>
      <c r="DT638" s="60">
        <f>IF(DS633="+X",0,DR626/2)</f>
        <v>4</v>
      </c>
      <c r="DU638" s="60">
        <v>0</v>
      </c>
      <c r="DV638" s="188">
        <v>0</v>
      </c>
      <c r="DW638" s="170">
        <f>IF(DW633="+Y",DR626+(DR621+2*DR623)*DR628/3/(DR621+DR623),0)</f>
        <v>10</v>
      </c>
      <c r="DX638" s="194">
        <f>DW638</f>
        <v>10</v>
      </c>
      <c r="DY638" s="170">
        <v>0</v>
      </c>
      <c r="DZ638" s="194">
        <v>0</v>
      </c>
      <c r="EA638" s="194">
        <v>0</v>
      </c>
      <c r="EB638" s="188">
        <v>0</v>
      </c>
      <c r="EC638" s="194">
        <v>0</v>
      </c>
      <c r="ED638" s="60">
        <v>0</v>
      </c>
      <c r="EE638" s="60">
        <v>0</v>
      </c>
      <c r="EF638" s="188">
        <v>0</v>
      </c>
    </row>
    <row r="639" spans="2:136" x14ac:dyDescent="0.3">
      <c r="B639" s="112" t="s">
        <v>298</v>
      </c>
      <c r="C639" s="29" t="s">
        <v>296</v>
      </c>
      <c r="D639" s="170">
        <v>0</v>
      </c>
      <c r="E639" s="60">
        <v>0</v>
      </c>
      <c r="F639" s="60">
        <v>0</v>
      </c>
      <c r="G639" s="188">
        <v>0</v>
      </c>
      <c r="H639" s="170">
        <f>IF(H633="+X",C620-(C621+2*C623)*C628/3/(C621+C623)/TAN(C625*3.14159/180),C620-(C621+2*C623)*C628/3/(C621+C623)/TAN(C625*3.14159/180))</f>
        <v>33.333333333333336</v>
      </c>
      <c r="I639" s="60">
        <f>IF(H633="+X",(C621+2*C623)*C628/3/(C621+C623)/TAN(C625*3.14159/180),(C621+2*C623)*C628/3/(C621+C623)/TAN(C625*3.14159/180))</f>
        <v>6.666666666666667</v>
      </c>
      <c r="J639" s="170">
        <f>C620-J540</f>
        <v>36.333333333333336</v>
      </c>
      <c r="K639" s="194">
        <f>C620-K540</f>
        <v>31.444444444444443</v>
      </c>
      <c r="L639" s="194">
        <f>C620-L540</f>
        <v>22.984037558685444</v>
      </c>
      <c r="M639" s="188">
        <f>C620-M540</f>
        <v>11.999999999999989</v>
      </c>
      <c r="N639" s="152">
        <f>J639</f>
        <v>36.333333333333336</v>
      </c>
      <c r="O639" s="152">
        <f>K639</f>
        <v>31.444444444444443</v>
      </c>
      <c r="P639" s="152">
        <f>L639</f>
        <v>22.984037558685444</v>
      </c>
      <c r="Q639" s="100">
        <f>M639</f>
        <v>11.999999999999989</v>
      </c>
      <c r="S639" s="112" t="s">
        <v>298</v>
      </c>
      <c r="T639" s="29" t="s">
        <v>296</v>
      </c>
      <c r="U639" s="170">
        <v>0</v>
      </c>
      <c r="V639" s="60">
        <v>0</v>
      </c>
      <c r="W639" s="60">
        <v>0</v>
      </c>
      <c r="X639" s="188">
        <v>0</v>
      </c>
      <c r="Y639" s="170">
        <f>IF(Y633="+X",T620-(T621+2*T623)*T628/3/(T621+T623)/TAN(T625*3.14159/180),T620-(T621+2*T623)*T628/3/(T621+T623)/TAN(T625*3.14159/180))</f>
        <v>33.333333333333336</v>
      </c>
      <c r="Z639" s="60">
        <f>IF(Y633="+X",(T621+2*T623)*T628/3/(T621+T623)/TAN(T625*3.14159/180),(T621+2*T623)*T628/3/(T621+T623)/TAN(T625*3.14159/180))</f>
        <v>6.666666666666667</v>
      </c>
      <c r="AA639" s="170">
        <f>T620-AA540</f>
        <v>36.333333333333336</v>
      </c>
      <c r="AB639" s="194">
        <f>T620-AB540</f>
        <v>31.444444444444443</v>
      </c>
      <c r="AC639" s="194">
        <f>T620-AC540</f>
        <v>22.984037558685444</v>
      </c>
      <c r="AD639" s="188">
        <f>T620-AD540</f>
        <v>11.999999999999989</v>
      </c>
      <c r="AE639" s="152">
        <f>AA639</f>
        <v>36.333333333333336</v>
      </c>
      <c r="AF639" s="152">
        <f>AB639</f>
        <v>31.444444444444443</v>
      </c>
      <c r="AG639" s="152">
        <f>AC639</f>
        <v>22.984037558685444</v>
      </c>
      <c r="AH639" s="100">
        <f>AD639</f>
        <v>11.999999999999989</v>
      </c>
      <c r="AJ639" s="112" t="s">
        <v>298</v>
      </c>
      <c r="AK639" s="29" t="s">
        <v>296</v>
      </c>
      <c r="AL639" s="170">
        <v>0</v>
      </c>
      <c r="AM639" s="60">
        <v>0</v>
      </c>
      <c r="AN639" s="60">
        <v>0</v>
      </c>
      <c r="AO639" s="188">
        <v>0</v>
      </c>
      <c r="AP639" s="170">
        <f>IF(AP633="+X",AK620-(AK621+2*AK623)*AK628/3/(AK621+AK623)/TAN(AK625*3.14159/180),AK620-(AK621+2*AK623)*AK628/3/(AK621+AK623)/TAN(AK625*3.14159/180))</f>
        <v>33.333333333333336</v>
      </c>
      <c r="AQ639" s="60">
        <f>IF(AP633="+X",(AK621+2*AK623)*AK628/3/(AK621+AK623)/TAN(AK625*3.14159/180),(AK621+2*AK623)*AK628/3/(AK621+AK623)/TAN(AK625*3.14159/180))</f>
        <v>6.666666666666667</v>
      </c>
      <c r="AR639" s="170">
        <f>AK620-AR540</f>
        <v>36.333333333333336</v>
      </c>
      <c r="AS639" s="194">
        <f>AK620-AS540</f>
        <v>31.444444444444443</v>
      </c>
      <c r="AT639" s="194">
        <f>AK620-AT540</f>
        <v>22.984037558685444</v>
      </c>
      <c r="AU639" s="188">
        <f>AK620-AU540</f>
        <v>11.999999999999989</v>
      </c>
      <c r="AV639" s="152">
        <f>AR639</f>
        <v>36.333333333333336</v>
      </c>
      <c r="AW639" s="152">
        <f>AS639</f>
        <v>31.444444444444443</v>
      </c>
      <c r="AX639" s="152">
        <f>AT639</f>
        <v>22.984037558685444</v>
      </c>
      <c r="AY639" s="100">
        <f>AU639</f>
        <v>11.999999999999989</v>
      </c>
      <c r="BA639" s="112" t="s">
        <v>298</v>
      </c>
      <c r="BB639" s="29" t="s">
        <v>296</v>
      </c>
      <c r="BC639" s="170">
        <v>0</v>
      </c>
      <c r="BD639" s="60">
        <v>0</v>
      </c>
      <c r="BE639" s="60">
        <v>0</v>
      </c>
      <c r="BF639" s="188">
        <v>0</v>
      </c>
      <c r="BG639" s="170">
        <f>IF(BG633="+X",BB620-(BB621+2*BB623)*BB628/3/(BB621+BB623)/TAN(BB625*3.14159/180),BB620-(BB621+2*BB623)*BB628/3/(BB621+BB623)/TAN(BB625*3.14159/180))</f>
        <v>33.333333333333336</v>
      </c>
      <c r="BH639" s="60">
        <f>IF(BG633="+X",(BB621+2*BB623)*BB628/3/(BB621+BB623)/TAN(BB625*3.14159/180),(BB621+2*BB623)*BB628/3/(BB621+BB623)/TAN(BB625*3.14159/180))</f>
        <v>6.666666666666667</v>
      </c>
      <c r="BI639" s="170">
        <f>BB620-BI540</f>
        <v>36.333333333333336</v>
      </c>
      <c r="BJ639" s="194">
        <f>BB620-BJ540</f>
        <v>31.444444444444443</v>
      </c>
      <c r="BK639" s="194">
        <f>BB620-BK540</f>
        <v>22.984037558685444</v>
      </c>
      <c r="BL639" s="188">
        <f>BB620-BL540</f>
        <v>11.999999999999989</v>
      </c>
      <c r="BM639" s="152">
        <f>BI639</f>
        <v>36.333333333333336</v>
      </c>
      <c r="BN639" s="152">
        <f>BJ639</f>
        <v>31.444444444444443</v>
      </c>
      <c r="BO639" s="152">
        <f>BK639</f>
        <v>22.984037558685444</v>
      </c>
      <c r="BP639" s="100">
        <f>BL639</f>
        <v>11.999999999999989</v>
      </c>
      <c r="BR639" s="112" t="s">
        <v>298</v>
      </c>
      <c r="BS639" s="29" t="s">
        <v>296</v>
      </c>
      <c r="BT639" s="170">
        <v>0</v>
      </c>
      <c r="BU639" s="60">
        <v>0</v>
      </c>
      <c r="BV639" s="60">
        <v>0</v>
      </c>
      <c r="BW639" s="188">
        <v>0</v>
      </c>
      <c r="BX639" s="170">
        <f>IF(BX633="+X",BS620-(BS621+2*BS623)*BS628/3/(BS621+BS623)/TAN(BS625*3.14159/180),BS620-(BS621+2*BS623)*BS628/3/(BS621+BS623)/TAN(BS625*3.14159/180))</f>
        <v>16.666666666666668</v>
      </c>
      <c r="BY639" s="60">
        <f>IF(BX633="+X",(BS621+2*BS623)*BS628/3/(BS621+BS623)/TAN(BS625*3.14159/180),(BS621+2*BS623)*BS628/3/(BS621+BS623)/TAN(BS625*3.14159/180))</f>
        <v>3.3333333333333335</v>
      </c>
      <c r="BZ639" s="170">
        <f>BS620-BZ540</f>
        <v>16.333333333333332</v>
      </c>
      <c r="CA639" s="194">
        <f>BS620-CA540</f>
        <v>11.492018779342722</v>
      </c>
      <c r="CB639" s="194">
        <f>BS620-CB540</f>
        <v>5.9999999999999947</v>
      </c>
      <c r="CC639" s="188">
        <f>BS620-CC540</f>
        <v>20</v>
      </c>
      <c r="CD639" s="152">
        <f>BZ639</f>
        <v>16.333333333333332</v>
      </c>
      <c r="CE639" s="152">
        <f>CA639</f>
        <v>11.492018779342722</v>
      </c>
      <c r="CF639" s="152">
        <f>CB639</f>
        <v>5.9999999999999947</v>
      </c>
      <c r="CG639" s="100">
        <f>CC639</f>
        <v>20</v>
      </c>
      <c r="CI639" s="112" t="s">
        <v>298</v>
      </c>
      <c r="CJ639" s="29" t="s">
        <v>296</v>
      </c>
      <c r="CK639" s="170">
        <v>0</v>
      </c>
      <c r="CL639" s="60">
        <v>0</v>
      </c>
      <c r="CM639" s="60">
        <v>0</v>
      </c>
      <c r="CN639" s="188">
        <v>0</v>
      </c>
      <c r="CO639" s="170">
        <f>IF(CO633="+X",CJ620-(CJ621+2*CJ623)*CJ628/3/(CJ621+CJ623)/TAN(CJ625*3.14159/180),CJ620-(CJ621+2*CJ623)*CJ628/3/(CJ621+CJ623)/TAN(CJ625*3.14159/180))</f>
        <v>16.666666666666668</v>
      </c>
      <c r="CP639" s="60">
        <f>IF(CO633="+X",(CJ621+2*CJ623)*CJ628/3/(CJ621+CJ623)/TAN(CJ625*3.14159/180),(CJ621+2*CJ623)*CJ628/3/(CJ621+CJ623)/TAN(CJ625*3.14159/180))</f>
        <v>3.3333333333333335</v>
      </c>
      <c r="CQ639" s="170">
        <f>CJ620-CQ540</f>
        <v>16.333333333333332</v>
      </c>
      <c r="CR639" s="194">
        <f>CJ620-CR540</f>
        <v>11.492018779342722</v>
      </c>
      <c r="CS639" s="194">
        <f>CJ620-CS540</f>
        <v>5.9999999999999947</v>
      </c>
      <c r="CT639" s="188">
        <f>CJ620-CT540</f>
        <v>20</v>
      </c>
      <c r="CU639" s="152">
        <f>CQ639</f>
        <v>16.333333333333332</v>
      </c>
      <c r="CV639" s="152">
        <f>CR639</f>
        <v>11.492018779342722</v>
      </c>
      <c r="CW639" s="152">
        <f>CS639</f>
        <v>5.9999999999999947</v>
      </c>
      <c r="CX639" s="100">
        <f>CT639</f>
        <v>20</v>
      </c>
      <c r="CZ639" s="112" t="s">
        <v>298</v>
      </c>
      <c r="DA639" s="29" t="s">
        <v>296</v>
      </c>
      <c r="DB639" s="170">
        <v>0</v>
      </c>
      <c r="DC639" s="60">
        <v>0</v>
      </c>
      <c r="DD639" s="60">
        <v>0</v>
      </c>
      <c r="DE639" s="188">
        <v>0</v>
      </c>
      <c r="DF639" s="170">
        <f>IF(DF633="+X",DA620-(DA621+2*DA623)*DA628/3/(DA621+DA623)/TAN(DA625*3.14159/180),DA620-(DA621+2*DA623)*DA628/3/(DA621+DA623)/TAN(DA625*3.14159/180))</f>
        <v>16.666666666666668</v>
      </c>
      <c r="DG639" s="60">
        <f>IF(DF633="+X",(DA621+2*DA623)*DA628/3/(DA621+DA623)/TAN(DA625*3.14159/180),(DA621+2*DA623)*DA628/3/(DA621+DA623)/TAN(DA625*3.14159/180))</f>
        <v>3.3333333333333335</v>
      </c>
      <c r="DH639" s="170">
        <f>DA620-DH540</f>
        <v>16.333333333333332</v>
      </c>
      <c r="DI639" s="194">
        <f>DA620-DI540</f>
        <v>11.492018779342722</v>
      </c>
      <c r="DJ639" s="194">
        <f>DA620-DJ540</f>
        <v>5.9999999999999947</v>
      </c>
      <c r="DK639" s="188">
        <f>DA620-DK540</f>
        <v>20</v>
      </c>
      <c r="DL639" s="152">
        <f>DH639</f>
        <v>16.333333333333332</v>
      </c>
      <c r="DM639" s="152">
        <f>DI639</f>
        <v>11.492018779342722</v>
      </c>
      <c r="DN639" s="152">
        <f>DJ639</f>
        <v>5.9999999999999947</v>
      </c>
      <c r="DO639" s="100">
        <f>DK639</f>
        <v>20</v>
      </c>
      <c r="DQ639" s="112" t="s">
        <v>298</v>
      </c>
      <c r="DR639" s="29" t="s">
        <v>296</v>
      </c>
      <c r="DS639" s="170">
        <v>0</v>
      </c>
      <c r="DT639" s="60">
        <v>0</v>
      </c>
      <c r="DU639" s="60">
        <v>0</v>
      </c>
      <c r="DV639" s="188">
        <v>0</v>
      </c>
      <c r="DW639" s="170">
        <f>IF(DW633="+X",DR620-(DR621+2*DR623)*DR628/3/(DR621+DR623)/TAN(DR625*3.14159/180),DR620-(DR621+2*DR623)*DR628/3/(DR621+DR623)/TAN(DR625*3.14159/180))</f>
        <v>16.666666666666668</v>
      </c>
      <c r="DX639" s="60">
        <f>IF(DW633="+X",(DR621+2*DR623)*DR628/3/(DR621+DR623)/TAN(DR625*3.14159/180),(DR621+2*DR623)*DR628/3/(DR621+DR623)/TAN(DR625*3.14159/180))</f>
        <v>3.3333333333333335</v>
      </c>
      <c r="DY639" s="170">
        <f>DR620-DY540</f>
        <v>16.333333333333332</v>
      </c>
      <c r="DZ639" s="194">
        <f>DR620-DZ540</f>
        <v>11.492018779342722</v>
      </c>
      <c r="EA639" s="194">
        <f>DR620-EA540</f>
        <v>5.9999999999999947</v>
      </c>
      <c r="EB639" s="188">
        <f>DR620-EB540</f>
        <v>20</v>
      </c>
      <c r="EC639" s="152">
        <f>DY639</f>
        <v>16.333333333333332</v>
      </c>
      <c r="ED639" s="152">
        <f>DZ639</f>
        <v>11.492018779342722</v>
      </c>
      <c r="EE639" s="152">
        <f>EA639</f>
        <v>5.9999999999999947</v>
      </c>
      <c r="EF639" s="100">
        <f>EB639</f>
        <v>20</v>
      </c>
    </row>
    <row r="640" spans="2:136" x14ac:dyDescent="0.3">
      <c r="B640" s="107" t="s">
        <v>299</v>
      </c>
      <c r="C640" s="16" t="s">
        <v>36</v>
      </c>
      <c r="D640" s="33">
        <f t="shared" ref="D640:Q640" si="478">D634*D539*D478</f>
        <v>-21.943065534391497</v>
      </c>
      <c r="E640" s="132">
        <f t="shared" si="478"/>
        <v>-135.87821350142423</v>
      </c>
      <c r="F640" s="132">
        <f t="shared" si="478"/>
        <v>0</v>
      </c>
      <c r="G640" s="132">
        <f t="shared" si="478"/>
        <v>0</v>
      </c>
      <c r="H640" s="33">
        <f t="shared" si="478"/>
        <v>58.951088526098054</v>
      </c>
      <c r="I640" s="132">
        <f t="shared" si="478"/>
        <v>-63.543365846248541</v>
      </c>
      <c r="J640" s="33">
        <f t="shared" si="478"/>
        <v>0</v>
      </c>
      <c r="K640" s="132">
        <f t="shared" si="478"/>
        <v>0</v>
      </c>
      <c r="L640" s="132">
        <f t="shared" si="478"/>
        <v>0</v>
      </c>
      <c r="M640" s="97">
        <f t="shared" si="478"/>
        <v>0</v>
      </c>
      <c r="N640" s="33">
        <f t="shared" si="478"/>
        <v>0</v>
      </c>
      <c r="O640" s="132">
        <f t="shared" si="478"/>
        <v>0</v>
      </c>
      <c r="P640" s="132">
        <f t="shared" si="478"/>
        <v>0</v>
      </c>
      <c r="Q640" s="97">
        <f t="shared" si="478"/>
        <v>0</v>
      </c>
      <c r="S640" s="107" t="s">
        <v>299</v>
      </c>
      <c r="T640" s="202" t="s">
        <v>36</v>
      </c>
      <c r="U640" s="33">
        <f t="shared" ref="U640:AH640" si="479">U634*U539*U478</f>
        <v>-21.943065534391497</v>
      </c>
      <c r="V640" s="132">
        <f t="shared" si="479"/>
        <v>-135.87821350142423</v>
      </c>
      <c r="W640" s="132">
        <f t="shared" si="479"/>
        <v>0</v>
      </c>
      <c r="X640" s="132">
        <f t="shared" si="479"/>
        <v>0</v>
      </c>
      <c r="Y640" s="33">
        <f t="shared" si="479"/>
        <v>32.161548011161379</v>
      </c>
      <c r="Z640" s="132">
        <f t="shared" si="479"/>
        <v>-63.543365846248541</v>
      </c>
      <c r="AA640" s="33">
        <f t="shared" si="479"/>
        <v>0</v>
      </c>
      <c r="AB640" s="132">
        <f t="shared" si="479"/>
        <v>0</v>
      </c>
      <c r="AC640" s="132">
        <f t="shared" si="479"/>
        <v>0</v>
      </c>
      <c r="AD640" s="97">
        <f t="shared" si="479"/>
        <v>0</v>
      </c>
      <c r="AE640" s="33">
        <f t="shared" si="479"/>
        <v>0</v>
      </c>
      <c r="AF640" s="132">
        <f t="shared" si="479"/>
        <v>0</v>
      </c>
      <c r="AG640" s="132">
        <f t="shared" si="479"/>
        <v>0</v>
      </c>
      <c r="AH640" s="97">
        <f t="shared" si="479"/>
        <v>0</v>
      </c>
      <c r="AJ640" s="107" t="s">
        <v>299</v>
      </c>
      <c r="AK640" s="202" t="s">
        <v>36</v>
      </c>
      <c r="AL640" s="33">
        <f t="shared" ref="AL640:AY640" si="480">AL634*AL539*AL478</f>
        <v>-207.61515851770412</v>
      </c>
      <c r="AM640" s="132">
        <f t="shared" si="480"/>
        <v>49.793879481888382</v>
      </c>
      <c r="AN640" s="132">
        <f t="shared" si="480"/>
        <v>0</v>
      </c>
      <c r="AO640" s="132">
        <f t="shared" si="480"/>
        <v>0</v>
      </c>
      <c r="AP640" s="33">
        <f t="shared" si="480"/>
        <v>-10.675946342644174</v>
      </c>
      <c r="AQ640" s="132">
        <f t="shared" si="480"/>
        <v>6.0836690224936838</v>
      </c>
      <c r="AR640" s="33">
        <f t="shared" si="480"/>
        <v>0</v>
      </c>
      <c r="AS640" s="132">
        <f t="shared" si="480"/>
        <v>0</v>
      </c>
      <c r="AT640" s="132">
        <f t="shared" si="480"/>
        <v>0</v>
      </c>
      <c r="AU640" s="97">
        <f t="shared" si="480"/>
        <v>0</v>
      </c>
      <c r="AV640" s="33">
        <f t="shared" si="480"/>
        <v>0</v>
      </c>
      <c r="AW640" s="132">
        <f t="shared" si="480"/>
        <v>0</v>
      </c>
      <c r="AX640" s="132">
        <f t="shared" si="480"/>
        <v>0</v>
      </c>
      <c r="AY640" s="97">
        <f t="shared" si="480"/>
        <v>0</v>
      </c>
      <c r="BA640" s="107" t="s">
        <v>299</v>
      </c>
      <c r="BB640" s="202" t="s">
        <v>36</v>
      </c>
      <c r="BC640" s="33">
        <f t="shared" ref="BC640:BP640" si="481">BC634*BC539*BC478</f>
        <v>-207.61515851770412</v>
      </c>
      <c r="BD640" s="132">
        <f t="shared" si="481"/>
        <v>49.793879481888382</v>
      </c>
      <c r="BE640" s="132">
        <f t="shared" si="481"/>
        <v>0</v>
      </c>
      <c r="BF640" s="132">
        <f t="shared" si="481"/>
        <v>0</v>
      </c>
      <c r="BG640" s="33">
        <f t="shared" si="481"/>
        <v>-37.465486857580849</v>
      </c>
      <c r="BH640" s="132">
        <f t="shared" si="481"/>
        <v>6.0836690224936838</v>
      </c>
      <c r="BI640" s="33">
        <f t="shared" si="481"/>
        <v>0</v>
      </c>
      <c r="BJ640" s="132">
        <f t="shared" si="481"/>
        <v>0</v>
      </c>
      <c r="BK640" s="132">
        <f t="shared" si="481"/>
        <v>0</v>
      </c>
      <c r="BL640" s="97">
        <f t="shared" si="481"/>
        <v>0</v>
      </c>
      <c r="BM640" s="33">
        <f t="shared" si="481"/>
        <v>0</v>
      </c>
      <c r="BN640" s="132">
        <f t="shared" si="481"/>
        <v>0</v>
      </c>
      <c r="BO640" s="132">
        <f t="shared" si="481"/>
        <v>0</v>
      </c>
      <c r="BP640" s="97">
        <f t="shared" si="481"/>
        <v>0</v>
      </c>
      <c r="BR640" s="107" t="s">
        <v>299</v>
      </c>
      <c r="BS640" s="202" t="s">
        <v>36</v>
      </c>
      <c r="BT640" s="33">
        <f t="shared" ref="BT640:CG640" si="482">BT634*BT539*BT478</f>
        <v>0</v>
      </c>
      <c r="BU640" s="132">
        <f t="shared" si="482"/>
        <v>0</v>
      </c>
      <c r="BV640" s="132">
        <f t="shared" si="482"/>
        <v>193.2677695144481</v>
      </c>
      <c r="BW640" s="132">
        <f t="shared" si="482"/>
        <v>-193.2677695144481</v>
      </c>
      <c r="BX640" s="33">
        <f t="shared" si="482"/>
        <v>0</v>
      </c>
      <c r="BY640" s="132">
        <f t="shared" si="482"/>
        <v>0</v>
      </c>
      <c r="BZ640" s="33">
        <f t="shared" si="482"/>
        <v>12.914944630215823</v>
      </c>
      <c r="CA640" s="132">
        <f t="shared" si="482"/>
        <v>36.458456133145148</v>
      </c>
      <c r="CB640" s="132">
        <f t="shared" si="482"/>
        <v>25.430325026241707</v>
      </c>
      <c r="CC640" s="97">
        <f t="shared" si="482"/>
        <v>0</v>
      </c>
      <c r="CD640" s="33">
        <f t="shared" si="482"/>
        <v>-12.914944630215823</v>
      </c>
      <c r="CE640" s="132">
        <f t="shared" si="482"/>
        <v>-36.458456133145148</v>
      </c>
      <c r="CF640" s="132">
        <f t="shared" si="482"/>
        <v>-25.430325026241707</v>
      </c>
      <c r="CG640" s="97">
        <f t="shared" si="482"/>
        <v>0</v>
      </c>
      <c r="CI640" s="107" t="s">
        <v>299</v>
      </c>
      <c r="CJ640" s="202" t="s">
        <v>36</v>
      </c>
      <c r="CK640" s="33">
        <f t="shared" ref="CK640:CX640" si="483">CK634*CK539*CK478</f>
        <v>0</v>
      </c>
      <c r="CL640" s="132">
        <f t="shared" si="483"/>
        <v>0</v>
      </c>
      <c r="CM640" s="132">
        <f t="shared" si="483"/>
        <v>193.2677695144481</v>
      </c>
      <c r="CN640" s="132">
        <f t="shared" si="483"/>
        <v>-193.2677695144481</v>
      </c>
      <c r="CO640" s="33">
        <f t="shared" si="483"/>
        <v>0</v>
      </c>
      <c r="CP640" s="132">
        <f t="shared" si="483"/>
        <v>0</v>
      </c>
      <c r="CQ640" s="33">
        <f t="shared" si="483"/>
        <v>6.7303232579997951</v>
      </c>
      <c r="CR640" s="132">
        <f t="shared" si="483"/>
        <v>19.745989723883696</v>
      </c>
      <c r="CS640" s="132">
        <f t="shared" si="483"/>
        <v>18.021692029685404</v>
      </c>
      <c r="CT640" s="97">
        <f t="shared" si="483"/>
        <v>0</v>
      </c>
      <c r="CU640" s="33">
        <f t="shared" si="483"/>
        <v>-6.7303232579997951</v>
      </c>
      <c r="CV640" s="132">
        <f t="shared" si="483"/>
        <v>-19.745989723883696</v>
      </c>
      <c r="CW640" s="132">
        <f t="shared" si="483"/>
        <v>-18.021692029685404</v>
      </c>
      <c r="CX640" s="97">
        <f t="shared" si="483"/>
        <v>0</v>
      </c>
      <c r="CZ640" s="107" t="s">
        <v>299</v>
      </c>
      <c r="DA640" s="202" t="s">
        <v>36</v>
      </c>
      <c r="DB640" s="33">
        <f t="shared" ref="DB640:DO640" si="484">DB634*DB539*DB478</f>
        <v>0</v>
      </c>
      <c r="DC640" s="132">
        <f t="shared" si="484"/>
        <v>0</v>
      </c>
      <c r="DD640" s="132">
        <f t="shared" si="484"/>
        <v>7.5956765311354957</v>
      </c>
      <c r="DE640" s="132">
        <f t="shared" si="484"/>
        <v>-7.5956765311354957</v>
      </c>
      <c r="DF640" s="33">
        <f t="shared" si="484"/>
        <v>0</v>
      </c>
      <c r="DG640" s="132">
        <f t="shared" si="484"/>
        <v>0</v>
      </c>
      <c r="DH640" s="33">
        <f t="shared" si="484"/>
        <v>2.3838556063185621</v>
      </c>
      <c r="DI640" s="132">
        <f t="shared" si="484"/>
        <v>5.5614594101407846</v>
      </c>
      <c r="DJ640" s="132">
        <f t="shared" si="484"/>
        <v>-2.7686240955988959</v>
      </c>
      <c r="DK640" s="97">
        <f t="shared" si="484"/>
        <v>0</v>
      </c>
      <c r="DL640" s="33">
        <f t="shared" si="484"/>
        <v>-2.3838556063185621</v>
      </c>
      <c r="DM640" s="132">
        <f t="shared" si="484"/>
        <v>-5.5614594101407846</v>
      </c>
      <c r="DN640" s="132">
        <f t="shared" si="484"/>
        <v>2.7686240955988959</v>
      </c>
      <c r="DO640" s="97">
        <f t="shared" si="484"/>
        <v>0</v>
      </c>
      <c r="DQ640" s="107" t="s">
        <v>299</v>
      </c>
      <c r="DR640" s="202" t="s">
        <v>36</v>
      </c>
      <c r="DS640" s="33">
        <f t="shared" ref="DS640:EF640" si="485">DS634*DS539*DS478</f>
        <v>0</v>
      </c>
      <c r="DT640" s="132">
        <f t="shared" si="485"/>
        <v>0</v>
      </c>
      <c r="DU640" s="132">
        <f t="shared" si="485"/>
        <v>7.5956765311354957</v>
      </c>
      <c r="DV640" s="132">
        <f t="shared" si="485"/>
        <v>-7.5956765311354957</v>
      </c>
      <c r="DW640" s="33">
        <f t="shared" si="485"/>
        <v>0</v>
      </c>
      <c r="DX640" s="132">
        <f t="shared" si="485"/>
        <v>0</v>
      </c>
      <c r="DY640" s="33">
        <f t="shared" si="485"/>
        <v>-3.8007657658974661</v>
      </c>
      <c r="DZ640" s="132">
        <f t="shared" si="485"/>
        <v>-11.151006999120666</v>
      </c>
      <c r="EA640" s="132">
        <f t="shared" si="485"/>
        <v>-10.1772570921552</v>
      </c>
      <c r="EB640" s="97">
        <f t="shared" si="485"/>
        <v>0</v>
      </c>
      <c r="EC640" s="33">
        <f t="shared" si="485"/>
        <v>3.8007657658974661</v>
      </c>
      <c r="ED640" s="132">
        <f t="shared" si="485"/>
        <v>11.151006999120666</v>
      </c>
      <c r="EE640" s="132">
        <f t="shared" si="485"/>
        <v>10.1772570921552</v>
      </c>
      <c r="EF640" s="97">
        <f t="shared" si="485"/>
        <v>0</v>
      </c>
    </row>
    <row r="641" spans="2:136" x14ac:dyDescent="0.3">
      <c r="B641" s="107" t="s">
        <v>300</v>
      </c>
      <c r="C641" s="16" t="s">
        <v>36</v>
      </c>
      <c r="D641" s="34">
        <f t="shared" ref="D641:Q641" si="486">D635*D539*D478</f>
        <v>0</v>
      </c>
      <c r="E641" s="101">
        <f t="shared" si="486"/>
        <v>0</v>
      </c>
      <c r="F641" s="101">
        <f t="shared" si="486"/>
        <v>386.53553902889621</v>
      </c>
      <c r="G641" s="101">
        <f t="shared" si="486"/>
        <v>-386.53553902889621</v>
      </c>
      <c r="H641" s="34">
        <f t="shared" si="486"/>
        <v>0</v>
      </c>
      <c r="I641" s="101">
        <f t="shared" si="486"/>
        <v>0</v>
      </c>
      <c r="J641" s="34">
        <f t="shared" si="486"/>
        <v>6.2947191211022275</v>
      </c>
      <c r="K641" s="101">
        <f t="shared" si="486"/>
        <v>18.884157363306681</v>
      </c>
      <c r="L641" s="101">
        <f t="shared" si="486"/>
        <v>54.771948736235004</v>
      </c>
      <c r="M641" s="98">
        <f t="shared" si="486"/>
        <v>41.273007351057608</v>
      </c>
      <c r="N641" s="34">
        <f t="shared" si="486"/>
        <v>-6.2947191211022275</v>
      </c>
      <c r="O641" s="101">
        <f t="shared" si="486"/>
        <v>-18.884157363306681</v>
      </c>
      <c r="P641" s="101">
        <f t="shared" si="486"/>
        <v>-54.771948736235004</v>
      </c>
      <c r="Q641" s="98">
        <f t="shared" si="486"/>
        <v>-41.273007351057608</v>
      </c>
      <c r="S641" s="107" t="s">
        <v>300</v>
      </c>
      <c r="T641" s="202" t="s">
        <v>36</v>
      </c>
      <c r="U641" s="34">
        <f t="shared" ref="U641:AH641" si="487">U635*U539*U478</f>
        <v>0</v>
      </c>
      <c r="V641" s="101">
        <f t="shared" si="487"/>
        <v>0</v>
      </c>
      <c r="W641" s="101">
        <f t="shared" si="487"/>
        <v>386.53553902889621</v>
      </c>
      <c r="X641" s="101">
        <f t="shared" si="487"/>
        <v>-386.53553902889621</v>
      </c>
      <c r="Y641" s="34">
        <f t="shared" si="487"/>
        <v>0</v>
      </c>
      <c r="Z641" s="101">
        <f t="shared" si="487"/>
        <v>0</v>
      </c>
      <c r="AA641" s="34">
        <f t="shared" si="487"/>
        <v>3.365161628999898</v>
      </c>
      <c r="AB641" s="101">
        <f t="shared" si="487"/>
        <v>10.095484886999694</v>
      </c>
      <c r="AC641" s="101">
        <f t="shared" si="487"/>
        <v>39.491979447767392</v>
      </c>
      <c r="AD641" s="98">
        <f t="shared" si="487"/>
        <v>36.043384059370808</v>
      </c>
      <c r="AE641" s="34">
        <f t="shared" si="487"/>
        <v>-3.365161628999898</v>
      </c>
      <c r="AF641" s="101">
        <f t="shared" si="487"/>
        <v>-10.095484886999694</v>
      </c>
      <c r="AG641" s="101">
        <f t="shared" si="487"/>
        <v>-39.491979447767392</v>
      </c>
      <c r="AH641" s="98">
        <f t="shared" si="487"/>
        <v>-36.043384059370808</v>
      </c>
      <c r="AJ641" s="107" t="s">
        <v>300</v>
      </c>
      <c r="AK641" s="202" t="s">
        <v>36</v>
      </c>
      <c r="AL641" s="34">
        <f t="shared" ref="AL641:AY641" si="488">AL635*AL539*AL478</f>
        <v>0</v>
      </c>
      <c r="AM641" s="101">
        <f t="shared" si="488"/>
        <v>0</v>
      </c>
      <c r="AN641" s="101">
        <f t="shared" si="488"/>
        <v>15.191353062270991</v>
      </c>
      <c r="AO641" s="101">
        <f t="shared" si="488"/>
        <v>-15.191353062270991</v>
      </c>
      <c r="AP641" s="34">
        <f t="shared" si="488"/>
        <v>0</v>
      </c>
      <c r="AQ641" s="101">
        <f t="shared" si="488"/>
        <v>0</v>
      </c>
      <c r="AR641" s="34">
        <f t="shared" si="488"/>
        <v>1.029174609153596</v>
      </c>
      <c r="AS641" s="101">
        <f t="shared" si="488"/>
        <v>3.0875238274607884</v>
      </c>
      <c r="AT641" s="101">
        <f t="shared" si="488"/>
        <v>-7.02204470977372</v>
      </c>
      <c r="AU641" s="98">
        <f t="shared" si="488"/>
        <v>-15.124890892623597</v>
      </c>
      <c r="AV641" s="34">
        <f t="shared" si="488"/>
        <v>-1.029174609153596</v>
      </c>
      <c r="AW641" s="101">
        <f t="shared" si="488"/>
        <v>-3.0875238274607884</v>
      </c>
      <c r="AX641" s="101">
        <f t="shared" si="488"/>
        <v>7.02204470977372</v>
      </c>
      <c r="AY641" s="98">
        <f t="shared" si="488"/>
        <v>15.124890892623597</v>
      </c>
      <c r="BA641" s="107" t="s">
        <v>300</v>
      </c>
      <c r="BB641" s="202" t="s">
        <v>36</v>
      </c>
      <c r="BC641" s="34">
        <f t="shared" ref="BC641:BP641" si="489">BC635*BC539*BC478</f>
        <v>0</v>
      </c>
      <c r="BD641" s="101">
        <f t="shared" si="489"/>
        <v>0</v>
      </c>
      <c r="BE641" s="101">
        <f t="shared" si="489"/>
        <v>15.191353062270991</v>
      </c>
      <c r="BF641" s="101">
        <f t="shared" si="489"/>
        <v>-15.191353062270991</v>
      </c>
      <c r="BG641" s="34">
        <f t="shared" si="489"/>
        <v>0</v>
      </c>
      <c r="BH641" s="101">
        <f t="shared" si="489"/>
        <v>0</v>
      </c>
      <c r="BI641" s="34">
        <f t="shared" si="489"/>
        <v>-1.9003828829487333</v>
      </c>
      <c r="BJ641" s="101">
        <f t="shared" si="489"/>
        <v>-5.7011486488461998</v>
      </c>
      <c r="BK641" s="101">
        <f t="shared" si="489"/>
        <v>-22.302013998241332</v>
      </c>
      <c r="BL641" s="98">
        <f t="shared" si="489"/>
        <v>-20.3545141843104</v>
      </c>
      <c r="BM641" s="34">
        <f t="shared" si="489"/>
        <v>1.9003828829487333</v>
      </c>
      <c r="BN641" s="101">
        <f t="shared" si="489"/>
        <v>5.7011486488461998</v>
      </c>
      <c r="BO641" s="101">
        <f t="shared" si="489"/>
        <v>22.302013998241332</v>
      </c>
      <c r="BP641" s="98">
        <f t="shared" si="489"/>
        <v>20.3545141843104</v>
      </c>
      <c r="BR641" s="107" t="s">
        <v>300</v>
      </c>
      <c r="BS641" s="202" t="s">
        <v>36</v>
      </c>
      <c r="BT641" s="34">
        <f t="shared" ref="BT641:CG641" si="490">BT635*BT539*BT478</f>
        <v>-43.886131068782994</v>
      </c>
      <c r="BU641" s="101">
        <f t="shared" si="490"/>
        <v>-329.14598301587233</v>
      </c>
      <c r="BV641" s="101">
        <f t="shared" si="490"/>
        <v>0</v>
      </c>
      <c r="BW641" s="101">
        <f t="shared" si="490"/>
        <v>0</v>
      </c>
      <c r="BX641" s="34">
        <f t="shared" si="490"/>
        <v>92.016756072197396</v>
      </c>
      <c r="BY641" s="101">
        <f t="shared" si="490"/>
        <v>-134.1902853833941</v>
      </c>
      <c r="BZ641" s="34">
        <f t="shared" si="490"/>
        <v>0</v>
      </c>
      <c r="CA641" s="101">
        <f t="shared" si="490"/>
        <v>0</v>
      </c>
      <c r="CB641" s="101">
        <f t="shared" si="490"/>
        <v>0</v>
      </c>
      <c r="CC641" s="98">
        <f t="shared" si="490"/>
        <v>0</v>
      </c>
      <c r="CD641" s="34">
        <f t="shared" si="490"/>
        <v>0</v>
      </c>
      <c r="CE641" s="101">
        <f t="shared" si="490"/>
        <v>0</v>
      </c>
      <c r="CF641" s="101">
        <f t="shared" si="490"/>
        <v>0</v>
      </c>
      <c r="CG641" s="98">
        <f t="shared" si="490"/>
        <v>0</v>
      </c>
      <c r="CI641" s="107" t="s">
        <v>300</v>
      </c>
      <c r="CJ641" s="202" t="s">
        <v>36</v>
      </c>
      <c r="CK641" s="34">
        <f t="shared" ref="CK641:CX641" si="491">CK635*CK539*CK478</f>
        <v>-43.886131068782994</v>
      </c>
      <c r="CL641" s="101">
        <f t="shared" si="491"/>
        <v>-329.14598301587233</v>
      </c>
      <c r="CM641" s="101">
        <f t="shared" si="491"/>
        <v>0</v>
      </c>
      <c r="CN641" s="101">
        <f t="shared" si="491"/>
        <v>0</v>
      </c>
      <c r="CO641" s="34">
        <f t="shared" si="491"/>
        <v>46.239203073801335</v>
      </c>
      <c r="CP641" s="101">
        <f t="shared" si="491"/>
        <v>-134.1902853833941</v>
      </c>
      <c r="CQ641" s="34">
        <f t="shared" si="491"/>
        <v>0</v>
      </c>
      <c r="CR641" s="101">
        <f t="shared" si="491"/>
        <v>0</v>
      </c>
      <c r="CS641" s="101">
        <f t="shared" si="491"/>
        <v>0</v>
      </c>
      <c r="CT641" s="98">
        <f t="shared" si="491"/>
        <v>0</v>
      </c>
      <c r="CU641" s="34">
        <f t="shared" si="491"/>
        <v>0</v>
      </c>
      <c r="CV641" s="101">
        <f t="shared" si="491"/>
        <v>0</v>
      </c>
      <c r="CW641" s="101">
        <f t="shared" si="491"/>
        <v>0</v>
      </c>
      <c r="CX641" s="98">
        <f t="shared" si="491"/>
        <v>0</v>
      </c>
      <c r="CZ641" s="107" t="s">
        <v>300</v>
      </c>
      <c r="DA641" s="202" t="s">
        <v>36</v>
      </c>
      <c r="DB641" s="34">
        <f t="shared" ref="DB641:DO641" si="492">DB635*DB539*DB478</f>
        <v>-415.23031703540823</v>
      </c>
      <c r="DC641" s="101">
        <f t="shared" si="492"/>
        <v>42.198202950752872</v>
      </c>
      <c r="DD641" s="101">
        <f t="shared" si="492"/>
        <v>0</v>
      </c>
      <c r="DE641" s="101">
        <f t="shared" si="492"/>
        <v>0</v>
      </c>
      <c r="DF641" s="34">
        <f t="shared" si="492"/>
        <v>-47.237313665287054</v>
      </c>
      <c r="DG641" s="101">
        <f t="shared" si="492"/>
        <v>5.0637843540903527</v>
      </c>
      <c r="DH641" s="34">
        <f t="shared" si="492"/>
        <v>0</v>
      </c>
      <c r="DI641" s="101">
        <f t="shared" si="492"/>
        <v>0</v>
      </c>
      <c r="DJ641" s="101">
        <f t="shared" si="492"/>
        <v>0</v>
      </c>
      <c r="DK641" s="98">
        <f t="shared" si="492"/>
        <v>0</v>
      </c>
      <c r="DL641" s="34">
        <f t="shared" si="492"/>
        <v>0</v>
      </c>
      <c r="DM641" s="101">
        <f t="shared" si="492"/>
        <v>0</v>
      </c>
      <c r="DN641" s="101">
        <f t="shared" si="492"/>
        <v>0</v>
      </c>
      <c r="DO641" s="98">
        <f t="shared" si="492"/>
        <v>0</v>
      </c>
      <c r="DQ641" s="107" t="s">
        <v>300</v>
      </c>
      <c r="DR641" s="202" t="s">
        <v>36</v>
      </c>
      <c r="DS641" s="34">
        <f t="shared" ref="DS641:EF641" si="493">DS635*DS539*DS478</f>
        <v>-415.23031703540823</v>
      </c>
      <c r="DT641" s="101">
        <f t="shared" si="493"/>
        <v>42.198202950752872</v>
      </c>
      <c r="DU641" s="101">
        <f t="shared" si="493"/>
        <v>0</v>
      </c>
      <c r="DV641" s="101">
        <f t="shared" si="493"/>
        <v>0</v>
      </c>
      <c r="DW641" s="34">
        <f t="shared" si="493"/>
        <v>-93.014866663683108</v>
      </c>
      <c r="DX641" s="101">
        <f t="shared" si="493"/>
        <v>5.0637843540903527</v>
      </c>
      <c r="DY641" s="34">
        <f t="shared" si="493"/>
        <v>0</v>
      </c>
      <c r="DZ641" s="101">
        <f t="shared" si="493"/>
        <v>0</v>
      </c>
      <c r="EA641" s="101">
        <f t="shared" si="493"/>
        <v>0</v>
      </c>
      <c r="EB641" s="98">
        <f t="shared" si="493"/>
        <v>0</v>
      </c>
      <c r="EC641" s="34">
        <f t="shared" si="493"/>
        <v>0</v>
      </c>
      <c r="ED641" s="101">
        <f t="shared" si="493"/>
        <v>0</v>
      </c>
      <c r="EE641" s="101">
        <f t="shared" si="493"/>
        <v>0</v>
      </c>
      <c r="EF641" s="98">
        <f t="shared" si="493"/>
        <v>0</v>
      </c>
    </row>
    <row r="642" spans="2:136" x14ac:dyDescent="0.3">
      <c r="B642" s="107" t="s">
        <v>301</v>
      </c>
      <c r="C642" s="16" t="s">
        <v>36</v>
      </c>
      <c r="D642" s="35">
        <f t="shared" ref="D642:Q642" si="494">D636*D539*D478</f>
        <v>0</v>
      </c>
      <c r="E642" s="133">
        <f t="shared" si="494"/>
        <v>0</v>
      </c>
      <c r="F642" s="133">
        <f t="shared" si="494"/>
        <v>0</v>
      </c>
      <c r="G642" s="133">
        <f t="shared" si="494"/>
        <v>0</v>
      </c>
      <c r="H642" s="35">
        <f t="shared" si="494"/>
        <v>196.50362842032683</v>
      </c>
      <c r="I642" s="133">
        <f t="shared" si="494"/>
        <v>211.81121948749512</v>
      </c>
      <c r="J642" s="35">
        <f t="shared" si="494"/>
        <v>10.49119853517038</v>
      </c>
      <c r="K642" s="133">
        <f t="shared" si="494"/>
        <v>31.473595605511136</v>
      </c>
      <c r="L642" s="133">
        <f t="shared" si="494"/>
        <v>91.286581227058349</v>
      </c>
      <c r="M642" s="99">
        <f t="shared" si="494"/>
        <v>68.78834558509601</v>
      </c>
      <c r="N642" s="35">
        <f t="shared" si="494"/>
        <v>10.49119853517038</v>
      </c>
      <c r="O642" s="133">
        <f t="shared" si="494"/>
        <v>31.473595605511136</v>
      </c>
      <c r="P642" s="133">
        <f t="shared" si="494"/>
        <v>91.286581227058349</v>
      </c>
      <c r="Q642" s="99">
        <f t="shared" si="494"/>
        <v>68.78834558509601</v>
      </c>
      <c r="S642" s="107" t="s">
        <v>301</v>
      </c>
      <c r="T642" s="202" t="s">
        <v>36</v>
      </c>
      <c r="U642" s="35">
        <f t="shared" ref="U642:AH642" si="495">U636*U539*U478</f>
        <v>0</v>
      </c>
      <c r="V642" s="133">
        <f t="shared" si="495"/>
        <v>0</v>
      </c>
      <c r="W642" s="133">
        <f t="shared" si="495"/>
        <v>0</v>
      </c>
      <c r="X642" s="133">
        <f t="shared" si="495"/>
        <v>0</v>
      </c>
      <c r="Y642" s="35">
        <f t="shared" si="495"/>
        <v>107.20516003720459</v>
      </c>
      <c r="Z642" s="133">
        <f t="shared" si="495"/>
        <v>211.81121948749512</v>
      </c>
      <c r="AA642" s="35">
        <f t="shared" si="495"/>
        <v>5.6086027149998303</v>
      </c>
      <c r="AB642" s="133">
        <f t="shared" si="495"/>
        <v>16.825808144999488</v>
      </c>
      <c r="AC642" s="133">
        <f t="shared" si="495"/>
        <v>65.819965746278996</v>
      </c>
      <c r="AD642" s="99">
        <f t="shared" si="495"/>
        <v>60.072306765618009</v>
      </c>
      <c r="AE642" s="35">
        <f t="shared" si="495"/>
        <v>5.6086027149998303</v>
      </c>
      <c r="AF642" s="133">
        <f t="shared" si="495"/>
        <v>16.825808144999488</v>
      </c>
      <c r="AG642" s="133">
        <f t="shared" si="495"/>
        <v>65.819965746278996</v>
      </c>
      <c r="AH642" s="99">
        <f t="shared" si="495"/>
        <v>60.072306765618009</v>
      </c>
      <c r="AJ642" s="107" t="s">
        <v>301</v>
      </c>
      <c r="AK642" s="202" t="s">
        <v>36</v>
      </c>
      <c r="AL642" s="35">
        <f t="shared" ref="AL642:AY642" si="496">AL636*AL539*AL478</f>
        <v>0</v>
      </c>
      <c r="AM642" s="133">
        <f t="shared" si="496"/>
        <v>0</v>
      </c>
      <c r="AN642" s="133">
        <f t="shared" si="496"/>
        <v>0</v>
      </c>
      <c r="AO642" s="133">
        <f t="shared" si="496"/>
        <v>0</v>
      </c>
      <c r="AP642" s="35">
        <f t="shared" si="496"/>
        <v>-35.586487808813914</v>
      </c>
      <c r="AQ642" s="133">
        <f t="shared" si="496"/>
        <v>-20.278896741645614</v>
      </c>
      <c r="AR642" s="35">
        <f t="shared" si="496"/>
        <v>1.7152910152559935</v>
      </c>
      <c r="AS642" s="133">
        <f t="shared" si="496"/>
        <v>5.1458730457679804</v>
      </c>
      <c r="AT642" s="133">
        <f t="shared" si="496"/>
        <v>-11.703407849622867</v>
      </c>
      <c r="AU642" s="99">
        <f t="shared" si="496"/>
        <v>-25.208151487705994</v>
      </c>
      <c r="AV642" s="35">
        <f t="shared" si="496"/>
        <v>1.7152910152559935</v>
      </c>
      <c r="AW642" s="133">
        <f t="shared" si="496"/>
        <v>5.1458730457679804</v>
      </c>
      <c r="AX642" s="133">
        <f t="shared" si="496"/>
        <v>-11.703407849622867</v>
      </c>
      <c r="AY642" s="99">
        <f t="shared" si="496"/>
        <v>-25.208151487705994</v>
      </c>
      <c r="BA642" s="107" t="s">
        <v>301</v>
      </c>
      <c r="BB642" s="202" t="s">
        <v>36</v>
      </c>
      <c r="BC642" s="35">
        <f t="shared" ref="BC642:BP642" si="497">BC636*BC539*BC478</f>
        <v>0</v>
      </c>
      <c r="BD642" s="133">
        <f t="shared" si="497"/>
        <v>0</v>
      </c>
      <c r="BE642" s="133">
        <f t="shared" si="497"/>
        <v>0</v>
      </c>
      <c r="BF642" s="133">
        <f t="shared" si="497"/>
        <v>0</v>
      </c>
      <c r="BG642" s="35">
        <f t="shared" si="497"/>
        <v>-124.88495619193615</v>
      </c>
      <c r="BH642" s="133">
        <f t="shared" si="497"/>
        <v>-20.278896741645614</v>
      </c>
      <c r="BI642" s="35">
        <f t="shared" si="497"/>
        <v>-3.1673048049145556</v>
      </c>
      <c r="BJ642" s="133">
        <f t="shared" si="497"/>
        <v>-9.5019144147436663</v>
      </c>
      <c r="BK642" s="133">
        <f t="shared" si="497"/>
        <v>-37.170023330402216</v>
      </c>
      <c r="BL642" s="99">
        <f t="shared" si="497"/>
        <v>-33.924190307183999</v>
      </c>
      <c r="BM642" s="35">
        <f t="shared" si="497"/>
        <v>-3.1673048049145556</v>
      </c>
      <c r="BN642" s="133">
        <f t="shared" si="497"/>
        <v>-9.5019144147436663</v>
      </c>
      <c r="BO642" s="133">
        <f t="shared" si="497"/>
        <v>-37.170023330402216</v>
      </c>
      <c r="BP642" s="99">
        <f t="shared" si="497"/>
        <v>-33.924190307183999</v>
      </c>
      <c r="BR642" s="107" t="s">
        <v>301</v>
      </c>
      <c r="BS642" s="202" t="s">
        <v>36</v>
      </c>
      <c r="BT642" s="35">
        <f t="shared" ref="BT642:CG642" si="498">BT636*BT539*BT478</f>
        <v>0</v>
      </c>
      <c r="BU642" s="133">
        <f t="shared" si="498"/>
        <v>0</v>
      </c>
      <c r="BV642" s="133">
        <f t="shared" si="498"/>
        <v>0</v>
      </c>
      <c r="BW642" s="133">
        <f t="shared" si="498"/>
        <v>0</v>
      </c>
      <c r="BX642" s="35">
        <f t="shared" si="498"/>
        <v>153.36126012032898</v>
      </c>
      <c r="BY642" s="133">
        <f t="shared" si="498"/>
        <v>223.65047563899014</v>
      </c>
      <c r="BZ642" s="35">
        <f t="shared" si="498"/>
        <v>43.049815434052746</v>
      </c>
      <c r="CA642" s="133">
        <f t="shared" si="498"/>
        <v>121.52818711048383</v>
      </c>
      <c r="CB642" s="133">
        <f t="shared" si="498"/>
        <v>84.767750087472351</v>
      </c>
      <c r="CC642" s="99">
        <f t="shared" si="498"/>
        <v>0</v>
      </c>
      <c r="CD642" s="35">
        <f t="shared" si="498"/>
        <v>43.049815434052746</v>
      </c>
      <c r="CE642" s="133">
        <f t="shared" si="498"/>
        <v>121.52818711048383</v>
      </c>
      <c r="CF642" s="133">
        <f t="shared" si="498"/>
        <v>84.767750087472351</v>
      </c>
      <c r="CG642" s="99">
        <f t="shared" si="498"/>
        <v>0</v>
      </c>
      <c r="CI642" s="107" t="s">
        <v>301</v>
      </c>
      <c r="CJ642" s="202" t="s">
        <v>36</v>
      </c>
      <c r="CK642" s="35">
        <f t="shared" ref="CK642:CX642" si="499">CK636*CK539*CK478</f>
        <v>0</v>
      </c>
      <c r="CL642" s="133">
        <f t="shared" si="499"/>
        <v>0</v>
      </c>
      <c r="CM642" s="133">
        <f t="shared" si="499"/>
        <v>0</v>
      </c>
      <c r="CN642" s="133">
        <f t="shared" si="499"/>
        <v>0</v>
      </c>
      <c r="CO642" s="35">
        <f t="shared" si="499"/>
        <v>77.065338456335553</v>
      </c>
      <c r="CP642" s="133">
        <f t="shared" si="499"/>
        <v>223.65047563899014</v>
      </c>
      <c r="CQ642" s="35">
        <f t="shared" si="499"/>
        <v>22.434410859999318</v>
      </c>
      <c r="CR642" s="133">
        <f t="shared" si="499"/>
        <v>65.819965746278996</v>
      </c>
      <c r="CS642" s="133">
        <f t="shared" si="499"/>
        <v>60.072306765618009</v>
      </c>
      <c r="CT642" s="99">
        <f t="shared" si="499"/>
        <v>0</v>
      </c>
      <c r="CU642" s="35">
        <f t="shared" si="499"/>
        <v>22.434410859999318</v>
      </c>
      <c r="CV642" s="133">
        <f t="shared" si="499"/>
        <v>65.819965746278996</v>
      </c>
      <c r="CW642" s="133">
        <f t="shared" si="499"/>
        <v>60.072306765618009</v>
      </c>
      <c r="CX642" s="99">
        <f t="shared" si="499"/>
        <v>0</v>
      </c>
      <c r="CZ642" s="107" t="s">
        <v>301</v>
      </c>
      <c r="DA642" s="202" t="s">
        <v>36</v>
      </c>
      <c r="DB642" s="35">
        <f t="shared" ref="DB642:DO642" si="500">DB636*DB539*DB478</f>
        <v>0</v>
      </c>
      <c r="DC642" s="133">
        <f t="shared" si="500"/>
        <v>0</v>
      </c>
      <c r="DD642" s="133">
        <f t="shared" si="500"/>
        <v>0</v>
      </c>
      <c r="DE642" s="133">
        <f t="shared" si="500"/>
        <v>0</v>
      </c>
      <c r="DF642" s="35">
        <f t="shared" si="500"/>
        <v>-78.728856108811755</v>
      </c>
      <c r="DG642" s="133">
        <f t="shared" si="500"/>
        <v>-8.4396405901505869</v>
      </c>
      <c r="DH642" s="35">
        <f t="shared" si="500"/>
        <v>7.9461853543952072</v>
      </c>
      <c r="DI642" s="133">
        <f t="shared" si="500"/>
        <v>18.538198033802615</v>
      </c>
      <c r="DJ642" s="133">
        <f t="shared" si="500"/>
        <v>-9.2287469853296518</v>
      </c>
      <c r="DK642" s="99">
        <f t="shared" si="500"/>
        <v>0</v>
      </c>
      <c r="DL642" s="35">
        <f t="shared" si="500"/>
        <v>7.9461853543952072</v>
      </c>
      <c r="DM642" s="133">
        <f t="shared" si="500"/>
        <v>18.538198033802615</v>
      </c>
      <c r="DN642" s="133">
        <f t="shared" si="500"/>
        <v>-9.2287469853296518</v>
      </c>
      <c r="DO642" s="99">
        <f t="shared" si="500"/>
        <v>0</v>
      </c>
      <c r="DQ642" s="107" t="s">
        <v>301</v>
      </c>
      <c r="DR642" s="202" t="s">
        <v>36</v>
      </c>
      <c r="DS642" s="35">
        <f t="shared" ref="DS642:EF642" si="501">DS636*DS539*DS478</f>
        <v>0</v>
      </c>
      <c r="DT642" s="133">
        <f t="shared" si="501"/>
        <v>0</v>
      </c>
      <c r="DU642" s="133">
        <f t="shared" si="501"/>
        <v>0</v>
      </c>
      <c r="DV642" s="133">
        <f t="shared" si="501"/>
        <v>0</v>
      </c>
      <c r="DW642" s="35">
        <f t="shared" si="501"/>
        <v>-155.02477777280518</v>
      </c>
      <c r="DX642" s="133">
        <f t="shared" si="501"/>
        <v>-8.4396405901505869</v>
      </c>
      <c r="DY642" s="35">
        <f t="shared" si="501"/>
        <v>-12.669219219658221</v>
      </c>
      <c r="DZ642" s="133">
        <f t="shared" si="501"/>
        <v>-37.170023330402216</v>
      </c>
      <c r="EA642" s="133">
        <f t="shared" si="501"/>
        <v>-33.924190307183999</v>
      </c>
      <c r="EB642" s="99">
        <f t="shared" si="501"/>
        <v>0</v>
      </c>
      <c r="EC642" s="35">
        <f t="shared" si="501"/>
        <v>-12.669219219658221</v>
      </c>
      <c r="ED642" s="133">
        <f t="shared" si="501"/>
        <v>-37.170023330402216</v>
      </c>
      <c r="EE642" s="133">
        <f t="shared" si="501"/>
        <v>-33.924190307183999</v>
      </c>
      <c r="EF642" s="99">
        <f t="shared" si="501"/>
        <v>0</v>
      </c>
    </row>
    <row r="643" spans="2:136" x14ac:dyDescent="0.3">
      <c r="B643" s="91" t="s">
        <v>39</v>
      </c>
      <c r="C643" s="95" t="s">
        <v>40</v>
      </c>
      <c r="D643" s="35">
        <f>IF(D633="+X",D640*D637-D642*D639,-D638*D641+D639*D642)</f>
        <v>-87.772262137565988</v>
      </c>
      <c r="E643" s="133">
        <f>IF(D633="+X",E640*E637,-E638*E641)</f>
        <v>-543.51285400569691</v>
      </c>
      <c r="F643" s="133">
        <v>0</v>
      </c>
      <c r="G643" s="99">
        <v>0</v>
      </c>
      <c r="H643" s="133">
        <f>IF(H633="+X",H640*H637-H642*H639,-H638*H641+H639*H642)</f>
        <v>-5960.6100620832476</v>
      </c>
      <c r="I643" s="99">
        <f>IF(I633="-X",I640*I637-I642*I639,-I638*I641+I639*I642)</f>
        <v>-2047.5084550457864</v>
      </c>
      <c r="J643" s="133">
        <f>IF(J633="+Y",-J642*J639,J642*J639)</f>
        <v>-381.18021344452382</v>
      </c>
      <c r="K643" s="133">
        <f>IF(J633="+Y",-K642*K639,K642*K639)</f>
        <v>-989.66972848440571</v>
      </c>
      <c r="L643" s="133">
        <f>IF(J633="+Y",-L642*L639,L642*L639)</f>
        <v>-2098.1342115266984</v>
      </c>
      <c r="M643" s="133">
        <f>IF(J633="+Y",-M642*M639,M642*M639)</f>
        <v>-825.46014702115144</v>
      </c>
      <c r="N643" s="36">
        <f>J643</f>
        <v>-381.18021344452382</v>
      </c>
      <c r="O643" s="191">
        <f>K643</f>
        <v>-989.66972848440571</v>
      </c>
      <c r="P643" s="191">
        <f>L643</f>
        <v>-2098.1342115266984</v>
      </c>
      <c r="Q643" s="192">
        <f>M643</f>
        <v>-825.46014702115144</v>
      </c>
      <c r="S643" s="91" t="s">
        <v>39</v>
      </c>
      <c r="T643" s="196" t="s">
        <v>40</v>
      </c>
      <c r="U643" s="35">
        <f>IF(U633="+X",U640*U637-U642*U639,-U638*U641+U639*U642)</f>
        <v>-87.772262137565988</v>
      </c>
      <c r="V643" s="133">
        <f>IF(U633="+X",V640*V637,-V638*V641)</f>
        <v>-543.51285400569691</v>
      </c>
      <c r="W643" s="133">
        <v>0</v>
      </c>
      <c r="X643" s="99">
        <v>0</v>
      </c>
      <c r="Y643" s="133">
        <f>IF(Y633="+X",Y640*Y637-Y642*Y639,-Y638*Y641+Y639*Y642)</f>
        <v>-3251.8898544618733</v>
      </c>
      <c r="Z643" s="99">
        <f>IF(Z633="-X",Z640*Z637-Z642*Z639,-Z638*Z641+Z639*Z642)</f>
        <v>-2047.5084550457864</v>
      </c>
      <c r="AA643" s="133">
        <f>IF(AA633="+Y",-AA642*AA639,AA642*AA639)</f>
        <v>-203.77923197832718</v>
      </c>
      <c r="AB643" s="133">
        <f>IF(AA633="+Y",-AB642*AB639,AB642*AB639)</f>
        <v>-529.07818944831718</v>
      </c>
      <c r="AC643" s="133">
        <f>IF(AA633="+Y",-AC642*AC639,AC642*AC639)</f>
        <v>-1512.8085648238657</v>
      </c>
      <c r="AD643" s="133">
        <f>IF(AA633="+Y",-AD642*AD639,AD642*AD639)</f>
        <v>-720.86768118741543</v>
      </c>
      <c r="AE643" s="36">
        <f>AA643</f>
        <v>-203.77923197832718</v>
      </c>
      <c r="AF643" s="191">
        <f t="shared" ref="AF643" si="502">AB643</f>
        <v>-529.07818944831718</v>
      </c>
      <c r="AG643" s="191">
        <f t="shared" ref="AG643" si="503">AC643</f>
        <v>-1512.8085648238657</v>
      </c>
      <c r="AH643" s="192">
        <f t="shared" ref="AH643" si="504">AD643</f>
        <v>-720.86768118741543</v>
      </c>
      <c r="AJ643" s="91" t="s">
        <v>39</v>
      </c>
      <c r="AK643" s="196" t="s">
        <v>40</v>
      </c>
      <c r="AL643" s="35">
        <f>IF(AL633="+X",AL640*AL637-AL642*AL639,-AL638*AL641+AL639*AL642)</f>
        <v>-830.46063407081647</v>
      </c>
      <c r="AM643" s="133">
        <f>IF(AL633="+X",AM640*AM637,-AM638*AM641)</f>
        <v>199.17551792755353</v>
      </c>
      <c r="AN643" s="133">
        <v>0</v>
      </c>
      <c r="AO643" s="99">
        <v>0</v>
      </c>
      <c r="AP643" s="133">
        <f>IF(AP633="+X",AP640*AP637-AP642*AP639,-AP638*AP641+AP639*AP642)</f>
        <v>1079.4567968673555</v>
      </c>
      <c r="AQ643" s="99">
        <f>IF(AQ633="-X",AQ640*AQ637-AQ642*AQ639,-AQ638*AQ641+AQ639*AQ642)</f>
        <v>196.02933516924094</v>
      </c>
      <c r="AR643" s="133">
        <f>IF(AR633="+Y",-AR642*AR639,AR642*AR639)</f>
        <v>-62.322240220967764</v>
      </c>
      <c r="AS643" s="133">
        <f>IF(AR633="+Y",-AS642*AS639,AS642*AS639)</f>
        <v>-161.80911910581537</v>
      </c>
      <c r="AT643" s="133">
        <f>IF(AR633="+Y",-AT642*AT639,AT642*AT639)</f>
        <v>268.99156558034599</v>
      </c>
      <c r="AU643" s="133">
        <f>IF(AR633="+Y",-AU642*AU639,AU642*AU639)</f>
        <v>302.49781785247166</v>
      </c>
      <c r="AV643" s="36">
        <f>AR643</f>
        <v>-62.322240220967764</v>
      </c>
      <c r="AW643" s="191">
        <f t="shared" ref="AW643" si="505">AS643</f>
        <v>-161.80911910581537</v>
      </c>
      <c r="AX643" s="191">
        <f t="shared" ref="AX643" si="506">AT643</f>
        <v>268.99156558034599</v>
      </c>
      <c r="AY643" s="192">
        <f t="shared" ref="AY643" si="507">AU643</f>
        <v>302.49781785247166</v>
      </c>
      <c r="BA643" s="91" t="s">
        <v>39</v>
      </c>
      <c r="BB643" s="196" t="s">
        <v>40</v>
      </c>
      <c r="BC643" s="35">
        <f>IF(BC633="+X",BC640*BC637-BC642*BC639,-BC638*BC641+BC639*BC642)</f>
        <v>-830.46063407081647</v>
      </c>
      <c r="BD643" s="133">
        <f>IF(BC633="+X",BD640*BD637,-BD638*BD641)</f>
        <v>199.17551792755353</v>
      </c>
      <c r="BE643" s="133">
        <v>0</v>
      </c>
      <c r="BF643" s="99">
        <v>0</v>
      </c>
      <c r="BG643" s="133">
        <f>IF(BG633="+X",BG640*BG637-BG642*BG639,-BG638*BG641+BG639*BG642)</f>
        <v>3788.1770044887303</v>
      </c>
      <c r="BH643" s="99">
        <f>IF(BH633="-X",BH640*BH637-BH642*BH639,-BH638*BH641+BH639*BH642)</f>
        <v>196.02933516924094</v>
      </c>
      <c r="BI643" s="133">
        <f>IF(BI633="+Y",-BI642*BI639,BI642*BI639)</f>
        <v>115.07874124522885</v>
      </c>
      <c r="BJ643" s="133">
        <f>IF(BI633="+Y",-BJ642*BJ639,BJ642*BJ639)</f>
        <v>298.78241993027302</v>
      </c>
      <c r="BK643" s="133">
        <f>IF(BI633="+Y",-BK642*BK639,BK642*BK639)</f>
        <v>854.31721228317872</v>
      </c>
      <c r="BL643" s="133">
        <f>IF(BI633="+Y",-BL642*BL639,BL642*BL639)</f>
        <v>407.09028368620761</v>
      </c>
      <c r="BM643" s="36">
        <f>BI643</f>
        <v>115.07874124522885</v>
      </c>
      <c r="BN643" s="191">
        <f t="shared" ref="BN643" si="508">BJ643</f>
        <v>298.78241993027302</v>
      </c>
      <c r="BO643" s="191">
        <f t="shared" ref="BO643" si="509">BK643</f>
        <v>854.31721228317872</v>
      </c>
      <c r="BP643" s="192">
        <f t="shared" ref="BP643" si="510">BL643</f>
        <v>407.09028368620761</v>
      </c>
      <c r="BR643" s="91" t="s">
        <v>39</v>
      </c>
      <c r="BS643" s="196" t="s">
        <v>40</v>
      </c>
      <c r="BT643" s="35">
        <f>IF(BT633="+X",BT640*BT637-BT642*BT639,-BT638*BT641+BT639*BT642)</f>
        <v>175.54452427513198</v>
      </c>
      <c r="BU643" s="133">
        <f>IF(BT633="+X",BU640*BU637,-BU638*BU641)</f>
        <v>1316.5839320634893</v>
      </c>
      <c r="BV643" s="133">
        <v>0</v>
      </c>
      <c r="BW643" s="99">
        <v>0</v>
      </c>
      <c r="BX643" s="133">
        <f>IF(BX633="+X",BX640*BX637-BX642*BX639,-BX638*BX641+BX639*BX642)</f>
        <v>1635.8534412835093</v>
      </c>
      <c r="BY643" s="99">
        <f>IF(BY633="-X",BY640*BY637-BY642*BY639,-BY638*BY641+BY639*BY642)</f>
        <v>2087.4044392972414</v>
      </c>
      <c r="BZ643" s="133">
        <f>IF(BZ633="+Y",-BZ642*BZ639,BZ642*BZ639)</f>
        <v>703.14698542286146</v>
      </c>
      <c r="CA643" s="133">
        <f>IF(BZ633="+Y",-CA642*CA639,CA642*CA639)</f>
        <v>1396.6042084931562</v>
      </c>
      <c r="CB643" s="133">
        <f>IF(BZ633="+Y",-CB642*CB639,CB642*CB639)</f>
        <v>508.60650052483368</v>
      </c>
      <c r="CC643" s="133">
        <f>IF(BZ633="+Y",-CC642*CC639,CC642*CC639)</f>
        <v>0</v>
      </c>
      <c r="CD643" s="36">
        <f>BZ643</f>
        <v>703.14698542286146</v>
      </c>
      <c r="CE643" s="191">
        <f t="shared" ref="CE643" si="511">CA643</f>
        <v>1396.6042084931562</v>
      </c>
      <c r="CF643" s="191">
        <f t="shared" ref="CF643" si="512">CB643</f>
        <v>508.60650052483368</v>
      </c>
      <c r="CG643" s="192">
        <f t="shared" ref="CG643" si="513">CC643</f>
        <v>0</v>
      </c>
      <c r="CI643" s="91" t="s">
        <v>39</v>
      </c>
      <c r="CJ643" s="196" t="s">
        <v>40</v>
      </c>
      <c r="CK643" s="35">
        <f>IF(CK633="+X",CK640*CK637-CK642*CK639,-CK638*CK641+CK639*CK642)</f>
        <v>175.54452427513198</v>
      </c>
      <c r="CL643" s="133">
        <f>IF(CK633="+X",CL640*CL637,-CL638*CL641)</f>
        <v>1316.5839320634893</v>
      </c>
      <c r="CM643" s="133">
        <v>0</v>
      </c>
      <c r="CN643" s="99">
        <v>0</v>
      </c>
      <c r="CO643" s="133">
        <f>IF(CO633="+X",CO640*CO637-CO642*CO639,-CO638*CO641+CO639*CO642)</f>
        <v>822.03027686757923</v>
      </c>
      <c r="CP643" s="99">
        <f>IF(CP633="-X",CP640*CP637-CP642*CP639,-CP638*CP641+CP639*CP642)</f>
        <v>2087.4044392972414</v>
      </c>
      <c r="CQ643" s="133">
        <f>IF(CQ633="+Y",-CQ642*CQ639,CQ642*CQ639)</f>
        <v>366.42871071332218</v>
      </c>
      <c r="CR643" s="133">
        <f>IF(CQ633="+Y",-CR642*CR639,CR642*CR639)</f>
        <v>756.40428241193285</v>
      </c>
      <c r="CS643" s="133">
        <f>IF(CQ633="+Y",-CS642*CS639,CS642*CS639)</f>
        <v>360.43384059370771</v>
      </c>
      <c r="CT643" s="133">
        <f>IF(CQ633="+Y",-CT642*CT639,CT642*CT639)</f>
        <v>0</v>
      </c>
      <c r="CU643" s="36">
        <f>CQ643</f>
        <v>366.42871071332218</v>
      </c>
      <c r="CV643" s="191">
        <f t="shared" ref="CV643" si="514">CR643</f>
        <v>756.40428241193285</v>
      </c>
      <c r="CW643" s="191">
        <f t="shared" ref="CW643" si="515">CS643</f>
        <v>360.43384059370771</v>
      </c>
      <c r="CX643" s="192">
        <f t="shared" ref="CX643" si="516">CT643</f>
        <v>0</v>
      </c>
      <c r="CZ643" s="91" t="s">
        <v>39</v>
      </c>
      <c r="DA643" s="196" t="s">
        <v>40</v>
      </c>
      <c r="DB643" s="35">
        <f>IF(DB633="+X",DB640*DB637-DB642*DB639,-DB638*DB641+DB639*DB642)</f>
        <v>1660.9212681416329</v>
      </c>
      <c r="DC643" s="133">
        <f>IF(DB633="+X",DC640*DC637,-DC638*DC641)</f>
        <v>-168.79281180301149</v>
      </c>
      <c r="DD643" s="133">
        <v>0</v>
      </c>
      <c r="DE643" s="99">
        <v>0</v>
      </c>
      <c r="DF643" s="133">
        <f>IF(DF633="+X",DF640*DF637-DF642*DF639,-DF638*DF641+DF639*DF642)</f>
        <v>-839.77446516065879</v>
      </c>
      <c r="DG643" s="99">
        <f>IF(DG633="-X",DG640*DG637-DG642*DG639,-DG638*DG641+DG639*DG642)</f>
        <v>-78.769978841405475</v>
      </c>
      <c r="DH643" s="133">
        <f>IF(DH633="+Y",-DH642*DH639,DH642*DH639)</f>
        <v>129.78769412178838</v>
      </c>
      <c r="DI643" s="133">
        <f>IF(DH633="+Y",-DI642*DI639,DI642*DI639)</f>
        <v>213.04131993963398</v>
      </c>
      <c r="DJ643" s="133">
        <f>IF(DH633="+Y",-DJ642*DJ639,DJ642*DJ639)</f>
        <v>-55.372481911977864</v>
      </c>
      <c r="DK643" s="133">
        <f>IF(DH633="+Y",-DK642*DK639,DK642*DK639)</f>
        <v>0</v>
      </c>
      <c r="DL643" s="36">
        <f>DH643</f>
        <v>129.78769412178838</v>
      </c>
      <c r="DM643" s="191">
        <f t="shared" ref="DM643" si="517">DI643</f>
        <v>213.04131993963398</v>
      </c>
      <c r="DN643" s="191">
        <f t="shared" ref="DN643" si="518">DJ643</f>
        <v>-55.372481911977864</v>
      </c>
      <c r="DO643" s="192">
        <f t="shared" ref="DO643" si="519">DK643</f>
        <v>0</v>
      </c>
      <c r="DQ643" s="91" t="s">
        <v>39</v>
      </c>
      <c r="DR643" s="196" t="s">
        <v>40</v>
      </c>
      <c r="DS643" s="35">
        <f>IF(DS633="+X",DS640*DS637-DS642*DS639,-DS638*DS641+DS639*DS642)</f>
        <v>1660.9212681416329</v>
      </c>
      <c r="DT643" s="133">
        <f>IF(DS633="+X",DT640*DT637,-DT638*DT641)</f>
        <v>-168.79281180301149</v>
      </c>
      <c r="DU643" s="133">
        <v>0</v>
      </c>
      <c r="DV643" s="99">
        <v>0</v>
      </c>
      <c r="DW643" s="133">
        <f>IF(DW633="+X",DW640*DW637-DW642*DW639,-DW638*DW641+DW639*DW642)</f>
        <v>-1653.597629576589</v>
      </c>
      <c r="DX643" s="99">
        <f>IF(DX633="-X",DX640*DX637-DX642*DX639,-DX638*DX641+DX639*DX642)</f>
        <v>-78.769978841405475</v>
      </c>
      <c r="DY643" s="133">
        <f>IF(DY633="+Y",-DY642*DY639,DY642*DY639)</f>
        <v>-206.93058058775091</v>
      </c>
      <c r="DZ643" s="133">
        <f>IF(DY633="+Y",-DZ642*DZ639,DZ642*DZ639)</f>
        <v>-427.15860614158936</v>
      </c>
      <c r="EA643" s="133">
        <f>IF(DY633="+Y",-EA642*EA639,EA642*EA639)</f>
        <v>-203.54514184310381</v>
      </c>
      <c r="EB643" s="133">
        <f>IF(DY633="+Y",-EB642*EB639,EB642*EB639)</f>
        <v>0</v>
      </c>
      <c r="EC643" s="36">
        <f>DY643</f>
        <v>-206.93058058775091</v>
      </c>
      <c r="ED643" s="191">
        <f t="shared" ref="ED643" si="520">DZ643</f>
        <v>-427.15860614158936</v>
      </c>
      <c r="EE643" s="191">
        <f t="shared" ref="EE643" si="521">EA643</f>
        <v>-203.54514184310381</v>
      </c>
      <c r="EF643" s="192">
        <f t="shared" ref="EF643" si="522">EB643</f>
        <v>0</v>
      </c>
    </row>
    <row r="644" spans="2:136" x14ac:dyDescent="0.3">
      <c r="B644" s="107" t="s">
        <v>35</v>
      </c>
      <c r="C644" s="16" t="s">
        <v>36</v>
      </c>
      <c r="D644" s="20">
        <f>SUM(D640:Q640)</f>
        <v>-162.41355635596622</v>
      </c>
      <c r="E644" s="136"/>
      <c r="F644" s="136"/>
      <c r="G644" s="136"/>
      <c r="H644" s="136"/>
      <c r="I644" s="136"/>
      <c r="J644" s="136"/>
      <c r="K644" s="136"/>
      <c r="L644" s="136"/>
      <c r="M644" s="136"/>
      <c r="N644" s="136"/>
      <c r="O644" s="136"/>
      <c r="P644" s="136"/>
      <c r="Q644" s="136"/>
      <c r="S644" s="107" t="s">
        <v>35</v>
      </c>
      <c r="T644" s="202" t="s">
        <v>36</v>
      </c>
      <c r="U644" s="20">
        <f>SUM(U640:AH640)</f>
        <v>-189.2030968709029</v>
      </c>
      <c r="V644" s="136"/>
      <c r="W644" s="136"/>
      <c r="X644" s="136"/>
      <c r="Y644" s="136"/>
      <c r="Z644" s="136"/>
      <c r="AA644" s="136"/>
      <c r="AB644" s="136"/>
      <c r="AC644" s="136"/>
      <c r="AD644" s="136"/>
      <c r="AE644" s="136"/>
      <c r="AF644" s="136"/>
      <c r="AG644" s="136"/>
      <c r="AH644" s="136"/>
      <c r="AJ644" s="107" t="s">
        <v>35</v>
      </c>
      <c r="AK644" s="202" t="s">
        <v>36</v>
      </c>
      <c r="AL644" s="20">
        <f>SUM(AL640:AY640)</f>
        <v>-162.41355635596622</v>
      </c>
      <c r="AM644" s="136"/>
      <c r="AN644" s="136"/>
      <c r="AO644" s="136"/>
      <c r="AP644" s="136"/>
      <c r="AQ644" s="136"/>
      <c r="AR644" s="136"/>
      <c r="AS644" s="136"/>
      <c r="AT644" s="136"/>
      <c r="AU644" s="136"/>
      <c r="AV644" s="136"/>
      <c r="AW644" s="136"/>
      <c r="AX644" s="136"/>
      <c r="AY644" s="136"/>
      <c r="BA644" s="107" t="s">
        <v>35</v>
      </c>
      <c r="BB644" s="202" t="s">
        <v>36</v>
      </c>
      <c r="BC644" s="20">
        <f>SUM(BC640:BP640)</f>
        <v>-189.2030968709029</v>
      </c>
      <c r="BD644" s="136"/>
      <c r="BE644" s="136"/>
      <c r="BF644" s="136"/>
      <c r="BG644" s="136"/>
      <c r="BH644" s="136"/>
      <c r="BI644" s="136"/>
      <c r="BJ644" s="136"/>
      <c r="BK644" s="136"/>
      <c r="BL644" s="136"/>
      <c r="BM644" s="136"/>
      <c r="BN644" s="136"/>
      <c r="BO644" s="136"/>
      <c r="BP644" s="136"/>
      <c r="BR644" s="107" t="s">
        <v>35</v>
      </c>
      <c r="BS644" s="202" t="s">
        <v>36</v>
      </c>
      <c r="BT644" s="20">
        <f>SUM(BT640:CG640)</f>
        <v>3.5527136788005009E-15</v>
      </c>
      <c r="BU644" s="136"/>
      <c r="BV644" s="136"/>
      <c r="BW644" s="136"/>
      <c r="BX644" s="136"/>
      <c r="BY644" s="136"/>
      <c r="BZ644" s="136"/>
      <c r="CA644" s="136"/>
      <c r="CB644" s="136"/>
      <c r="CC644" s="136"/>
      <c r="CD644" s="136"/>
      <c r="CE644" s="136"/>
      <c r="CF644" s="136"/>
      <c r="CG644" s="136"/>
      <c r="CI644" s="107" t="s">
        <v>35</v>
      </c>
      <c r="CJ644" s="202" t="s">
        <v>36</v>
      </c>
      <c r="CK644" s="20">
        <f>SUM(CK640:CX640)</f>
        <v>0</v>
      </c>
      <c r="CL644" s="136"/>
      <c r="CM644" s="136"/>
      <c r="CN644" s="136"/>
      <c r="CO644" s="136"/>
      <c r="CP644" s="136"/>
      <c r="CQ644" s="136"/>
      <c r="CR644" s="136"/>
      <c r="CS644" s="136"/>
      <c r="CT644" s="136"/>
      <c r="CU644" s="136"/>
      <c r="CV644" s="136"/>
      <c r="CW644" s="136"/>
      <c r="CX644" s="136"/>
      <c r="CZ644" s="107" t="s">
        <v>35</v>
      </c>
      <c r="DA644" s="202" t="s">
        <v>36</v>
      </c>
      <c r="DB644" s="20">
        <f>SUM(DB640:DO640)</f>
        <v>0</v>
      </c>
      <c r="DC644" s="136"/>
      <c r="DD644" s="136"/>
      <c r="DE644" s="136"/>
      <c r="DF644" s="136"/>
      <c r="DG644" s="136"/>
      <c r="DH644" s="136"/>
      <c r="DI644" s="136"/>
      <c r="DJ644" s="136"/>
      <c r="DK644" s="136"/>
      <c r="DL644" s="136"/>
      <c r="DM644" s="136"/>
      <c r="DN644" s="136"/>
      <c r="DO644" s="136"/>
      <c r="DQ644" s="107" t="s">
        <v>35</v>
      </c>
      <c r="DR644" s="202" t="s">
        <v>36</v>
      </c>
      <c r="DS644" s="20">
        <f>SUM(DS640:EF640)</f>
        <v>0</v>
      </c>
      <c r="DT644" s="136"/>
      <c r="DU644" s="136"/>
      <c r="DV644" s="136"/>
      <c r="DW644" s="136"/>
      <c r="DX644" s="136"/>
      <c r="DY644" s="136"/>
      <c r="DZ644" s="136"/>
      <c r="EA644" s="136"/>
      <c r="EB644" s="136"/>
      <c r="EC644" s="136"/>
      <c r="ED644" s="136"/>
      <c r="EE644" s="136"/>
      <c r="EF644" s="136"/>
    </row>
    <row r="645" spans="2:136" x14ac:dyDescent="0.3">
      <c r="B645" s="107" t="s">
        <v>37</v>
      </c>
      <c r="C645" s="16" t="s">
        <v>36</v>
      </c>
      <c r="D645" s="20">
        <f>SUM(D641:Q641)</f>
        <v>0</v>
      </c>
      <c r="E645" s="136"/>
      <c r="F645" s="136"/>
      <c r="G645" s="136"/>
      <c r="H645" s="136"/>
      <c r="I645" s="136"/>
      <c r="J645" s="136"/>
      <c r="K645" s="136"/>
      <c r="L645" s="136"/>
      <c r="M645" s="136"/>
      <c r="N645" s="136"/>
      <c r="O645" s="136"/>
      <c r="P645" s="136"/>
      <c r="Q645" s="136"/>
      <c r="S645" s="107" t="s">
        <v>37</v>
      </c>
      <c r="T645" s="202" t="s">
        <v>36</v>
      </c>
      <c r="U645" s="20">
        <f>SUM(U641:AH641)</f>
        <v>0</v>
      </c>
      <c r="V645" s="136"/>
      <c r="W645" s="136"/>
      <c r="X645" s="136"/>
      <c r="Y645" s="136"/>
      <c r="Z645" s="136"/>
      <c r="AA645" s="136"/>
      <c r="AB645" s="136"/>
      <c r="AC645" s="136"/>
      <c r="AD645" s="136"/>
      <c r="AE645" s="136"/>
      <c r="AF645" s="136"/>
      <c r="AG645" s="136"/>
      <c r="AH645" s="136"/>
      <c r="AJ645" s="107" t="s">
        <v>37</v>
      </c>
      <c r="AK645" s="202" t="s">
        <v>36</v>
      </c>
      <c r="AL645" s="20">
        <f>SUM(AL641:AY641)</f>
        <v>0</v>
      </c>
      <c r="AM645" s="136"/>
      <c r="AN645" s="136"/>
      <c r="AO645" s="136"/>
      <c r="AP645" s="136"/>
      <c r="AQ645" s="136"/>
      <c r="AR645" s="136"/>
      <c r="AS645" s="136"/>
      <c r="AT645" s="136"/>
      <c r="AU645" s="136"/>
      <c r="AV645" s="136"/>
      <c r="AW645" s="136"/>
      <c r="AX645" s="136"/>
      <c r="AY645" s="136"/>
      <c r="BA645" s="107" t="s">
        <v>37</v>
      </c>
      <c r="BB645" s="202" t="s">
        <v>36</v>
      </c>
      <c r="BC645" s="20">
        <f>SUM(BC641:BP641)</f>
        <v>0</v>
      </c>
      <c r="BD645" s="136"/>
      <c r="BE645" s="136"/>
      <c r="BF645" s="136"/>
      <c r="BG645" s="136"/>
      <c r="BH645" s="136"/>
      <c r="BI645" s="136"/>
      <c r="BJ645" s="136"/>
      <c r="BK645" s="136"/>
      <c r="BL645" s="136"/>
      <c r="BM645" s="136"/>
      <c r="BN645" s="136"/>
      <c r="BO645" s="136"/>
      <c r="BP645" s="136"/>
      <c r="BR645" s="107" t="s">
        <v>37</v>
      </c>
      <c r="BS645" s="202" t="s">
        <v>36</v>
      </c>
      <c r="BT645" s="20">
        <f>SUM(BT641:CG641)</f>
        <v>-415.20564339585206</v>
      </c>
      <c r="BU645" s="136"/>
      <c r="BV645" s="136"/>
      <c r="BW645" s="136"/>
      <c r="BX645" s="136"/>
      <c r="BY645" s="136"/>
      <c r="BZ645" s="136"/>
      <c r="CA645" s="136"/>
      <c r="CB645" s="136"/>
      <c r="CC645" s="136"/>
      <c r="CD645" s="136"/>
      <c r="CE645" s="136"/>
      <c r="CF645" s="136"/>
      <c r="CG645" s="136"/>
      <c r="CI645" s="107" t="s">
        <v>37</v>
      </c>
      <c r="CJ645" s="202" t="s">
        <v>36</v>
      </c>
      <c r="CK645" s="20">
        <f>SUM(CK641:CX641)</f>
        <v>-460.98319639424813</v>
      </c>
      <c r="CL645" s="136"/>
      <c r="CM645" s="136"/>
      <c r="CN645" s="136"/>
      <c r="CO645" s="136"/>
      <c r="CP645" s="136"/>
      <c r="CQ645" s="136"/>
      <c r="CR645" s="136"/>
      <c r="CS645" s="136"/>
      <c r="CT645" s="136"/>
      <c r="CU645" s="136"/>
      <c r="CV645" s="136"/>
      <c r="CW645" s="136"/>
      <c r="CX645" s="136"/>
      <c r="CZ645" s="107" t="s">
        <v>37</v>
      </c>
      <c r="DA645" s="202" t="s">
        <v>36</v>
      </c>
      <c r="DB645" s="20">
        <f>SUM(DB641:DO641)</f>
        <v>-415.20564339585206</v>
      </c>
      <c r="DC645" s="136"/>
      <c r="DD645" s="136"/>
      <c r="DE645" s="136"/>
      <c r="DF645" s="136"/>
      <c r="DG645" s="136"/>
      <c r="DH645" s="136"/>
      <c r="DI645" s="136"/>
      <c r="DJ645" s="136"/>
      <c r="DK645" s="136"/>
      <c r="DL645" s="136"/>
      <c r="DM645" s="136"/>
      <c r="DN645" s="136"/>
      <c r="DO645" s="136"/>
      <c r="DQ645" s="107" t="s">
        <v>37</v>
      </c>
      <c r="DR645" s="202" t="s">
        <v>36</v>
      </c>
      <c r="DS645" s="20">
        <f>SUM(DS641:EF641)</f>
        <v>-460.98319639424813</v>
      </c>
      <c r="DT645" s="136"/>
      <c r="DU645" s="136"/>
      <c r="DV645" s="136"/>
      <c r="DW645" s="136"/>
      <c r="DX645" s="136"/>
      <c r="DY645" s="136"/>
      <c r="DZ645" s="136"/>
      <c r="EA645" s="136"/>
      <c r="EB645" s="136"/>
      <c r="EC645" s="136"/>
      <c r="ED645" s="136"/>
      <c r="EE645" s="136"/>
      <c r="EF645" s="136"/>
    </row>
    <row r="646" spans="2:136" x14ac:dyDescent="0.3">
      <c r="B646" s="107" t="s">
        <v>38</v>
      </c>
      <c r="C646" s="16" t="s">
        <v>36</v>
      </c>
      <c r="D646" s="20">
        <f>SUM(D642:Q642)</f>
        <v>812.39428981349374</v>
      </c>
      <c r="E646" s="136"/>
      <c r="F646" s="136"/>
      <c r="G646" s="136"/>
      <c r="H646" s="136"/>
      <c r="I646" s="136"/>
      <c r="J646" s="136"/>
      <c r="K646" s="136"/>
      <c r="L646" s="136"/>
      <c r="M646" s="136"/>
      <c r="N646" s="136"/>
      <c r="O646" s="136"/>
      <c r="P646" s="136"/>
      <c r="Q646" s="136"/>
      <c r="S646" s="107" t="s">
        <v>38</v>
      </c>
      <c r="T646" s="202" t="s">
        <v>36</v>
      </c>
      <c r="U646" s="20">
        <f>SUM(U642:AH642)</f>
        <v>615.66974626849242</v>
      </c>
      <c r="V646" s="136"/>
      <c r="W646" s="136"/>
      <c r="X646" s="136"/>
      <c r="Y646" s="136"/>
      <c r="Z646" s="136"/>
      <c r="AA646" s="136"/>
      <c r="AB646" s="136"/>
      <c r="AC646" s="136"/>
      <c r="AD646" s="136"/>
      <c r="AE646" s="136"/>
      <c r="AF646" s="136"/>
      <c r="AG646" s="136"/>
      <c r="AH646" s="136"/>
      <c r="AJ646" s="107" t="s">
        <v>38</v>
      </c>
      <c r="AK646" s="202" t="s">
        <v>36</v>
      </c>
      <c r="AL646" s="20">
        <f>SUM(AL642:AY642)</f>
        <v>-115.96617510306928</v>
      </c>
      <c r="AM646" s="136"/>
      <c r="AN646" s="136"/>
      <c r="AO646" s="136"/>
      <c r="AP646" s="136"/>
      <c r="AQ646" s="136"/>
      <c r="AR646" s="136"/>
      <c r="AS646" s="136"/>
      <c r="AT646" s="136"/>
      <c r="AU646" s="136"/>
      <c r="AV646" s="136"/>
      <c r="AW646" s="136"/>
      <c r="AX646" s="136"/>
      <c r="AY646" s="136"/>
      <c r="BA646" s="107" t="s">
        <v>38</v>
      </c>
      <c r="BB646" s="202" t="s">
        <v>36</v>
      </c>
      <c r="BC646" s="20">
        <f>SUM(BC642:BP642)</f>
        <v>-312.69071864807063</v>
      </c>
      <c r="BD646" s="136"/>
      <c r="BE646" s="136"/>
      <c r="BF646" s="136"/>
      <c r="BG646" s="136"/>
      <c r="BH646" s="136"/>
      <c r="BI646" s="136"/>
      <c r="BJ646" s="136"/>
      <c r="BK646" s="136"/>
      <c r="BL646" s="136"/>
      <c r="BM646" s="136"/>
      <c r="BN646" s="136"/>
      <c r="BO646" s="136"/>
      <c r="BP646" s="136"/>
      <c r="BR646" s="107" t="s">
        <v>38</v>
      </c>
      <c r="BS646" s="202" t="s">
        <v>36</v>
      </c>
      <c r="BT646" s="20">
        <f>SUM(BT642:CG642)</f>
        <v>875.703241023337</v>
      </c>
      <c r="BU646" s="136"/>
      <c r="BV646" s="136"/>
      <c r="BW646" s="136"/>
      <c r="BX646" s="136"/>
      <c r="BY646" s="136"/>
      <c r="BZ646" s="136"/>
      <c r="CA646" s="136"/>
      <c r="CB646" s="136"/>
      <c r="CC646" s="136"/>
      <c r="CD646" s="136"/>
      <c r="CE646" s="136"/>
      <c r="CF646" s="136"/>
      <c r="CG646" s="136"/>
      <c r="CI646" s="107" t="s">
        <v>38</v>
      </c>
      <c r="CJ646" s="202" t="s">
        <v>36</v>
      </c>
      <c r="CK646" s="20">
        <f>SUM(CK642:CX642)</f>
        <v>597.36918083911837</v>
      </c>
      <c r="CL646" s="136"/>
      <c r="CM646" s="136"/>
      <c r="CN646" s="136"/>
      <c r="CO646" s="136"/>
      <c r="CP646" s="136"/>
      <c r="CQ646" s="136"/>
      <c r="CR646" s="136"/>
      <c r="CS646" s="136"/>
      <c r="CT646" s="136"/>
      <c r="CU646" s="136"/>
      <c r="CV646" s="136"/>
      <c r="CW646" s="136"/>
      <c r="CX646" s="136"/>
      <c r="CZ646" s="107" t="s">
        <v>38</v>
      </c>
      <c r="DA646" s="202" t="s">
        <v>36</v>
      </c>
      <c r="DB646" s="20">
        <f>SUM(DB642:DO642)</f>
        <v>-52.657223893225996</v>
      </c>
      <c r="DC646" s="136"/>
      <c r="DD646" s="136"/>
      <c r="DE646" s="136"/>
      <c r="DF646" s="136"/>
      <c r="DG646" s="136"/>
      <c r="DH646" s="136"/>
      <c r="DI646" s="136"/>
      <c r="DJ646" s="136"/>
      <c r="DK646" s="136"/>
      <c r="DL646" s="136"/>
      <c r="DM646" s="136"/>
      <c r="DN646" s="136"/>
      <c r="DO646" s="136"/>
      <c r="DQ646" s="107" t="s">
        <v>38</v>
      </c>
      <c r="DR646" s="202" t="s">
        <v>36</v>
      </c>
      <c r="DS646" s="20">
        <f>SUM(DS642:EF642)</f>
        <v>-330.99128407744467</v>
      </c>
      <c r="DT646" s="136"/>
      <c r="DU646" s="136"/>
      <c r="DV646" s="136"/>
      <c r="DW646" s="136"/>
      <c r="DX646" s="136"/>
      <c r="DY646" s="136"/>
      <c r="DZ646" s="136"/>
      <c r="EA646" s="136"/>
      <c r="EB646" s="136"/>
      <c r="EC646" s="136"/>
      <c r="ED646" s="136"/>
      <c r="EE646" s="136"/>
      <c r="EF646" s="136"/>
    </row>
    <row r="647" spans="2:136" x14ac:dyDescent="0.3">
      <c r="B647" s="91" t="s">
        <v>39</v>
      </c>
      <c r="C647" s="95" t="s">
        <v>40</v>
      </c>
      <c r="D647" s="103">
        <f>SUM(D643:Q643)</f>
        <v>-17228.292234225857</v>
      </c>
      <c r="E647" s="193" t="str">
        <f>IF(D633="+X","Must be NEGATIVE for overturn","Must be POSITIVE for overturn")</f>
        <v>Must be NEGATIVE for overturn</v>
      </c>
      <c r="F647" s="16"/>
      <c r="G647" s="16"/>
      <c r="H647" s="16"/>
      <c r="I647" s="16"/>
      <c r="J647" s="12"/>
      <c r="K647" s="16"/>
      <c r="L647" s="16"/>
      <c r="M647" s="16"/>
      <c r="N647" s="16"/>
      <c r="O647" s="16"/>
      <c r="P647" s="16"/>
      <c r="Q647" s="16"/>
      <c r="S647" s="91" t="s">
        <v>39</v>
      </c>
      <c r="T647" s="196" t="s">
        <v>40</v>
      </c>
      <c r="U647" s="103">
        <f>SUM(U643:AH643)</f>
        <v>-11863.750760526773</v>
      </c>
      <c r="V647" s="193" t="str">
        <f>IF(U633="+X","Must be NEGATIVE for overturn","Must be POSITIVE for overturn")</f>
        <v>Must be NEGATIVE for overturn</v>
      </c>
      <c r="W647" s="202"/>
      <c r="X647" s="202"/>
      <c r="Y647" s="202"/>
      <c r="Z647" s="202"/>
      <c r="AA647" s="12"/>
      <c r="AB647" s="202"/>
      <c r="AC647" s="202"/>
      <c r="AD647" s="202"/>
      <c r="AE647" s="202"/>
      <c r="AF647" s="202"/>
      <c r="AG647" s="202"/>
      <c r="AH647" s="202"/>
      <c r="AJ647" s="91" t="s">
        <v>39</v>
      </c>
      <c r="AK647" s="196" t="s">
        <v>40</v>
      </c>
      <c r="AL647" s="103">
        <f>SUM(AL643:AY643)</f>
        <v>1338.9170641054025</v>
      </c>
      <c r="AM647" s="193" t="str">
        <f>IF(AL633="+X","Must be NEGATIVE for overturn","Must be POSITIVE for overturn")</f>
        <v>Must be NEGATIVE for overturn</v>
      </c>
      <c r="AN647" s="202"/>
      <c r="AO647" s="202"/>
      <c r="AP647" s="202"/>
      <c r="AQ647" s="202"/>
      <c r="AR647" s="12"/>
      <c r="AS647" s="202"/>
      <c r="AT647" s="202"/>
      <c r="AU647" s="202"/>
      <c r="AV647" s="202"/>
      <c r="AW647" s="202"/>
      <c r="AX647" s="202"/>
      <c r="AY647" s="202"/>
      <c r="BA647" s="91" t="s">
        <v>39</v>
      </c>
      <c r="BB647" s="196" t="s">
        <v>40</v>
      </c>
      <c r="BC647" s="103">
        <f>SUM(BC643:BP643)</f>
        <v>6703.4585378044849</v>
      </c>
      <c r="BD647" s="193" t="str">
        <f>IF(BC633="+X","Must be NEGATIVE for overturn","Must be POSITIVE for overturn")</f>
        <v>Must be NEGATIVE for overturn</v>
      </c>
      <c r="BE647" s="202"/>
      <c r="BF647" s="202"/>
      <c r="BG647" s="202"/>
      <c r="BH647" s="202"/>
      <c r="BI647" s="12"/>
      <c r="BJ647" s="202"/>
      <c r="BK647" s="202"/>
      <c r="BL647" s="202"/>
      <c r="BM647" s="202"/>
      <c r="BN647" s="202"/>
      <c r="BO647" s="202"/>
      <c r="BP647" s="202"/>
      <c r="BR647" s="91" t="s">
        <v>39</v>
      </c>
      <c r="BS647" s="196" t="s">
        <v>40</v>
      </c>
      <c r="BT647" s="103">
        <f>SUM(BT643:CG643)</f>
        <v>10432.101725801072</v>
      </c>
      <c r="BU647" s="193" t="str">
        <f>IF(BT633="+X","Must be NEGATIVE for overturn","Must be POSITIVE for overturn")</f>
        <v>Must be POSITIVE for overturn</v>
      </c>
      <c r="BV647" s="202"/>
      <c r="BW647" s="202"/>
      <c r="BX647" s="202"/>
      <c r="BY647" s="202"/>
      <c r="BZ647" s="12"/>
      <c r="CA647" s="202"/>
      <c r="CB647" s="202"/>
      <c r="CC647" s="202"/>
      <c r="CD647" s="202"/>
      <c r="CE647" s="202"/>
      <c r="CF647" s="202"/>
      <c r="CG647" s="202"/>
      <c r="CI647" s="91" t="s">
        <v>39</v>
      </c>
      <c r="CJ647" s="196" t="s">
        <v>40</v>
      </c>
      <c r="CK647" s="103">
        <f>SUM(CK643:CX643)</f>
        <v>7368.0968399413678</v>
      </c>
      <c r="CL647" s="193" t="str">
        <f>IF(CK633="+X","Must be NEGATIVE for overturn","Must be POSITIVE for overturn")</f>
        <v>Must be POSITIVE for overturn</v>
      </c>
      <c r="CM647" s="202"/>
      <c r="CN647" s="202"/>
      <c r="CO647" s="202"/>
      <c r="CP647" s="202"/>
      <c r="CQ647" s="12"/>
      <c r="CR647" s="202"/>
      <c r="CS647" s="202"/>
      <c r="CT647" s="202"/>
      <c r="CU647" s="202"/>
      <c r="CV647" s="202"/>
      <c r="CW647" s="202"/>
      <c r="CX647" s="202"/>
      <c r="CZ647" s="91" t="s">
        <v>39</v>
      </c>
      <c r="DA647" s="196" t="s">
        <v>40</v>
      </c>
      <c r="DB647" s="103">
        <f>SUM(DB643:DO643)</f>
        <v>1148.4970766354461</v>
      </c>
      <c r="DC647" s="193" t="str">
        <f>IF(DB633="+X","Must be NEGATIVE for overturn","Must be POSITIVE for overturn")</f>
        <v>Must be POSITIVE for overturn</v>
      </c>
      <c r="DD647" s="202"/>
      <c r="DE647" s="202"/>
      <c r="DF647" s="202"/>
      <c r="DG647" s="202"/>
      <c r="DH647" s="12"/>
      <c r="DI647" s="202"/>
      <c r="DJ647" s="202"/>
      <c r="DK647" s="202"/>
      <c r="DL647" s="202"/>
      <c r="DM647" s="202"/>
      <c r="DN647" s="202"/>
      <c r="DO647" s="202"/>
      <c r="DQ647" s="91" t="s">
        <v>39</v>
      </c>
      <c r="DR647" s="196" t="s">
        <v>40</v>
      </c>
      <c r="DS647" s="103">
        <f>SUM(DS643:EF643)</f>
        <v>-1915.5078092242616</v>
      </c>
      <c r="DT647" s="193" t="str">
        <f>IF(DS633="+X","Must be NEGATIVE for overturn","Must be POSITIVE for overturn")</f>
        <v>Must be POSITIVE for overturn</v>
      </c>
      <c r="DU647" s="202"/>
      <c r="DV647" s="202"/>
      <c r="DW647" s="202"/>
      <c r="DX647" s="202"/>
      <c r="DY647" s="12"/>
      <c r="DZ647" s="202"/>
      <c r="EA647" s="202"/>
      <c r="EB647" s="202"/>
      <c r="EC647" s="202"/>
      <c r="ED647" s="202"/>
      <c r="EE647" s="202"/>
      <c r="EF647" s="202"/>
    </row>
    <row r="648" spans="2:136" x14ac:dyDescent="0.3">
      <c r="B648" s="12"/>
      <c r="C648" s="16"/>
      <c r="D648" s="16"/>
      <c r="E648" s="16"/>
      <c r="F648" s="16"/>
      <c r="G648" s="16"/>
      <c r="H648" s="16"/>
      <c r="I648" s="16"/>
      <c r="J648" s="16"/>
      <c r="K648" s="16"/>
      <c r="L648" s="16"/>
      <c r="S648" s="12"/>
      <c r="T648" s="202"/>
      <c r="U648" s="202"/>
      <c r="V648" s="202"/>
      <c r="W648" s="202"/>
      <c r="X648" s="202"/>
      <c r="Y648" s="202"/>
      <c r="Z648" s="202"/>
      <c r="AA648" s="202"/>
      <c r="AB648" s="202"/>
      <c r="AC648" s="202"/>
      <c r="AJ648" s="12"/>
      <c r="AK648" s="202"/>
      <c r="AL648" s="202"/>
      <c r="AM648" s="202"/>
      <c r="AN648" s="202"/>
      <c r="AO648" s="202"/>
      <c r="AP648" s="202"/>
      <c r="AQ648" s="202"/>
      <c r="AR648" s="202"/>
      <c r="AS648" s="202"/>
      <c r="AT648" s="202"/>
      <c r="BA648" s="12"/>
      <c r="BB648" s="202"/>
      <c r="BC648" s="202"/>
      <c r="BD648" s="202"/>
      <c r="BE648" s="202"/>
      <c r="BF648" s="202"/>
      <c r="BG648" s="202"/>
      <c r="BH648" s="202"/>
      <c r="BI648" s="202"/>
      <c r="BJ648" s="202"/>
      <c r="BK648" s="202"/>
      <c r="BR648" s="12"/>
      <c r="BS648" s="202"/>
      <c r="BT648" s="202"/>
      <c r="BU648" s="202"/>
      <c r="BV648" s="202"/>
      <c r="BW648" s="202"/>
      <c r="BX648" s="202"/>
      <c r="BY648" s="202"/>
      <c r="BZ648" s="202"/>
      <c r="CA648" s="202"/>
      <c r="CB648" s="202"/>
      <c r="CI648" s="12"/>
      <c r="CJ648" s="202"/>
      <c r="CK648" s="202"/>
      <c r="CL648" s="202"/>
      <c r="CM648" s="202"/>
      <c r="CN648" s="202"/>
      <c r="CO648" s="202"/>
      <c r="CP648" s="202"/>
      <c r="CQ648" s="202"/>
      <c r="CR648" s="202"/>
      <c r="CS648" s="202"/>
      <c r="CZ648" s="12"/>
      <c r="DA648" s="202"/>
      <c r="DB648" s="202"/>
      <c r="DC648" s="202"/>
      <c r="DD648" s="202"/>
      <c r="DE648" s="202"/>
      <c r="DF648" s="202"/>
      <c r="DG648" s="202"/>
      <c r="DH648" s="202"/>
      <c r="DI648" s="202"/>
      <c r="DJ648" s="202"/>
      <c r="DQ648" s="12"/>
      <c r="DR648" s="202"/>
      <c r="DS648" s="202"/>
      <c r="DT648" s="202"/>
      <c r="DU648" s="202"/>
      <c r="DV648" s="202"/>
      <c r="DW648" s="202"/>
      <c r="DX648" s="202"/>
      <c r="DY648" s="202"/>
      <c r="DZ648" s="202"/>
      <c r="EA648" s="202"/>
    </row>
    <row r="649" spans="2:136" x14ac:dyDescent="0.3">
      <c r="B649" s="12"/>
      <c r="C649" s="273"/>
      <c r="D649" s="273"/>
      <c r="E649" s="273"/>
      <c r="F649" s="273"/>
      <c r="G649" s="273"/>
      <c r="H649" s="273"/>
      <c r="I649" s="273"/>
      <c r="J649" s="530" t="s">
        <v>157</v>
      </c>
      <c r="K649" s="531"/>
      <c r="L649" s="531"/>
      <c r="M649" s="532"/>
      <c r="N649" s="530" t="s">
        <v>157</v>
      </c>
      <c r="O649" s="531"/>
      <c r="P649" s="531"/>
      <c r="Q649" s="532"/>
      <c r="S649" s="12"/>
      <c r="T649" s="273"/>
      <c r="U649" s="273"/>
      <c r="V649" s="273"/>
      <c r="W649" s="273"/>
      <c r="X649" s="273"/>
      <c r="Y649" s="273"/>
      <c r="Z649" s="273"/>
      <c r="AA649" s="530" t="s">
        <v>157</v>
      </c>
      <c r="AB649" s="531"/>
      <c r="AC649" s="531"/>
      <c r="AD649" s="532"/>
      <c r="AE649" s="530" t="s">
        <v>157</v>
      </c>
      <c r="AF649" s="531"/>
      <c r="AG649" s="531"/>
      <c r="AH649" s="532"/>
      <c r="AJ649" s="12"/>
      <c r="AK649" s="273"/>
      <c r="AL649" s="273"/>
      <c r="AM649" s="273"/>
      <c r="AN649" s="273"/>
      <c r="AO649" s="273"/>
      <c r="AP649" s="273"/>
      <c r="AQ649" s="273"/>
      <c r="AR649" s="530" t="s">
        <v>157</v>
      </c>
      <c r="AS649" s="531"/>
      <c r="AT649" s="531"/>
      <c r="AU649" s="532"/>
      <c r="AV649" s="530" t="s">
        <v>157</v>
      </c>
      <c r="AW649" s="531"/>
      <c r="AX649" s="531"/>
      <c r="AY649" s="532"/>
      <c r="BA649" s="12"/>
      <c r="BB649" s="273"/>
      <c r="BC649" s="273"/>
      <c r="BD649" s="273"/>
      <c r="BE649" s="273"/>
      <c r="BF649" s="273"/>
      <c r="BG649" s="273"/>
      <c r="BH649" s="273"/>
      <c r="BI649" s="530" t="s">
        <v>157</v>
      </c>
      <c r="BJ649" s="531"/>
      <c r="BK649" s="531"/>
      <c r="BL649" s="532"/>
      <c r="BM649" s="530" t="s">
        <v>157</v>
      </c>
      <c r="BN649" s="531"/>
      <c r="BO649" s="531"/>
      <c r="BP649" s="532"/>
      <c r="BR649" s="12"/>
      <c r="BS649" s="273"/>
      <c r="BT649" s="273"/>
      <c r="BU649" s="273"/>
      <c r="BV649" s="273"/>
      <c r="BW649" s="273"/>
      <c r="BX649" s="273"/>
      <c r="BY649" s="273"/>
      <c r="BZ649" s="530" t="s">
        <v>157</v>
      </c>
      <c r="CA649" s="531"/>
      <c r="CB649" s="531"/>
      <c r="CC649" s="532"/>
      <c r="CD649" s="530" t="s">
        <v>157</v>
      </c>
      <c r="CE649" s="531"/>
      <c r="CF649" s="531"/>
      <c r="CG649" s="532"/>
      <c r="CI649" s="12"/>
      <c r="CJ649" s="273"/>
      <c r="CK649" s="273"/>
      <c r="CL649" s="273"/>
      <c r="CM649" s="273"/>
      <c r="CN649" s="273"/>
      <c r="CO649" s="273"/>
      <c r="CP649" s="273"/>
      <c r="CQ649" s="530" t="s">
        <v>157</v>
      </c>
      <c r="CR649" s="531"/>
      <c r="CS649" s="531"/>
      <c r="CT649" s="532"/>
      <c r="CU649" s="530" t="s">
        <v>157</v>
      </c>
      <c r="CV649" s="531"/>
      <c r="CW649" s="531"/>
      <c r="CX649" s="532"/>
      <c r="CZ649" s="12"/>
      <c r="DA649" s="273"/>
      <c r="DB649" s="273"/>
      <c r="DC649" s="273"/>
      <c r="DD649" s="273"/>
      <c r="DE649" s="273"/>
      <c r="DF649" s="273"/>
      <c r="DG649" s="273"/>
      <c r="DH649" s="530" t="s">
        <v>157</v>
      </c>
      <c r="DI649" s="531"/>
      <c r="DJ649" s="531"/>
      <c r="DK649" s="532"/>
      <c r="DL649" s="530" t="s">
        <v>157</v>
      </c>
      <c r="DM649" s="531"/>
      <c r="DN649" s="531"/>
      <c r="DO649" s="532"/>
      <c r="DQ649" s="12"/>
      <c r="DR649" s="273"/>
      <c r="DS649" s="273"/>
      <c r="DT649" s="273"/>
      <c r="DU649" s="273"/>
      <c r="DV649" s="273"/>
      <c r="DW649" s="273"/>
      <c r="DX649" s="273"/>
      <c r="DY649" s="530" t="s">
        <v>157</v>
      </c>
      <c r="DZ649" s="531"/>
      <c r="EA649" s="531"/>
      <c r="EB649" s="532"/>
      <c r="EC649" s="530" t="s">
        <v>157</v>
      </c>
      <c r="ED649" s="531"/>
      <c r="EE649" s="531"/>
      <c r="EF649" s="532"/>
    </row>
    <row r="650" spans="2:136" x14ac:dyDescent="0.3">
      <c r="B650" s="12"/>
      <c r="C650" s="273"/>
      <c r="D650" s="273"/>
      <c r="E650" s="273"/>
      <c r="F650" s="273"/>
      <c r="G650" s="273"/>
      <c r="H650" s="273"/>
      <c r="I650" s="273"/>
      <c r="J650" s="275" t="s">
        <v>159</v>
      </c>
      <c r="K650" s="276" t="s">
        <v>160</v>
      </c>
      <c r="L650" s="276" t="s">
        <v>161</v>
      </c>
      <c r="M650" s="276" t="s">
        <v>162</v>
      </c>
      <c r="N650" s="275" t="s">
        <v>159</v>
      </c>
      <c r="O650" s="276" t="s">
        <v>160</v>
      </c>
      <c r="P650" s="276" t="s">
        <v>161</v>
      </c>
      <c r="Q650" s="277" t="s">
        <v>162</v>
      </c>
      <c r="S650" s="12"/>
      <c r="T650" s="273"/>
      <c r="U650" s="273"/>
      <c r="V650" s="273"/>
      <c r="W650" s="273"/>
      <c r="X650" s="273"/>
      <c r="Y650" s="273"/>
      <c r="Z650" s="273"/>
      <c r="AA650" s="275" t="s">
        <v>159</v>
      </c>
      <c r="AB650" s="276" t="s">
        <v>160</v>
      </c>
      <c r="AC650" s="276" t="s">
        <v>161</v>
      </c>
      <c r="AD650" s="276" t="s">
        <v>162</v>
      </c>
      <c r="AE650" s="275" t="s">
        <v>159</v>
      </c>
      <c r="AF650" s="276" t="s">
        <v>160</v>
      </c>
      <c r="AG650" s="276" t="s">
        <v>161</v>
      </c>
      <c r="AH650" s="277" t="s">
        <v>162</v>
      </c>
      <c r="AJ650" s="12"/>
      <c r="AK650" s="273"/>
      <c r="AL650" s="273"/>
      <c r="AM650" s="273"/>
      <c r="AN650" s="273"/>
      <c r="AO650" s="273"/>
      <c r="AP650" s="273"/>
      <c r="AQ650" s="273"/>
      <c r="AR650" s="275" t="s">
        <v>159</v>
      </c>
      <c r="AS650" s="276" t="s">
        <v>160</v>
      </c>
      <c r="AT650" s="276" t="s">
        <v>161</v>
      </c>
      <c r="AU650" s="276" t="s">
        <v>162</v>
      </c>
      <c r="AV650" s="275" t="s">
        <v>159</v>
      </c>
      <c r="AW650" s="276" t="s">
        <v>160</v>
      </c>
      <c r="AX650" s="276" t="s">
        <v>161</v>
      </c>
      <c r="AY650" s="277" t="s">
        <v>162</v>
      </c>
      <c r="BA650" s="12"/>
      <c r="BB650" s="273"/>
      <c r="BC650" s="273"/>
      <c r="BD650" s="273"/>
      <c r="BE650" s="273"/>
      <c r="BF650" s="273"/>
      <c r="BG650" s="273"/>
      <c r="BH650" s="273"/>
      <c r="BI650" s="275" t="s">
        <v>159</v>
      </c>
      <c r="BJ650" s="276" t="s">
        <v>160</v>
      </c>
      <c r="BK650" s="276" t="s">
        <v>161</v>
      </c>
      <c r="BL650" s="276" t="s">
        <v>162</v>
      </c>
      <c r="BM650" s="275" t="s">
        <v>159</v>
      </c>
      <c r="BN650" s="276" t="s">
        <v>160</v>
      </c>
      <c r="BO650" s="276" t="s">
        <v>161</v>
      </c>
      <c r="BP650" s="277" t="s">
        <v>162</v>
      </c>
      <c r="BR650" s="12"/>
      <c r="BS650" s="273"/>
      <c r="BT650" s="273"/>
      <c r="BU650" s="273"/>
      <c r="BV650" s="273"/>
      <c r="BW650" s="273"/>
      <c r="BX650" s="273"/>
      <c r="BY650" s="273"/>
      <c r="BZ650" s="275" t="s">
        <v>159</v>
      </c>
      <c r="CA650" s="276" t="s">
        <v>160</v>
      </c>
      <c r="CB650" s="276" t="s">
        <v>161</v>
      </c>
      <c r="CC650" s="276" t="s">
        <v>162</v>
      </c>
      <c r="CD650" s="275" t="s">
        <v>159</v>
      </c>
      <c r="CE650" s="276" t="s">
        <v>160</v>
      </c>
      <c r="CF650" s="276" t="s">
        <v>161</v>
      </c>
      <c r="CG650" s="277" t="s">
        <v>162</v>
      </c>
      <c r="CI650" s="12"/>
      <c r="CJ650" s="273"/>
      <c r="CK650" s="273"/>
      <c r="CL650" s="273"/>
      <c r="CM650" s="273"/>
      <c r="CN650" s="273"/>
      <c r="CO650" s="273"/>
      <c r="CP650" s="273"/>
      <c r="CQ650" s="275" t="s">
        <v>159</v>
      </c>
      <c r="CR650" s="276" t="s">
        <v>160</v>
      </c>
      <c r="CS650" s="276" t="s">
        <v>161</v>
      </c>
      <c r="CT650" s="276" t="s">
        <v>162</v>
      </c>
      <c r="CU650" s="275" t="s">
        <v>159</v>
      </c>
      <c r="CV650" s="276" t="s">
        <v>160</v>
      </c>
      <c r="CW650" s="276" t="s">
        <v>161</v>
      </c>
      <c r="CX650" s="277" t="s">
        <v>162</v>
      </c>
      <c r="CZ650" s="12"/>
      <c r="DA650" s="273"/>
      <c r="DB650" s="273"/>
      <c r="DC650" s="273"/>
      <c r="DD650" s="273"/>
      <c r="DE650" s="273"/>
      <c r="DF650" s="273"/>
      <c r="DG650" s="273"/>
      <c r="DH650" s="275" t="s">
        <v>159</v>
      </c>
      <c r="DI650" s="276" t="s">
        <v>160</v>
      </c>
      <c r="DJ650" s="276" t="s">
        <v>161</v>
      </c>
      <c r="DK650" s="276" t="s">
        <v>162</v>
      </c>
      <c r="DL650" s="275" t="s">
        <v>159</v>
      </c>
      <c r="DM650" s="276" t="s">
        <v>160</v>
      </c>
      <c r="DN650" s="276" t="s">
        <v>161</v>
      </c>
      <c r="DO650" s="277" t="s">
        <v>162</v>
      </c>
      <c r="DQ650" s="12"/>
      <c r="DR650" s="273"/>
      <c r="DS650" s="273"/>
      <c r="DT650" s="273"/>
      <c r="DU650" s="273"/>
      <c r="DV650" s="273"/>
      <c r="DW650" s="273"/>
      <c r="DX650" s="273"/>
      <c r="DY650" s="275" t="s">
        <v>159</v>
      </c>
      <c r="DZ650" s="276" t="s">
        <v>160</v>
      </c>
      <c r="EA650" s="276" t="s">
        <v>161</v>
      </c>
      <c r="EB650" s="276" t="s">
        <v>162</v>
      </c>
      <c r="EC650" s="275" t="s">
        <v>159</v>
      </c>
      <c r="ED650" s="276" t="s">
        <v>160</v>
      </c>
      <c r="EE650" s="276" t="s">
        <v>161</v>
      </c>
      <c r="EF650" s="277" t="s">
        <v>162</v>
      </c>
    </row>
    <row r="651" spans="2:136" x14ac:dyDescent="0.3">
      <c r="B651" t="s">
        <v>336</v>
      </c>
      <c r="C651" s="234"/>
      <c r="D651" s="270" t="str">
        <f t="shared" ref="D651:I652" si="523">D632</f>
        <v>WinWall</v>
      </c>
      <c r="E651" s="271" t="str">
        <f t="shared" si="523"/>
        <v>LeeWall</v>
      </c>
      <c r="F651" s="271" t="str">
        <f t="shared" si="523"/>
        <v>SideWall1</v>
      </c>
      <c r="G651" s="272" t="str">
        <f t="shared" si="523"/>
        <v>SideWall2</v>
      </c>
      <c r="H651" s="235" t="str">
        <f t="shared" si="523"/>
        <v>WinRoof</v>
      </c>
      <c r="I651" s="236" t="str">
        <f t="shared" si="523"/>
        <v>LeeRoof</v>
      </c>
      <c r="J651" s="530" t="s">
        <v>229</v>
      </c>
      <c r="K651" s="531"/>
      <c r="L651" s="531"/>
      <c r="M651" s="532"/>
      <c r="N651" s="530" t="s">
        <v>230</v>
      </c>
      <c r="O651" s="531"/>
      <c r="P651" s="531"/>
      <c r="Q651" s="532"/>
      <c r="S651" t="s">
        <v>336</v>
      </c>
      <c r="T651" s="273"/>
      <c r="U651" s="270" t="str">
        <f t="shared" ref="U651:Z652" si="524">U632</f>
        <v>WinWall</v>
      </c>
      <c r="V651" s="271" t="str">
        <f t="shared" si="524"/>
        <v>LeeWall</v>
      </c>
      <c r="W651" s="271" t="str">
        <f t="shared" si="524"/>
        <v>SideWall1</v>
      </c>
      <c r="X651" s="272" t="str">
        <f t="shared" si="524"/>
        <v>SideWall2</v>
      </c>
      <c r="Y651" s="275" t="str">
        <f t="shared" si="524"/>
        <v>WinRoof</v>
      </c>
      <c r="Z651" s="277" t="str">
        <f t="shared" si="524"/>
        <v>LeeRoof</v>
      </c>
      <c r="AA651" s="530" t="s">
        <v>229</v>
      </c>
      <c r="AB651" s="531"/>
      <c r="AC651" s="531"/>
      <c r="AD651" s="532"/>
      <c r="AE651" s="531" t="s">
        <v>230</v>
      </c>
      <c r="AF651" s="531"/>
      <c r="AG651" s="531"/>
      <c r="AH651" s="532"/>
      <c r="AJ651" t="s">
        <v>336</v>
      </c>
      <c r="AK651" s="273"/>
      <c r="AL651" s="270" t="str">
        <f t="shared" ref="AL651:AQ652" si="525">AL632</f>
        <v>WinWall</v>
      </c>
      <c r="AM651" s="271" t="str">
        <f t="shared" si="525"/>
        <v>LeeWall</v>
      </c>
      <c r="AN651" s="271" t="str">
        <f t="shared" si="525"/>
        <v>SideWall1</v>
      </c>
      <c r="AO651" s="272" t="str">
        <f t="shared" si="525"/>
        <v>SideWall2</v>
      </c>
      <c r="AP651" s="275" t="str">
        <f t="shared" si="525"/>
        <v>WinRoof</v>
      </c>
      <c r="AQ651" s="277" t="str">
        <f t="shared" si="525"/>
        <v>LeeRoof</v>
      </c>
      <c r="AR651" s="530" t="s">
        <v>229</v>
      </c>
      <c r="AS651" s="531"/>
      <c r="AT651" s="531"/>
      <c r="AU651" s="532"/>
      <c r="AV651" s="531" t="s">
        <v>230</v>
      </c>
      <c r="AW651" s="531"/>
      <c r="AX651" s="531"/>
      <c r="AY651" s="532"/>
      <c r="BA651" t="s">
        <v>336</v>
      </c>
      <c r="BB651" s="273"/>
      <c r="BC651" s="270" t="str">
        <f t="shared" ref="BC651:BH652" si="526">BC632</f>
        <v>WinWall</v>
      </c>
      <c r="BD651" s="271" t="str">
        <f t="shared" si="526"/>
        <v>LeeWall</v>
      </c>
      <c r="BE651" s="271" t="str">
        <f t="shared" si="526"/>
        <v>SideWall1</v>
      </c>
      <c r="BF651" s="272" t="str">
        <f t="shared" si="526"/>
        <v>SideWall2</v>
      </c>
      <c r="BG651" s="275" t="str">
        <f t="shared" si="526"/>
        <v>WinRoof</v>
      </c>
      <c r="BH651" s="277" t="str">
        <f t="shared" si="526"/>
        <v>LeeRoof</v>
      </c>
      <c r="BI651" s="530" t="s">
        <v>229</v>
      </c>
      <c r="BJ651" s="531"/>
      <c r="BK651" s="531"/>
      <c r="BL651" s="532"/>
      <c r="BM651" s="531" t="s">
        <v>230</v>
      </c>
      <c r="BN651" s="531"/>
      <c r="BO651" s="531"/>
      <c r="BP651" s="532"/>
      <c r="BR651" t="s">
        <v>336</v>
      </c>
      <c r="BS651" s="273"/>
      <c r="BT651" s="270" t="str">
        <f t="shared" ref="BT651:BY652" si="527">BT632</f>
        <v>WinWall</v>
      </c>
      <c r="BU651" s="271" t="str">
        <f t="shared" si="527"/>
        <v>LeeWall</v>
      </c>
      <c r="BV651" s="271" t="str">
        <f t="shared" si="527"/>
        <v>SideWall1</v>
      </c>
      <c r="BW651" s="272" t="str">
        <f t="shared" si="527"/>
        <v>SideWall2</v>
      </c>
      <c r="BX651" s="275" t="str">
        <f t="shared" si="527"/>
        <v>WinRoof</v>
      </c>
      <c r="BY651" s="277" t="str">
        <f t="shared" si="527"/>
        <v>LeeRoof</v>
      </c>
      <c r="BZ651" s="530" t="s">
        <v>229</v>
      </c>
      <c r="CA651" s="531"/>
      <c r="CB651" s="531"/>
      <c r="CC651" s="532"/>
      <c r="CD651" s="531" t="s">
        <v>230</v>
      </c>
      <c r="CE651" s="531"/>
      <c r="CF651" s="531"/>
      <c r="CG651" s="532"/>
      <c r="CI651" t="s">
        <v>336</v>
      </c>
      <c r="CJ651" s="273"/>
      <c r="CK651" s="270" t="str">
        <f t="shared" ref="CK651:CP652" si="528">CK632</f>
        <v>WinWall</v>
      </c>
      <c r="CL651" s="271" t="str">
        <f t="shared" si="528"/>
        <v>LeeWall</v>
      </c>
      <c r="CM651" s="271" t="str">
        <f t="shared" si="528"/>
        <v>SideWall1</v>
      </c>
      <c r="CN651" s="272" t="str">
        <f t="shared" si="528"/>
        <v>SideWall2</v>
      </c>
      <c r="CO651" s="275" t="str">
        <f t="shared" si="528"/>
        <v>WinRoof</v>
      </c>
      <c r="CP651" s="277" t="str">
        <f t="shared" si="528"/>
        <v>LeeRoof</v>
      </c>
      <c r="CQ651" s="530" t="s">
        <v>229</v>
      </c>
      <c r="CR651" s="531"/>
      <c r="CS651" s="531"/>
      <c r="CT651" s="532"/>
      <c r="CU651" s="531" t="s">
        <v>230</v>
      </c>
      <c r="CV651" s="531"/>
      <c r="CW651" s="531"/>
      <c r="CX651" s="532"/>
      <c r="CZ651" t="s">
        <v>336</v>
      </c>
      <c r="DA651" s="273"/>
      <c r="DB651" s="270" t="str">
        <f t="shared" ref="DB651:DG652" si="529">DB632</f>
        <v>WinWall</v>
      </c>
      <c r="DC651" s="271" t="str">
        <f t="shared" si="529"/>
        <v>LeeWall</v>
      </c>
      <c r="DD651" s="271" t="str">
        <f t="shared" si="529"/>
        <v>SideWall1</v>
      </c>
      <c r="DE651" s="272" t="str">
        <f t="shared" si="529"/>
        <v>SideWall2</v>
      </c>
      <c r="DF651" s="275" t="str">
        <f t="shared" si="529"/>
        <v>WinRoof</v>
      </c>
      <c r="DG651" s="277" t="str">
        <f t="shared" si="529"/>
        <v>LeeRoof</v>
      </c>
      <c r="DH651" s="530" t="s">
        <v>229</v>
      </c>
      <c r="DI651" s="531"/>
      <c r="DJ651" s="531"/>
      <c r="DK651" s="532"/>
      <c r="DL651" s="531" t="s">
        <v>230</v>
      </c>
      <c r="DM651" s="531"/>
      <c r="DN651" s="531"/>
      <c r="DO651" s="532"/>
      <c r="DQ651" t="s">
        <v>336</v>
      </c>
      <c r="DR651" s="273"/>
      <c r="DS651" s="270" t="str">
        <f t="shared" ref="DS651:DX652" si="530">DS632</f>
        <v>WinWall</v>
      </c>
      <c r="DT651" s="271" t="str">
        <f t="shared" si="530"/>
        <v>LeeWall</v>
      </c>
      <c r="DU651" s="271" t="str">
        <f t="shared" si="530"/>
        <v>SideWall1</v>
      </c>
      <c r="DV651" s="272" t="str">
        <f t="shared" si="530"/>
        <v>SideWall2</v>
      </c>
      <c r="DW651" s="275" t="str">
        <f t="shared" si="530"/>
        <v>WinRoof</v>
      </c>
      <c r="DX651" s="277" t="str">
        <f t="shared" si="530"/>
        <v>LeeRoof</v>
      </c>
      <c r="DY651" s="530" t="s">
        <v>229</v>
      </c>
      <c r="DZ651" s="531"/>
      <c r="EA651" s="531"/>
      <c r="EB651" s="532"/>
      <c r="EC651" s="531" t="s">
        <v>230</v>
      </c>
      <c r="ED651" s="531"/>
      <c r="EE651" s="531"/>
      <c r="EF651" s="532"/>
    </row>
    <row r="652" spans="2:136" x14ac:dyDescent="0.3">
      <c r="C652" s="234"/>
      <c r="D652" s="70" t="str">
        <f t="shared" si="523"/>
        <v>+X</v>
      </c>
      <c r="E652" s="294" t="str">
        <f t="shared" si="523"/>
        <v>-X</v>
      </c>
      <c r="F652" s="294" t="str">
        <f t="shared" si="523"/>
        <v>+Y</v>
      </c>
      <c r="G652" s="71" t="str">
        <f t="shared" si="523"/>
        <v>-Y</v>
      </c>
      <c r="H652" s="235" t="str">
        <f t="shared" si="523"/>
        <v>+X</v>
      </c>
      <c r="I652" s="236" t="str">
        <f t="shared" si="523"/>
        <v>-X</v>
      </c>
      <c r="J652" s="530" t="str">
        <f>J633</f>
        <v>+Y</v>
      </c>
      <c r="K652" s="531"/>
      <c r="L652" s="531"/>
      <c r="M652" s="532"/>
      <c r="N652" s="530" t="str">
        <f>N633</f>
        <v>-Y</v>
      </c>
      <c r="O652" s="531"/>
      <c r="P652" s="531"/>
      <c r="Q652" s="532"/>
      <c r="T652" s="273"/>
      <c r="U652" s="70" t="str">
        <f t="shared" si="524"/>
        <v>+X</v>
      </c>
      <c r="V652" s="294" t="str">
        <f t="shared" si="524"/>
        <v>-X</v>
      </c>
      <c r="W652" s="294" t="str">
        <f t="shared" si="524"/>
        <v>+Y</v>
      </c>
      <c r="X652" s="71" t="str">
        <f t="shared" si="524"/>
        <v>-Y</v>
      </c>
      <c r="Y652" s="275" t="str">
        <f t="shared" si="524"/>
        <v>+X</v>
      </c>
      <c r="Z652" s="277" t="str">
        <f t="shared" si="524"/>
        <v>-X</v>
      </c>
      <c r="AA652" s="541" t="str">
        <f>AA633</f>
        <v>+Y</v>
      </c>
      <c r="AB652" s="533"/>
      <c r="AC652" s="533"/>
      <c r="AD652" s="533"/>
      <c r="AE652" s="541" t="str">
        <f>AE633</f>
        <v>-Y</v>
      </c>
      <c r="AF652" s="533"/>
      <c r="AG652" s="533"/>
      <c r="AH652" s="534"/>
      <c r="AK652" s="273"/>
      <c r="AL652" s="70" t="str">
        <f t="shared" si="525"/>
        <v>+X</v>
      </c>
      <c r="AM652" s="294" t="str">
        <f t="shared" si="525"/>
        <v>-X</v>
      </c>
      <c r="AN652" s="294" t="str">
        <f t="shared" si="525"/>
        <v>+Y</v>
      </c>
      <c r="AO652" s="71" t="str">
        <f t="shared" si="525"/>
        <v>-Y</v>
      </c>
      <c r="AP652" s="275" t="str">
        <f t="shared" si="525"/>
        <v>+X</v>
      </c>
      <c r="AQ652" s="277" t="str">
        <f t="shared" si="525"/>
        <v>-X</v>
      </c>
      <c r="AR652" s="541" t="str">
        <f>AR633</f>
        <v>+Y</v>
      </c>
      <c r="AS652" s="533"/>
      <c r="AT652" s="533"/>
      <c r="AU652" s="533"/>
      <c r="AV652" s="541" t="str">
        <f>AV633</f>
        <v>-Y</v>
      </c>
      <c r="AW652" s="533"/>
      <c r="AX652" s="533"/>
      <c r="AY652" s="534"/>
      <c r="BB652" s="273"/>
      <c r="BC652" s="70" t="str">
        <f t="shared" si="526"/>
        <v>+X</v>
      </c>
      <c r="BD652" s="294" t="str">
        <f t="shared" si="526"/>
        <v>-X</v>
      </c>
      <c r="BE652" s="294" t="str">
        <f t="shared" si="526"/>
        <v>+Y</v>
      </c>
      <c r="BF652" s="71" t="str">
        <f t="shared" si="526"/>
        <v>-Y</v>
      </c>
      <c r="BG652" s="275" t="str">
        <f t="shared" si="526"/>
        <v>+X</v>
      </c>
      <c r="BH652" s="277" t="str">
        <f t="shared" si="526"/>
        <v>-X</v>
      </c>
      <c r="BI652" s="541" t="str">
        <f>BI633</f>
        <v>+Y</v>
      </c>
      <c r="BJ652" s="533"/>
      <c r="BK652" s="533"/>
      <c r="BL652" s="533"/>
      <c r="BM652" s="541" t="str">
        <f>BM633</f>
        <v>-Y</v>
      </c>
      <c r="BN652" s="533"/>
      <c r="BO652" s="533"/>
      <c r="BP652" s="534"/>
      <c r="BS652" s="273"/>
      <c r="BT652" s="70" t="str">
        <f t="shared" si="527"/>
        <v>+Y</v>
      </c>
      <c r="BU652" s="294" t="str">
        <f t="shared" si="527"/>
        <v>-Y</v>
      </c>
      <c r="BV652" s="294" t="str">
        <f t="shared" si="527"/>
        <v>+X</v>
      </c>
      <c r="BW652" s="71" t="str">
        <f t="shared" si="527"/>
        <v>-X</v>
      </c>
      <c r="BX652" s="275" t="str">
        <f t="shared" si="527"/>
        <v>+Y</v>
      </c>
      <c r="BY652" s="277" t="str">
        <f t="shared" si="527"/>
        <v>-Y</v>
      </c>
      <c r="BZ652" s="541" t="str">
        <f>BZ633</f>
        <v>+X</v>
      </c>
      <c r="CA652" s="533"/>
      <c r="CB652" s="533"/>
      <c r="CC652" s="533"/>
      <c r="CD652" s="541" t="str">
        <f>CD633</f>
        <v>-X</v>
      </c>
      <c r="CE652" s="533"/>
      <c r="CF652" s="533"/>
      <c r="CG652" s="534"/>
      <c r="CJ652" s="273"/>
      <c r="CK652" s="70" t="str">
        <f t="shared" si="528"/>
        <v>+Y</v>
      </c>
      <c r="CL652" s="294" t="str">
        <f t="shared" si="528"/>
        <v>-Y</v>
      </c>
      <c r="CM652" s="294" t="str">
        <f t="shared" si="528"/>
        <v>+X</v>
      </c>
      <c r="CN652" s="71" t="str">
        <f t="shared" si="528"/>
        <v>-X</v>
      </c>
      <c r="CO652" s="275" t="str">
        <f t="shared" si="528"/>
        <v>+Y</v>
      </c>
      <c r="CP652" s="277" t="str">
        <f t="shared" si="528"/>
        <v>-Y</v>
      </c>
      <c r="CQ652" s="541" t="str">
        <f>CQ633</f>
        <v>+X</v>
      </c>
      <c r="CR652" s="533"/>
      <c r="CS652" s="533"/>
      <c r="CT652" s="533"/>
      <c r="CU652" s="541" t="str">
        <f>CU633</f>
        <v>-X</v>
      </c>
      <c r="CV652" s="533"/>
      <c r="CW652" s="533"/>
      <c r="CX652" s="534"/>
      <c r="DA652" s="273"/>
      <c r="DB652" s="70" t="str">
        <f t="shared" si="529"/>
        <v>+Y</v>
      </c>
      <c r="DC652" s="294" t="str">
        <f t="shared" si="529"/>
        <v>-Y</v>
      </c>
      <c r="DD652" s="294" t="str">
        <f t="shared" si="529"/>
        <v>+X</v>
      </c>
      <c r="DE652" s="71" t="str">
        <f t="shared" si="529"/>
        <v>-X</v>
      </c>
      <c r="DF652" s="275" t="str">
        <f t="shared" si="529"/>
        <v>+Y</v>
      </c>
      <c r="DG652" s="277" t="str">
        <f t="shared" si="529"/>
        <v>-Y</v>
      </c>
      <c r="DH652" s="541" t="str">
        <f>DH633</f>
        <v>+X</v>
      </c>
      <c r="DI652" s="533"/>
      <c r="DJ652" s="533"/>
      <c r="DK652" s="533"/>
      <c r="DL652" s="541" t="str">
        <f>DL633</f>
        <v>-X</v>
      </c>
      <c r="DM652" s="533"/>
      <c r="DN652" s="533"/>
      <c r="DO652" s="534"/>
      <c r="DR652" s="273"/>
      <c r="DS652" s="70" t="str">
        <f t="shared" si="530"/>
        <v>+Y</v>
      </c>
      <c r="DT652" s="294" t="str">
        <f t="shared" si="530"/>
        <v>-Y</v>
      </c>
      <c r="DU652" s="294" t="str">
        <f t="shared" si="530"/>
        <v>+X</v>
      </c>
      <c r="DV652" s="71" t="str">
        <f t="shared" si="530"/>
        <v>-X</v>
      </c>
      <c r="DW652" s="275" t="str">
        <f t="shared" si="530"/>
        <v>+Y</v>
      </c>
      <c r="DX652" s="277" t="str">
        <f t="shared" si="530"/>
        <v>-Y</v>
      </c>
      <c r="DY652" s="541" t="str">
        <f>DY633</f>
        <v>+X</v>
      </c>
      <c r="DZ652" s="533"/>
      <c r="EA652" s="533"/>
      <c r="EB652" s="533"/>
      <c r="EC652" s="541" t="str">
        <f>EC633</f>
        <v>-X</v>
      </c>
      <c r="ED652" s="533"/>
      <c r="EE652" s="533"/>
      <c r="EF652" s="534"/>
    </row>
    <row r="653" spans="2:136" x14ac:dyDescent="0.3">
      <c r="B653" s="110" t="s">
        <v>337</v>
      </c>
      <c r="C653" s="275" t="s">
        <v>338</v>
      </c>
      <c r="D653" s="275"/>
      <c r="E653" s="276"/>
      <c r="F653" s="276"/>
      <c r="G653" s="277"/>
      <c r="H653" s="276">
        <f>$D$77*$D$82/2</f>
        <v>60</v>
      </c>
      <c r="I653" s="276">
        <f>$D$77*$D$82/2</f>
        <v>60</v>
      </c>
      <c r="J653" s="301">
        <f t="shared" ref="J653:M659" si="531">J592</f>
        <v>64.140470843298303</v>
      </c>
      <c r="K653" s="302">
        <f t="shared" si="531"/>
        <v>64.140470843298303</v>
      </c>
      <c r="L653" s="302">
        <f t="shared" si="531"/>
        <v>128.28094168659661</v>
      </c>
      <c r="M653" s="302">
        <f t="shared" si="531"/>
        <v>209.91426821443082</v>
      </c>
      <c r="N653" s="301"/>
      <c r="O653" s="302"/>
      <c r="P653" s="302"/>
      <c r="Q653" s="303"/>
      <c r="S653" s="110" t="s">
        <v>337</v>
      </c>
      <c r="T653" s="275" t="s">
        <v>338</v>
      </c>
      <c r="U653" s="275"/>
      <c r="V653" s="276"/>
      <c r="W653" s="276"/>
      <c r="X653" s="277"/>
      <c r="Y653" s="276">
        <f>$D$77*$D$82/2</f>
        <v>60</v>
      </c>
      <c r="Z653" s="276">
        <f>$D$77*$D$82/2</f>
        <v>60</v>
      </c>
      <c r="AA653" s="301">
        <f t="shared" ref="AA653:AD659" si="532">AA592</f>
        <v>64.140470843298303</v>
      </c>
      <c r="AB653" s="302">
        <f t="shared" si="532"/>
        <v>64.140470843298303</v>
      </c>
      <c r="AC653" s="302">
        <f t="shared" si="532"/>
        <v>128.28094168659661</v>
      </c>
      <c r="AD653" s="302">
        <f t="shared" si="532"/>
        <v>209.91426821443082</v>
      </c>
      <c r="AE653" s="301"/>
      <c r="AF653" s="302"/>
      <c r="AG653" s="302"/>
      <c r="AH653" s="303"/>
      <c r="AJ653" s="110" t="s">
        <v>337</v>
      </c>
      <c r="AK653" s="275" t="s">
        <v>338</v>
      </c>
      <c r="AL653" s="275"/>
      <c r="AM653" s="276"/>
      <c r="AN653" s="276"/>
      <c r="AO653" s="277"/>
      <c r="AP653" s="276">
        <f>$D$77*$D$82/2</f>
        <v>60</v>
      </c>
      <c r="AQ653" s="276">
        <f>$D$77*$D$82/2</f>
        <v>60</v>
      </c>
      <c r="AR653" s="301">
        <f t="shared" ref="AR653:AU659" si="533">AR592</f>
        <v>64.140470843298303</v>
      </c>
      <c r="AS653" s="302">
        <f t="shared" si="533"/>
        <v>64.140470843298303</v>
      </c>
      <c r="AT653" s="302">
        <f t="shared" si="533"/>
        <v>128.28094168659661</v>
      </c>
      <c r="AU653" s="302">
        <f t="shared" si="533"/>
        <v>209.91426821443082</v>
      </c>
      <c r="AV653" s="301"/>
      <c r="AW653" s="302"/>
      <c r="AX653" s="302"/>
      <c r="AY653" s="303"/>
      <c r="BA653" s="110" t="s">
        <v>337</v>
      </c>
      <c r="BB653" s="275" t="s">
        <v>338</v>
      </c>
      <c r="BC653" s="275"/>
      <c r="BD653" s="276"/>
      <c r="BE653" s="276"/>
      <c r="BF653" s="277"/>
      <c r="BG653" s="276">
        <f>$D$77*$D$82/2</f>
        <v>60</v>
      </c>
      <c r="BH653" s="276">
        <f>$D$77*$D$82/2</f>
        <v>60</v>
      </c>
      <c r="BI653" s="301">
        <f t="shared" ref="BI653:BL659" si="534">BI592</f>
        <v>64.140470843298303</v>
      </c>
      <c r="BJ653" s="302">
        <f t="shared" si="534"/>
        <v>64.140470843298303</v>
      </c>
      <c r="BK653" s="302">
        <f t="shared" si="534"/>
        <v>128.28094168659661</v>
      </c>
      <c r="BL653" s="302">
        <f t="shared" si="534"/>
        <v>209.91426821443082</v>
      </c>
      <c r="BM653" s="301"/>
      <c r="BN653" s="302"/>
      <c r="BO653" s="302"/>
      <c r="BP653" s="303"/>
      <c r="BR653" s="110" t="s">
        <v>337</v>
      </c>
      <c r="BS653" s="275" t="s">
        <v>338</v>
      </c>
      <c r="BT653" s="275"/>
      <c r="BU653" s="276"/>
      <c r="BV653" s="276"/>
      <c r="BW653" s="277"/>
      <c r="BX653" s="285">
        <f t="shared" ref="BX653:BY656" si="535">BX592</f>
        <v>233.23807579381199</v>
      </c>
      <c r="BY653" s="285">
        <f t="shared" si="535"/>
        <v>233.23807579381199</v>
      </c>
      <c r="BZ653" s="301"/>
      <c r="CA653" s="302"/>
      <c r="CB653" s="302"/>
      <c r="CC653" s="302"/>
      <c r="CD653" s="301"/>
      <c r="CE653" s="302"/>
      <c r="CF653" s="302"/>
      <c r="CG653" s="303"/>
      <c r="CI653" s="110" t="s">
        <v>337</v>
      </c>
      <c r="CJ653" s="275" t="s">
        <v>338</v>
      </c>
      <c r="CK653" s="275"/>
      <c r="CL653" s="276"/>
      <c r="CM653" s="276"/>
      <c r="CN653" s="277"/>
      <c r="CO653" s="285">
        <f t="shared" ref="CO653:CP656" si="536">CO592</f>
        <v>233.23807579381199</v>
      </c>
      <c r="CP653" s="285">
        <f t="shared" si="536"/>
        <v>233.23807579381199</v>
      </c>
      <c r="CQ653" s="301"/>
      <c r="CR653" s="302"/>
      <c r="CS653" s="302"/>
      <c r="CT653" s="302"/>
      <c r="CU653" s="301"/>
      <c r="CV653" s="302"/>
      <c r="CW653" s="302"/>
      <c r="CX653" s="303"/>
      <c r="CZ653" s="110" t="s">
        <v>337</v>
      </c>
      <c r="DA653" s="275" t="s">
        <v>338</v>
      </c>
      <c r="DB653" s="275"/>
      <c r="DC653" s="276"/>
      <c r="DD653" s="276"/>
      <c r="DE653" s="277"/>
      <c r="DF653" s="285">
        <f t="shared" ref="DF653:DG656" si="537">DF592</f>
        <v>233.23807579381199</v>
      </c>
      <c r="DG653" s="285">
        <f t="shared" si="537"/>
        <v>233.23807579381199</v>
      </c>
      <c r="DH653" s="301"/>
      <c r="DI653" s="302"/>
      <c r="DJ653" s="302"/>
      <c r="DK653" s="302"/>
      <c r="DL653" s="301"/>
      <c r="DM653" s="302"/>
      <c r="DN653" s="302"/>
      <c r="DO653" s="303"/>
      <c r="DQ653" s="110" t="s">
        <v>337</v>
      </c>
      <c r="DR653" s="275" t="s">
        <v>338</v>
      </c>
      <c r="DS653" s="275"/>
      <c r="DT653" s="276"/>
      <c r="DU653" s="276"/>
      <c r="DV653" s="277"/>
      <c r="DW653" s="285">
        <f t="shared" ref="DW653:DX656" si="538">DW592</f>
        <v>233.23807579381199</v>
      </c>
      <c r="DX653" s="285">
        <f t="shared" si="538"/>
        <v>233.23807579381199</v>
      </c>
      <c r="DY653" s="301"/>
      <c r="DZ653" s="302"/>
      <c r="EA653" s="302"/>
      <c r="EB653" s="302"/>
      <c r="EC653" s="301"/>
      <c r="ED653" s="302"/>
      <c r="EE653" s="302"/>
      <c r="EF653" s="303"/>
    </row>
    <row r="654" spans="2:136" x14ac:dyDescent="0.3">
      <c r="B654" s="110" t="str">
        <f t="shared" ref="B654:B659" si="539">B634</f>
        <v>X-component of normal vector (+inward)</v>
      </c>
      <c r="C654" s="275"/>
      <c r="D654" s="288"/>
      <c r="E654" s="247"/>
      <c r="F654" s="247"/>
      <c r="G654" s="248"/>
      <c r="H654" s="247">
        <v>-1</v>
      </c>
      <c r="I654" s="247">
        <v>1</v>
      </c>
      <c r="J654" s="306">
        <f t="shared" si="531"/>
        <v>0</v>
      </c>
      <c r="K654" s="304">
        <f t="shared" si="531"/>
        <v>0</v>
      </c>
      <c r="L654" s="304">
        <f t="shared" si="531"/>
        <v>0</v>
      </c>
      <c r="M654" s="304">
        <f t="shared" si="531"/>
        <v>0</v>
      </c>
      <c r="N654" s="309"/>
      <c r="O654" s="310"/>
      <c r="P654" s="310"/>
      <c r="Q654" s="311"/>
      <c r="S654" s="110" t="str">
        <f t="shared" ref="S654:S659" si="540">S634</f>
        <v>X-component of normal vector (+inward)</v>
      </c>
      <c r="T654" s="275"/>
      <c r="U654" s="288"/>
      <c r="V654" s="247"/>
      <c r="W654" s="247"/>
      <c r="X654" s="248"/>
      <c r="Y654" s="247">
        <v>-1</v>
      </c>
      <c r="Z654" s="247">
        <v>1</v>
      </c>
      <c r="AA654" s="306">
        <f t="shared" si="532"/>
        <v>0</v>
      </c>
      <c r="AB654" s="304">
        <f t="shared" si="532"/>
        <v>0</v>
      </c>
      <c r="AC654" s="304">
        <f t="shared" si="532"/>
        <v>0</v>
      </c>
      <c r="AD654" s="304">
        <f t="shared" si="532"/>
        <v>0</v>
      </c>
      <c r="AE654" s="309"/>
      <c r="AF654" s="310"/>
      <c r="AG654" s="310"/>
      <c r="AH654" s="311"/>
      <c r="AJ654" s="110" t="str">
        <f t="shared" ref="AJ654:AJ659" si="541">AJ634</f>
        <v>X-component of normal vector (+inward)</v>
      </c>
      <c r="AK654" s="275"/>
      <c r="AL654" s="288"/>
      <c r="AM654" s="247"/>
      <c r="AN654" s="247"/>
      <c r="AO654" s="248"/>
      <c r="AP654" s="247">
        <v>-1</v>
      </c>
      <c r="AQ654" s="247">
        <v>1</v>
      </c>
      <c r="AR654" s="306">
        <f t="shared" si="533"/>
        <v>0</v>
      </c>
      <c r="AS654" s="304">
        <f t="shared" si="533"/>
        <v>0</v>
      </c>
      <c r="AT654" s="304">
        <f t="shared" si="533"/>
        <v>0</v>
      </c>
      <c r="AU654" s="304">
        <f t="shared" si="533"/>
        <v>0</v>
      </c>
      <c r="AV654" s="309"/>
      <c r="AW654" s="310"/>
      <c r="AX654" s="310"/>
      <c r="AY654" s="311"/>
      <c r="BA654" s="110" t="str">
        <f t="shared" ref="BA654:BA659" si="542">BA634</f>
        <v>X-component of normal vector (+inward)</v>
      </c>
      <c r="BB654" s="275"/>
      <c r="BC654" s="288"/>
      <c r="BD654" s="247"/>
      <c r="BE654" s="247"/>
      <c r="BF654" s="248"/>
      <c r="BG654" s="247">
        <v>-1</v>
      </c>
      <c r="BH654" s="247">
        <v>1</v>
      </c>
      <c r="BI654" s="306">
        <f t="shared" si="534"/>
        <v>0</v>
      </c>
      <c r="BJ654" s="304">
        <f t="shared" si="534"/>
        <v>0</v>
      </c>
      <c r="BK654" s="304">
        <f t="shared" si="534"/>
        <v>0</v>
      </c>
      <c r="BL654" s="304">
        <f t="shared" si="534"/>
        <v>0</v>
      </c>
      <c r="BM654" s="309"/>
      <c r="BN654" s="310"/>
      <c r="BO654" s="310"/>
      <c r="BP654" s="311"/>
      <c r="BR654" s="110" t="str">
        <f t="shared" ref="BR654:BR659" si="543">BR634</f>
        <v>X-component of normal vector (+inward)</v>
      </c>
      <c r="BS654" s="275"/>
      <c r="BT654" s="288"/>
      <c r="BU654" s="247"/>
      <c r="BV654" s="247"/>
      <c r="BW654" s="248"/>
      <c r="BX654" s="247">
        <f t="shared" si="535"/>
        <v>0</v>
      </c>
      <c r="BY654" s="247">
        <f t="shared" si="535"/>
        <v>0</v>
      </c>
      <c r="BZ654" s="306"/>
      <c r="CA654" s="304"/>
      <c r="CB654" s="304"/>
      <c r="CC654" s="304"/>
      <c r="CD654" s="309"/>
      <c r="CE654" s="310"/>
      <c r="CF654" s="310"/>
      <c r="CG654" s="311"/>
      <c r="CI654" s="110" t="str">
        <f t="shared" ref="CI654:CI659" si="544">CI634</f>
        <v>X-component of normal vector (+inward)</v>
      </c>
      <c r="CJ654" s="275"/>
      <c r="CK654" s="288"/>
      <c r="CL654" s="247"/>
      <c r="CM654" s="247"/>
      <c r="CN654" s="248"/>
      <c r="CO654" s="247">
        <f t="shared" si="536"/>
        <v>0</v>
      </c>
      <c r="CP654" s="247">
        <f t="shared" si="536"/>
        <v>0</v>
      </c>
      <c r="CQ654" s="306"/>
      <c r="CR654" s="304"/>
      <c r="CS654" s="304"/>
      <c r="CT654" s="304"/>
      <c r="CU654" s="309"/>
      <c r="CV654" s="310"/>
      <c r="CW654" s="310"/>
      <c r="CX654" s="311"/>
      <c r="CZ654" s="110" t="str">
        <f t="shared" ref="CZ654:CZ659" si="545">CZ634</f>
        <v>X-component of normal vector (+inward)</v>
      </c>
      <c r="DA654" s="275"/>
      <c r="DB654" s="288"/>
      <c r="DC654" s="247"/>
      <c r="DD654" s="247"/>
      <c r="DE654" s="248"/>
      <c r="DF654" s="247">
        <f t="shared" si="537"/>
        <v>0</v>
      </c>
      <c r="DG654" s="247">
        <f t="shared" si="537"/>
        <v>0</v>
      </c>
      <c r="DH654" s="306"/>
      <c r="DI654" s="304"/>
      <c r="DJ654" s="304"/>
      <c r="DK654" s="304"/>
      <c r="DL654" s="309"/>
      <c r="DM654" s="310"/>
      <c r="DN654" s="310"/>
      <c r="DO654" s="311"/>
      <c r="DQ654" s="110" t="str">
        <f t="shared" ref="DQ654:DQ659" si="546">DQ634</f>
        <v>X-component of normal vector (+inward)</v>
      </c>
      <c r="DR654" s="275"/>
      <c r="DS654" s="288"/>
      <c r="DT654" s="247"/>
      <c r="DU654" s="247"/>
      <c r="DV654" s="248"/>
      <c r="DW654" s="247">
        <f t="shared" si="538"/>
        <v>0</v>
      </c>
      <c r="DX654" s="247">
        <f t="shared" si="538"/>
        <v>0</v>
      </c>
      <c r="DY654" s="306"/>
      <c r="DZ654" s="304"/>
      <c r="EA654" s="304"/>
      <c r="EB654" s="304"/>
      <c r="EC654" s="309"/>
      <c r="ED654" s="310"/>
      <c r="EE654" s="310"/>
      <c r="EF654" s="311"/>
    </row>
    <row r="655" spans="2:136" x14ac:dyDescent="0.3">
      <c r="B655" s="107" t="str">
        <f t="shared" si="539"/>
        <v>Y-component of normal vector (+inward)</v>
      </c>
      <c r="C655" s="70"/>
      <c r="D655" s="289"/>
      <c r="E655" s="284"/>
      <c r="F655" s="284"/>
      <c r="G655" s="249"/>
      <c r="H655" s="284"/>
      <c r="I655" s="284"/>
      <c r="J655" s="306">
        <f t="shared" si="531"/>
        <v>-0.51449575542752657</v>
      </c>
      <c r="K655" s="304">
        <f t="shared" si="531"/>
        <v>-0.51449575542752657</v>
      </c>
      <c r="L655" s="304">
        <f t="shared" si="531"/>
        <v>-0.51449575542752657</v>
      </c>
      <c r="M655" s="304">
        <f t="shared" si="531"/>
        <v>-0.51449575542752657</v>
      </c>
      <c r="N655" s="306"/>
      <c r="O655" s="304"/>
      <c r="P655" s="304"/>
      <c r="Q655" s="305"/>
      <c r="S655" s="107" t="str">
        <f t="shared" si="540"/>
        <v>Y-component of normal vector (+inward)</v>
      </c>
      <c r="T655" s="70"/>
      <c r="U655" s="289"/>
      <c r="V655" s="284"/>
      <c r="W655" s="284"/>
      <c r="X655" s="249"/>
      <c r="Y655" s="284"/>
      <c r="Z655" s="284"/>
      <c r="AA655" s="306">
        <f t="shared" si="532"/>
        <v>-0.51449575542752657</v>
      </c>
      <c r="AB655" s="304">
        <f t="shared" si="532"/>
        <v>-0.51449575542752657</v>
      </c>
      <c r="AC655" s="304">
        <f t="shared" si="532"/>
        <v>-0.51449575542752657</v>
      </c>
      <c r="AD655" s="304">
        <f t="shared" si="532"/>
        <v>-0.51449575542752657</v>
      </c>
      <c r="AE655" s="306"/>
      <c r="AF655" s="304"/>
      <c r="AG655" s="304"/>
      <c r="AH655" s="305"/>
      <c r="AJ655" s="107" t="str">
        <f t="shared" si="541"/>
        <v>Y-component of normal vector (+inward)</v>
      </c>
      <c r="AK655" s="70"/>
      <c r="AL655" s="289"/>
      <c r="AM655" s="284"/>
      <c r="AN655" s="284"/>
      <c r="AO655" s="249"/>
      <c r="AP655" s="284"/>
      <c r="AQ655" s="284"/>
      <c r="AR655" s="306">
        <f t="shared" si="533"/>
        <v>-0.51449575542752657</v>
      </c>
      <c r="AS655" s="304">
        <f t="shared" si="533"/>
        <v>-0.51449575542752657</v>
      </c>
      <c r="AT655" s="304">
        <f t="shared" si="533"/>
        <v>-0.51449575542752657</v>
      </c>
      <c r="AU655" s="304">
        <f t="shared" si="533"/>
        <v>-0.51449575542752657</v>
      </c>
      <c r="AV655" s="306"/>
      <c r="AW655" s="304"/>
      <c r="AX655" s="304"/>
      <c r="AY655" s="305"/>
      <c r="BA655" s="107" t="str">
        <f t="shared" si="542"/>
        <v>Y-component of normal vector (+inward)</v>
      </c>
      <c r="BB655" s="70"/>
      <c r="BC655" s="289"/>
      <c r="BD655" s="284"/>
      <c r="BE655" s="284"/>
      <c r="BF655" s="249"/>
      <c r="BG655" s="284"/>
      <c r="BH655" s="284"/>
      <c r="BI655" s="306">
        <f t="shared" si="534"/>
        <v>-0.51449575542752657</v>
      </c>
      <c r="BJ655" s="304">
        <f t="shared" si="534"/>
        <v>-0.51449575542752657</v>
      </c>
      <c r="BK655" s="304">
        <f t="shared" si="534"/>
        <v>-0.51449575542752657</v>
      </c>
      <c r="BL655" s="304">
        <f t="shared" si="534"/>
        <v>-0.51449575542752657</v>
      </c>
      <c r="BM655" s="306"/>
      <c r="BN655" s="304"/>
      <c r="BO655" s="304"/>
      <c r="BP655" s="305"/>
      <c r="BR655" s="107" t="str">
        <f t="shared" si="543"/>
        <v>Y-component of normal vector (+inward)</v>
      </c>
      <c r="BS655" s="70"/>
      <c r="BT655" s="289"/>
      <c r="BU655" s="284"/>
      <c r="BV655" s="284"/>
      <c r="BW655" s="249"/>
      <c r="BX655" s="284">
        <f t="shared" si="535"/>
        <v>-0.51449575542752657</v>
      </c>
      <c r="BY655" s="284">
        <f t="shared" si="535"/>
        <v>0.51449575542752657</v>
      </c>
      <c r="BZ655" s="306"/>
      <c r="CA655" s="304"/>
      <c r="CB655" s="304"/>
      <c r="CC655" s="304"/>
      <c r="CD655" s="306"/>
      <c r="CE655" s="304"/>
      <c r="CF655" s="304"/>
      <c r="CG655" s="305"/>
      <c r="CI655" s="107" t="str">
        <f t="shared" si="544"/>
        <v>Y-component of normal vector (+inward)</v>
      </c>
      <c r="CJ655" s="70"/>
      <c r="CK655" s="289"/>
      <c r="CL655" s="284"/>
      <c r="CM655" s="284"/>
      <c r="CN655" s="249"/>
      <c r="CO655" s="284">
        <f t="shared" si="536"/>
        <v>-0.51449575542752657</v>
      </c>
      <c r="CP655" s="284">
        <f t="shared" si="536"/>
        <v>0.51449575542752657</v>
      </c>
      <c r="CQ655" s="306"/>
      <c r="CR655" s="304"/>
      <c r="CS655" s="304"/>
      <c r="CT655" s="304"/>
      <c r="CU655" s="306"/>
      <c r="CV655" s="304"/>
      <c r="CW655" s="304"/>
      <c r="CX655" s="305"/>
      <c r="CZ655" s="107" t="str">
        <f t="shared" si="545"/>
        <v>Y-component of normal vector (+inward)</v>
      </c>
      <c r="DA655" s="70"/>
      <c r="DB655" s="289"/>
      <c r="DC655" s="284"/>
      <c r="DD655" s="284"/>
      <c r="DE655" s="249"/>
      <c r="DF655" s="284">
        <f t="shared" si="537"/>
        <v>-0.51449575542752657</v>
      </c>
      <c r="DG655" s="284">
        <f t="shared" si="537"/>
        <v>0.51449575542752657</v>
      </c>
      <c r="DH655" s="306"/>
      <c r="DI655" s="304"/>
      <c r="DJ655" s="304"/>
      <c r="DK655" s="304"/>
      <c r="DL655" s="306"/>
      <c r="DM655" s="304"/>
      <c r="DN655" s="304"/>
      <c r="DO655" s="305"/>
      <c r="DQ655" s="107" t="str">
        <f t="shared" si="546"/>
        <v>Y-component of normal vector (+inward)</v>
      </c>
      <c r="DR655" s="70"/>
      <c r="DS655" s="289"/>
      <c r="DT655" s="284"/>
      <c r="DU655" s="284"/>
      <c r="DV655" s="249"/>
      <c r="DW655" s="284">
        <f t="shared" si="538"/>
        <v>-0.51449575542752657</v>
      </c>
      <c r="DX655" s="284">
        <f t="shared" si="538"/>
        <v>0.51449575542752657</v>
      </c>
      <c r="DY655" s="306"/>
      <c r="DZ655" s="304"/>
      <c r="EA655" s="304"/>
      <c r="EB655" s="304"/>
      <c r="EC655" s="306"/>
      <c r="ED655" s="304"/>
      <c r="EE655" s="304"/>
      <c r="EF655" s="305"/>
    </row>
    <row r="656" spans="2:136" x14ac:dyDescent="0.3">
      <c r="B656" s="112" t="str">
        <f t="shared" si="539"/>
        <v>Z-component of normal vector (+inward)</v>
      </c>
      <c r="C656" s="82"/>
      <c r="D656" s="250"/>
      <c r="E656" s="287"/>
      <c r="F656" s="287"/>
      <c r="G656" s="251"/>
      <c r="H656" s="287"/>
      <c r="I656" s="287"/>
      <c r="J656" s="306">
        <f t="shared" si="531"/>
        <v>-0.85749292571254421</v>
      </c>
      <c r="K656" s="304">
        <f t="shared" si="531"/>
        <v>-0.85749292571254421</v>
      </c>
      <c r="L656" s="304">
        <f t="shared" si="531"/>
        <v>-0.85749292571254421</v>
      </c>
      <c r="M656" s="304">
        <f t="shared" si="531"/>
        <v>-0.85749292571254421</v>
      </c>
      <c r="N656" s="306"/>
      <c r="O656" s="304"/>
      <c r="P656" s="304"/>
      <c r="Q656" s="305"/>
      <c r="S656" s="112" t="str">
        <f t="shared" si="540"/>
        <v>Z-component of normal vector (+inward)</v>
      </c>
      <c r="T656" s="82"/>
      <c r="U656" s="250"/>
      <c r="V656" s="287"/>
      <c r="W656" s="287"/>
      <c r="X656" s="251"/>
      <c r="Y656" s="287"/>
      <c r="Z656" s="287"/>
      <c r="AA656" s="306">
        <f t="shared" si="532"/>
        <v>-0.85749292571254421</v>
      </c>
      <c r="AB656" s="304">
        <f t="shared" si="532"/>
        <v>-0.85749292571254421</v>
      </c>
      <c r="AC656" s="304">
        <f t="shared" si="532"/>
        <v>-0.85749292571254421</v>
      </c>
      <c r="AD656" s="304">
        <f t="shared" si="532"/>
        <v>-0.85749292571254421</v>
      </c>
      <c r="AE656" s="306"/>
      <c r="AF656" s="304"/>
      <c r="AG656" s="304"/>
      <c r="AH656" s="305"/>
      <c r="AJ656" s="112" t="str">
        <f t="shared" si="541"/>
        <v>Z-component of normal vector (+inward)</v>
      </c>
      <c r="AK656" s="82"/>
      <c r="AL656" s="250"/>
      <c r="AM656" s="287"/>
      <c r="AN656" s="287"/>
      <c r="AO656" s="251"/>
      <c r="AP656" s="287"/>
      <c r="AQ656" s="287"/>
      <c r="AR656" s="306">
        <f t="shared" si="533"/>
        <v>-0.85749292571254421</v>
      </c>
      <c r="AS656" s="304">
        <f t="shared" si="533"/>
        <v>-0.85749292571254421</v>
      </c>
      <c r="AT656" s="304">
        <f t="shared" si="533"/>
        <v>-0.85749292571254421</v>
      </c>
      <c r="AU656" s="304">
        <f t="shared" si="533"/>
        <v>-0.85749292571254421</v>
      </c>
      <c r="AV656" s="306"/>
      <c r="AW656" s="304"/>
      <c r="AX656" s="304"/>
      <c r="AY656" s="305"/>
      <c r="BA656" s="112" t="str">
        <f t="shared" si="542"/>
        <v>Z-component of normal vector (+inward)</v>
      </c>
      <c r="BB656" s="82"/>
      <c r="BC656" s="250"/>
      <c r="BD656" s="287"/>
      <c r="BE656" s="287"/>
      <c r="BF656" s="251"/>
      <c r="BG656" s="287"/>
      <c r="BH656" s="287"/>
      <c r="BI656" s="306">
        <f t="shared" si="534"/>
        <v>-0.85749292571254421</v>
      </c>
      <c r="BJ656" s="304">
        <f t="shared" si="534"/>
        <v>-0.85749292571254421</v>
      </c>
      <c r="BK656" s="304">
        <f t="shared" si="534"/>
        <v>-0.85749292571254421</v>
      </c>
      <c r="BL656" s="304">
        <f t="shared" si="534"/>
        <v>-0.85749292571254421</v>
      </c>
      <c r="BM656" s="306"/>
      <c r="BN656" s="304"/>
      <c r="BO656" s="304"/>
      <c r="BP656" s="305"/>
      <c r="BR656" s="112" t="str">
        <f t="shared" si="543"/>
        <v>Z-component of normal vector (+inward)</v>
      </c>
      <c r="BS656" s="82"/>
      <c r="BT656" s="250"/>
      <c r="BU656" s="287"/>
      <c r="BV656" s="287"/>
      <c r="BW656" s="251"/>
      <c r="BX656" s="287">
        <f t="shared" si="535"/>
        <v>-0.85749292571254421</v>
      </c>
      <c r="BY656" s="287">
        <f t="shared" si="535"/>
        <v>-0.85749292571254421</v>
      </c>
      <c r="BZ656" s="306"/>
      <c r="CA656" s="304"/>
      <c r="CB656" s="304"/>
      <c r="CC656" s="304"/>
      <c r="CD656" s="306"/>
      <c r="CE656" s="304"/>
      <c r="CF656" s="304"/>
      <c r="CG656" s="305"/>
      <c r="CI656" s="112" t="str">
        <f t="shared" si="544"/>
        <v>Z-component of normal vector (+inward)</v>
      </c>
      <c r="CJ656" s="82"/>
      <c r="CK656" s="250"/>
      <c r="CL656" s="287"/>
      <c r="CM656" s="287"/>
      <c r="CN656" s="251"/>
      <c r="CO656" s="287">
        <f t="shared" si="536"/>
        <v>-0.85749292571254421</v>
      </c>
      <c r="CP656" s="287">
        <f t="shared" si="536"/>
        <v>-0.85749292571254421</v>
      </c>
      <c r="CQ656" s="306"/>
      <c r="CR656" s="304"/>
      <c r="CS656" s="304"/>
      <c r="CT656" s="304"/>
      <c r="CU656" s="306"/>
      <c r="CV656" s="304"/>
      <c r="CW656" s="304"/>
      <c r="CX656" s="305"/>
      <c r="CZ656" s="112" t="str">
        <f t="shared" si="545"/>
        <v>Z-component of normal vector (+inward)</v>
      </c>
      <c r="DA656" s="82"/>
      <c r="DB656" s="250"/>
      <c r="DC656" s="287"/>
      <c r="DD656" s="287"/>
      <c r="DE656" s="251"/>
      <c r="DF656" s="287">
        <f t="shared" si="537"/>
        <v>-0.85749292571254421</v>
      </c>
      <c r="DG656" s="287">
        <f t="shared" si="537"/>
        <v>-0.85749292571254421</v>
      </c>
      <c r="DH656" s="306"/>
      <c r="DI656" s="304"/>
      <c r="DJ656" s="304"/>
      <c r="DK656" s="304"/>
      <c r="DL656" s="306"/>
      <c r="DM656" s="304"/>
      <c r="DN656" s="304"/>
      <c r="DO656" s="305"/>
      <c r="DQ656" s="112" t="str">
        <f t="shared" si="546"/>
        <v>Z-component of normal vector (+inward)</v>
      </c>
      <c r="DR656" s="82"/>
      <c r="DS656" s="250"/>
      <c r="DT656" s="287"/>
      <c r="DU656" s="287"/>
      <c r="DV656" s="251"/>
      <c r="DW656" s="287">
        <f t="shared" si="538"/>
        <v>-0.85749292571254421</v>
      </c>
      <c r="DX656" s="287">
        <f t="shared" si="538"/>
        <v>-0.85749292571254421</v>
      </c>
      <c r="DY656" s="306"/>
      <c r="DZ656" s="304"/>
      <c r="EA656" s="304"/>
      <c r="EB656" s="304"/>
      <c r="EC656" s="306"/>
      <c r="ED656" s="304"/>
      <c r="EE656" s="304"/>
      <c r="EF656" s="305"/>
    </row>
    <row r="657" spans="1:136" x14ac:dyDescent="0.3">
      <c r="B657" s="110" t="str">
        <f t="shared" si="539"/>
        <v>Overturn moment arm for X component</v>
      </c>
      <c r="C657" s="275" t="str">
        <f>C637</f>
        <v>ft</v>
      </c>
      <c r="D657" s="289"/>
      <c r="E657" s="284"/>
      <c r="F657" s="284"/>
      <c r="G657" s="249"/>
      <c r="H657" s="288">
        <f>$D$78+1/3*$D$82</f>
        <v>10</v>
      </c>
      <c r="I657" s="247">
        <f>$D$78+1/3*$D$82</f>
        <v>10</v>
      </c>
      <c r="J657" s="309">
        <f t="shared" si="531"/>
        <v>0</v>
      </c>
      <c r="K657" s="310">
        <f t="shared" si="531"/>
        <v>0</v>
      </c>
      <c r="L657" s="310">
        <f t="shared" si="531"/>
        <v>0</v>
      </c>
      <c r="M657" s="310">
        <f t="shared" si="531"/>
        <v>0</v>
      </c>
      <c r="N657" s="309"/>
      <c r="O657" s="310"/>
      <c r="P657" s="310"/>
      <c r="Q657" s="311"/>
      <c r="S657" s="110" t="str">
        <f t="shared" si="540"/>
        <v>Overturn moment arm for X component</v>
      </c>
      <c r="T657" s="275" t="str">
        <f>T637</f>
        <v>ft</v>
      </c>
      <c r="U657" s="289"/>
      <c r="V657" s="284"/>
      <c r="W657" s="284"/>
      <c r="X657" s="249"/>
      <c r="Y657" s="288">
        <f>$D$78+1/3*$D$82</f>
        <v>10</v>
      </c>
      <c r="Z657" s="247">
        <f>$D$78+1/3*$D$82</f>
        <v>10</v>
      </c>
      <c r="AA657" s="309">
        <f t="shared" si="532"/>
        <v>0</v>
      </c>
      <c r="AB657" s="310">
        <f t="shared" si="532"/>
        <v>0</v>
      </c>
      <c r="AC657" s="310">
        <f t="shared" si="532"/>
        <v>0</v>
      </c>
      <c r="AD657" s="310">
        <f t="shared" si="532"/>
        <v>0</v>
      </c>
      <c r="AE657" s="309"/>
      <c r="AF657" s="310"/>
      <c r="AG657" s="310"/>
      <c r="AH657" s="311"/>
      <c r="AJ657" s="110" t="str">
        <f t="shared" si="541"/>
        <v>Overturn moment arm for X component</v>
      </c>
      <c r="AK657" s="275" t="str">
        <f>AK637</f>
        <v>ft</v>
      </c>
      <c r="AL657" s="289"/>
      <c r="AM657" s="284"/>
      <c r="AN657" s="284"/>
      <c r="AO657" s="249"/>
      <c r="AP657" s="288">
        <f>$D$78+1/3*$D$82</f>
        <v>10</v>
      </c>
      <c r="AQ657" s="247">
        <f>$D$78+1/3*$D$82</f>
        <v>10</v>
      </c>
      <c r="AR657" s="309">
        <f t="shared" si="533"/>
        <v>0</v>
      </c>
      <c r="AS657" s="310">
        <f t="shared" si="533"/>
        <v>0</v>
      </c>
      <c r="AT657" s="310">
        <f t="shared" si="533"/>
        <v>0</v>
      </c>
      <c r="AU657" s="310">
        <f t="shared" si="533"/>
        <v>0</v>
      </c>
      <c r="AV657" s="309"/>
      <c r="AW657" s="310"/>
      <c r="AX657" s="310"/>
      <c r="AY657" s="311"/>
      <c r="BA657" s="110" t="str">
        <f t="shared" si="542"/>
        <v>Overturn moment arm for X component</v>
      </c>
      <c r="BB657" s="275" t="str">
        <f>BB637</f>
        <v>ft</v>
      </c>
      <c r="BC657" s="289"/>
      <c r="BD657" s="284"/>
      <c r="BE657" s="284"/>
      <c r="BF657" s="249"/>
      <c r="BG657" s="288">
        <f>$D$78+1/3*$D$82</f>
        <v>10</v>
      </c>
      <c r="BH657" s="247">
        <f>$D$78+1/3*$D$82</f>
        <v>10</v>
      </c>
      <c r="BI657" s="309">
        <f t="shared" si="534"/>
        <v>0</v>
      </c>
      <c r="BJ657" s="310">
        <f t="shared" si="534"/>
        <v>0</v>
      </c>
      <c r="BK657" s="310">
        <f t="shared" si="534"/>
        <v>0</v>
      </c>
      <c r="BL657" s="310">
        <f t="shared" si="534"/>
        <v>0</v>
      </c>
      <c r="BM657" s="309"/>
      <c r="BN657" s="310"/>
      <c r="BO657" s="310"/>
      <c r="BP657" s="311"/>
      <c r="BR657" s="110" t="str">
        <f t="shared" si="543"/>
        <v>Overturn moment arm for X component</v>
      </c>
      <c r="BS657" s="275" t="str">
        <f>BS637</f>
        <v>ft</v>
      </c>
      <c r="BT657" s="289"/>
      <c r="BU657" s="284"/>
      <c r="BV657" s="284"/>
      <c r="BW657" s="249"/>
      <c r="BX657" s="288">
        <f>BX596</f>
        <v>0</v>
      </c>
      <c r="BY657" s="247">
        <f>$D$78+1/3*$D$82</f>
        <v>10</v>
      </c>
      <c r="BZ657" s="309"/>
      <c r="CA657" s="310"/>
      <c r="CB657" s="310"/>
      <c r="CC657" s="310"/>
      <c r="CD657" s="309"/>
      <c r="CE657" s="310"/>
      <c r="CF657" s="310"/>
      <c r="CG657" s="311"/>
      <c r="CI657" s="110" t="str">
        <f t="shared" si="544"/>
        <v>Overturn moment arm for X component</v>
      </c>
      <c r="CJ657" s="275" t="str">
        <f>CJ637</f>
        <v>ft</v>
      </c>
      <c r="CK657" s="289"/>
      <c r="CL657" s="284"/>
      <c r="CM657" s="284"/>
      <c r="CN657" s="249"/>
      <c r="CO657" s="288">
        <f>CO596</f>
        <v>0</v>
      </c>
      <c r="CP657" s="247">
        <f>$D$78+1/3*$D$82</f>
        <v>10</v>
      </c>
      <c r="CQ657" s="309"/>
      <c r="CR657" s="310"/>
      <c r="CS657" s="310"/>
      <c r="CT657" s="310"/>
      <c r="CU657" s="309"/>
      <c r="CV657" s="310"/>
      <c r="CW657" s="310"/>
      <c r="CX657" s="311"/>
      <c r="CZ657" s="110" t="str">
        <f t="shared" si="545"/>
        <v>Overturn moment arm for X component</v>
      </c>
      <c r="DA657" s="275" t="str">
        <f>DA637</f>
        <v>ft</v>
      </c>
      <c r="DB657" s="289"/>
      <c r="DC657" s="284"/>
      <c r="DD657" s="284"/>
      <c r="DE657" s="249"/>
      <c r="DF657" s="288">
        <f>DF596</f>
        <v>0</v>
      </c>
      <c r="DG657" s="247">
        <f>$D$78+1/3*$D$82</f>
        <v>10</v>
      </c>
      <c r="DH657" s="309"/>
      <c r="DI657" s="310"/>
      <c r="DJ657" s="310"/>
      <c r="DK657" s="310"/>
      <c r="DL657" s="309"/>
      <c r="DM657" s="310"/>
      <c r="DN657" s="310"/>
      <c r="DO657" s="311"/>
      <c r="DQ657" s="110" t="str">
        <f t="shared" si="546"/>
        <v>Overturn moment arm for X component</v>
      </c>
      <c r="DR657" s="275" t="str">
        <f>DR637</f>
        <v>ft</v>
      </c>
      <c r="DS657" s="289"/>
      <c r="DT657" s="284"/>
      <c r="DU657" s="284"/>
      <c r="DV657" s="249"/>
      <c r="DW657" s="288">
        <f>DW596</f>
        <v>0</v>
      </c>
      <c r="DX657" s="247">
        <f>$D$78+1/3*$D$82</f>
        <v>10</v>
      </c>
      <c r="DY657" s="309"/>
      <c r="DZ657" s="310"/>
      <c r="EA657" s="310"/>
      <c r="EB657" s="310"/>
      <c r="EC657" s="309"/>
      <c r="ED657" s="310"/>
      <c r="EE657" s="310"/>
      <c r="EF657" s="311"/>
    </row>
    <row r="658" spans="1:136" x14ac:dyDescent="0.3">
      <c r="B658" s="107" t="str">
        <f t="shared" si="539"/>
        <v>Overturn moment arm for Y component</v>
      </c>
      <c r="C658" s="70" t="str">
        <f>C638</f>
        <v>ft</v>
      </c>
      <c r="D658" s="289"/>
      <c r="E658" s="284"/>
      <c r="F658" s="284"/>
      <c r="G658" s="249"/>
      <c r="H658" s="289"/>
      <c r="I658" s="284"/>
      <c r="J658" s="306">
        <f t="shared" si="531"/>
        <v>0</v>
      </c>
      <c r="K658" s="304">
        <f t="shared" si="531"/>
        <v>0</v>
      </c>
      <c r="L658" s="304">
        <f t="shared" si="531"/>
        <v>0</v>
      </c>
      <c r="M658" s="304">
        <f t="shared" si="531"/>
        <v>0</v>
      </c>
      <c r="N658" s="306"/>
      <c r="O658" s="304"/>
      <c r="P658" s="304"/>
      <c r="Q658" s="305"/>
      <c r="S658" s="107" t="str">
        <f t="shared" si="540"/>
        <v>Overturn moment arm for Y component</v>
      </c>
      <c r="T658" s="70" t="str">
        <f>T638</f>
        <v>ft</v>
      </c>
      <c r="U658" s="289"/>
      <c r="V658" s="284"/>
      <c r="W658" s="284"/>
      <c r="X658" s="249"/>
      <c r="Y658" s="289"/>
      <c r="Z658" s="284"/>
      <c r="AA658" s="306">
        <f t="shared" si="532"/>
        <v>0</v>
      </c>
      <c r="AB658" s="304">
        <f t="shared" si="532"/>
        <v>0</v>
      </c>
      <c r="AC658" s="304">
        <f t="shared" si="532"/>
        <v>0</v>
      </c>
      <c r="AD658" s="304">
        <f t="shared" si="532"/>
        <v>0</v>
      </c>
      <c r="AE658" s="306"/>
      <c r="AF658" s="304"/>
      <c r="AG658" s="304"/>
      <c r="AH658" s="305"/>
      <c r="AJ658" s="107" t="str">
        <f t="shared" si="541"/>
        <v>Overturn moment arm for Y component</v>
      </c>
      <c r="AK658" s="70" t="str">
        <f>AK638</f>
        <v>ft</v>
      </c>
      <c r="AL658" s="289"/>
      <c r="AM658" s="284"/>
      <c r="AN658" s="284"/>
      <c r="AO658" s="249"/>
      <c r="AP658" s="289"/>
      <c r="AQ658" s="284"/>
      <c r="AR658" s="306">
        <f t="shared" si="533"/>
        <v>0</v>
      </c>
      <c r="AS658" s="304">
        <f t="shared" si="533"/>
        <v>0</v>
      </c>
      <c r="AT658" s="304">
        <f t="shared" si="533"/>
        <v>0</v>
      </c>
      <c r="AU658" s="304">
        <f t="shared" si="533"/>
        <v>0</v>
      </c>
      <c r="AV658" s="306"/>
      <c r="AW658" s="304"/>
      <c r="AX658" s="304"/>
      <c r="AY658" s="305"/>
      <c r="BA658" s="107" t="str">
        <f t="shared" si="542"/>
        <v>Overturn moment arm for Y component</v>
      </c>
      <c r="BB658" s="70" t="str">
        <f>BB638</f>
        <v>ft</v>
      </c>
      <c r="BC658" s="289"/>
      <c r="BD658" s="284"/>
      <c r="BE658" s="284"/>
      <c r="BF658" s="249"/>
      <c r="BG658" s="289"/>
      <c r="BH658" s="284"/>
      <c r="BI658" s="306">
        <f t="shared" si="534"/>
        <v>0</v>
      </c>
      <c r="BJ658" s="304">
        <f t="shared" si="534"/>
        <v>0</v>
      </c>
      <c r="BK658" s="304">
        <f t="shared" si="534"/>
        <v>0</v>
      </c>
      <c r="BL658" s="304">
        <f t="shared" si="534"/>
        <v>0</v>
      </c>
      <c r="BM658" s="306"/>
      <c r="BN658" s="304"/>
      <c r="BO658" s="304"/>
      <c r="BP658" s="305"/>
      <c r="BR658" s="107" t="str">
        <f t="shared" si="543"/>
        <v>Overturn moment arm for Y component</v>
      </c>
      <c r="BS658" s="70" t="str">
        <f>BS638</f>
        <v>ft</v>
      </c>
      <c r="BT658" s="289"/>
      <c r="BU658" s="284"/>
      <c r="BV658" s="284"/>
      <c r="BW658" s="249"/>
      <c r="BX658" s="289">
        <f>BX597</f>
        <v>11</v>
      </c>
      <c r="BY658" s="284">
        <f>BY597</f>
        <v>11</v>
      </c>
      <c r="BZ658" s="306"/>
      <c r="CA658" s="304"/>
      <c r="CB658" s="304"/>
      <c r="CC658" s="304"/>
      <c r="CD658" s="306"/>
      <c r="CE658" s="304"/>
      <c r="CF658" s="304"/>
      <c r="CG658" s="305"/>
      <c r="CI658" s="107" t="str">
        <f t="shared" si="544"/>
        <v>Overturn moment arm for Y component</v>
      </c>
      <c r="CJ658" s="70" t="str">
        <f>CJ638</f>
        <v>ft</v>
      </c>
      <c r="CK658" s="289"/>
      <c r="CL658" s="284"/>
      <c r="CM658" s="284"/>
      <c r="CN658" s="249"/>
      <c r="CO658" s="289">
        <f>CO597</f>
        <v>11</v>
      </c>
      <c r="CP658" s="284">
        <f>CP597</f>
        <v>11</v>
      </c>
      <c r="CQ658" s="306"/>
      <c r="CR658" s="304"/>
      <c r="CS658" s="304"/>
      <c r="CT658" s="304"/>
      <c r="CU658" s="306"/>
      <c r="CV658" s="304"/>
      <c r="CW658" s="304"/>
      <c r="CX658" s="305"/>
      <c r="CZ658" s="107" t="str">
        <f t="shared" si="545"/>
        <v>Overturn moment arm for Y component</v>
      </c>
      <c r="DA658" s="70" t="str">
        <f>DA638</f>
        <v>ft</v>
      </c>
      <c r="DB658" s="289"/>
      <c r="DC658" s="284"/>
      <c r="DD658" s="284"/>
      <c r="DE658" s="249"/>
      <c r="DF658" s="289">
        <f>DF597</f>
        <v>11</v>
      </c>
      <c r="DG658" s="284">
        <f>DG597</f>
        <v>11</v>
      </c>
      <c r="DH658" s="306"/>
      <c r="DI658" s="304"/>
      <c r="DJ658" s="304"/>
      <c r="DK658" s="304"/>
      <c r="DL658" s="306"/>
      <c r="DM658" s="304"/>
      <c r="DN658" s="304"/>
      <c r="DO658" s="305"/>
      <c r="DQ658" s="107" t="str">
        <f t="shared" si="546"/>
        <v>Overturn moment arm for Y component</v>
      </c>
      <c r="DR658" s="70" t="str">
        <f>DR638</f>
        <v>ft</v>
      </c>
      <c r="DS658" s="289"/>
      <c r="DT658" s="284"/>
      <c r="DU658" s="284"/>
      <c r="DV658" s="249"/>
      <c r="DW658" s="289">
        <f>DW597</f>
        <v>11</v>
      </c>
      <c r="DX658" s="284">
        <f>DX597</f>
        <v>11</v>
      </c>
      <c r="DY658" s="306"/>
      <c r="DZ658" s="304"/>
      <c r="EA658" s="304"/>
      <c r="EB658" s="304"/>
      <c r="EC658" s="306"/>
      <c r="ED658" s="304"/>
      <c r="EE658" s="304"/>
      <c r="EF658" s="305"/>
    </row>
    <row r="659" spans="1:136" x14ac:dyDescent="0.3">
      <c r="B659" s="112" t="str">
        <f t="shared" si="539"/>
        <v>Overturn moment arm for Z component</v>
      </c>
      <c r="C659" s="82" t="str">
        <f>C639</f>
        <v>ft</v>
      </c>
      <c r="D659" s="289"/>
      <c r="E659" s="284"/>
      <c r="F659" s="284"/>
      <c r="G659" s="249"/>
      <c r="H659" s="250"/>
      <c r="I659" s="287"/>
      <c r="J659" s="312">
        <f t="shared" si="531"/>
        <v>37.25</v>
      </c>
      <c r="K659" s="313">
        <f t="shared" si="531"/>
        <v>31.75</v>
      </c>
      <c r="L659" s="313">
        <f t="shared" si="531"/>
        <v>23.5</v>
      </c>
      <c r="M659" s="313">
        <f t="shared" si="531"/>
        <v>9</v>
      </c>
      <c r="N659" s="312"/>
      <c r="O659" s="313"/>
      <c r="P659" s="313"/>
      <c r="Q659" s="314"/>
      <c r="S659" s="112" t="str">
        <f t="shared" si="540"/>
        <v>Overturn moment arm for Z component</v>
      </c>
      <c r="T659" s="82" t="str">
        <f>T639</f>
        <v>ft</v>
      </c>
      <c r="U659" s="289"/>
      <c r="V659" s="284"/>
      <c r="W659" s="284"/>
      <c r="X659" s="249"/>
      <c r="Y659" s="250"/>
      <c r="Z659" s="287"/>
      <c r="AA659" s="312">
        <f t="shared" si="532"/>
        <v>37.25</v>
      </c>
      <c r="AB659" s="313">
        <f t="shared" si="532"/>
        <v>31.75</v>
      </c>
      <c r="AC659" s="313">
        <f t="shared" si="532"/>
        <v>23.5</v>
      </c>
      <c r="AD659" s="313">
        <f t="shared" si="532"/>
        <v>9</v>
      </c>
      <c r="AE659" s="312"/>
      <c r="AF659" s="313"/>
      <c r="AG659" s="313"/>
      <c r="AH659" s="314"/>
      <c r="AJ659" s="112" t="str">
        <f t="shared" si="541"/>
        <v>Overturn moment arm for Z component</v>
      </c>
      <c r="AK659" s="82" t="str">
        <f>AK639</f>
        <v>ft</v>
      </c>
      <c r="AL659" s="289"/>
      <c r="AM659" s="284"/>
      <c r="AN659" s="284"/>
      <c r="AO659" s="249"/>
      <c r="AP659" s="250"/>
      <c r="AQ659" s="287"/>
      <c r="AR659" s="312">
        <f t="shared" si="533"/>
        <v>37.25</v>
      </c>
      <c r="AS659" s="313">
        <f t="shared" si="533"/>
        <v>31.75</v>
      </c>
      <c r="AT659" s="313">
        <f t="shared" si="533"/>
        <v>23.5</v>
      </c>
      <c r="AU659" s="313">
        <f t="shared" si="533"/>
        <v>9</v>
      </c>
      <c r="AV659" s="312"/>
      <c r="AW659" s="313"/>
      <c r="AX659" s="313"/>
      <c r="AY659" s="314"/>
      <c r="BA659" s="112" t="str">
        <f t="shared" si="542"/>
        <v>Overturn moment arm for Z component</v>
      </c>
      <c r="BB659" s="82" t="str">
        <f>BB639</f>
        <v>ft</v>
      </c>
      <c r="BC659" s="289"/>
      <c r="BD659" s="284"/>
      <c r="BE659" s="284"/>
      <c r="BF659" s="249"/>
      <c r="BG659" s="250"/>
      <c r="BH659" s="287"/>
      <c r="BI659" s="312">
        <f t="shared" si="534"/>
        <v>37.25</v>
      </c>
      <c r="BJ659" s="313">
        <f t="shared" si="534"/>
        <v>31.75</v>
      </c>
      <c r="BK659" s="313">
        <f t="shared" si="534"/>
        <v>23.5</v>
      </c>
      <c r="BL659" s="313">
        <f t="shared" si="534"/>
        <v>9</v>
      </c>
      <c r="BM659" s="312"/>
      <c r="BN659" s="313"/>
      <c r="BO659" s="313"/>
      <c r="BP659" s="314"/>
      <c r="BR659" s="112" t="str">
        <f t="shared" si="543"/>
        <v>Overturn moment arm for Z component</v>
      </c>
      <c r="BS659" s="82" t="str">
        <f>BS639</f>
        <v>ft</v>
      </c>
      <c r="BT659" s="289"/>
      <c r="BU659" s="284"/>
      <c r="BV659" s="284"/>
      <c r="BW659" s="249"/>
      <c r="BX659" s="250">
        <f>BX598</f>
        <v>15</v>
      </c>
      <c r="BY659" s="287">
        <f>BY598</f>
        <v>5</v>
      </c>
      <c r="BZ659" s="312"/>
      <c r="CA659" s="313"/>
      <c r="CB659" s="313"/>
      <c r="CC659" s="313"/>
      <c r="CD659" s="312"/>
      <c r="CE659" s="313"/>
      <c r="CF659" s="313"/>
      <c r="CG659" s="314"/>
      <c r="CI659" s="112" t="str">
        <f t="shared" si="544"/>
        <v>Overturn moment arm for Z component</v>
      </c>
      <c r="CJ659" s="82" t="str">
        <f>CJ639</f>
        <v>ft</v>
      </c>
      <c r="CK659" s="289"/>
      <c r="CL659" s="284"/>
      <c r="CM659" s="284"/>
      <c r="CN659" s="249"/>
      <c r="CO659" s="250">
        <f>CO598</f>
        <v>15</v>
      </c>
      <c r="CP659" s="287">
        <f>CP598</f>
        <v>5</v>
      </c>
      <c r="CQ659" s="312"/>
      <c r="CR659" s="313"/>
      <c r="CS659" s="313"/>
      <c r="CT659" s="313"/>
      <c r="CU659" s="312"/>
      <c r="CV659" s="313"/>
      <c r="CW659" s="313"/>
      <c r="CX659" s="314"/>
      <c r="CZ659" s="112" t="str">
        <f t="shared" si="545"/>
        <v>Overturn moment arm for Z component</v>
      </c>
      <c r="DA659" s="82" t="str">
        <f>DA639</f>
        <v>ft</v>
      </c>
      <c r="DB659" s="289"/>
      <c r="DC659" s="284"/>
      <c r="DD659" s="284"/>
      <c r="DE659" s="249"/>
      <c r="DF659" s="250">
        <f>DF598</f>
        <v>15</v>
      </c>
      <c r="DG659" s="287">
        <f>DG598</f>
        <v>5</v>
      </c>
      <c r="DH659" s="312"/>
      <c r="DI659" s="313"/>
      <c r="DJ659" s="313"/>
      <c r="DK659" s="313"/>
      <c r="DL659" s="312"/>
      <c r="DM659" s="313"/>
      <c r="DN659" s="313"/>
      <c r="DO659" s="314"/>
      <c r="DQ659" s="112" t="str">
        <f t="shared" si="546"/>
        <v>Overturn moment arm for Z component</v>
      </c>
      <c r="DR659" s="82" t="str">
        <f>DR639</f>
        <v>ft</v>
      </c>
      <c r="DS659" s="289"/>
      <c r="DT659" s="284"/>
      <c r="DU659" s="284"/>
      <c r="DV659" s="249"/>
      <c r="DW659" s="250">
        <f>DW598</f>
        <v>15</v>
      </c>
      <c r="DX659" s="287">
        <f>DX598</f>
        <v>5</v>
      </c>
      <c r="DY659" s="312"/>
      <c r="DZ659" s="313"/>
      <c r="EA659" s="313"/>
      <c r="EB659" s="313"/>
      <c r="EC659" s="312"/>
      <c r="ED659" s="313"/>
      <c r="EE659" s="313"/>
      <c r="EF659" s="314"/>
    </row>
    <row r="660" spans="1:136" x14ac:dyDescent="0.3">
      <c r="B660" s="268" t="s">
        <v>340</v>
      </c>
      <c r="C660" s="281" t="s">
        <v>339</v>
      </c>
      <c r="D660" s="288">
        <f>D478</f>
        <v>0.13714415958994686</v>
      </c>
      <c r="E660" s="247">
        <f>E478</f>
        <v>-0.84923883438390135</v>
      </c>
      <c r="F660" s="247">
        <f>F478</f>
        <v>-1.2079235594653006</v>
      </c>
      <c r="G660" s="248">
        <f>G478</f>
        <v>-1.2079235594653006</v>
      </c>
      <c r="H660" s="260">
        <f>D660</f>
        <v>0.13714415958994686</v>
      </c>
      <c r="I660" s="260">
        <f>E660</f>
        <v>-0.84923883438390135</v>
      </c>
      <c r="J660" s="306">
        <f>J478</f>
        <v>-1.3872659220060004</v>
      </c>
      <c r="K660" s="304">
        <f>K478</f>
        <v>-1.3872659220060004</v>
      </c>
      <c r="L660" s="304">
        <f>L478</f>
        <v>-1.028581196924601</v>
      </c>
      <c r="M660" s="304">
        <f>M478</f>
        <v>-0.84923883438390135</v>
      </c>
      <c r="N660" s="306"/>
      <c r="O660" s="304"/>
      <c r="P660" s="304"/>
      <c r="Q660" s="305"/>
      <c r="S660" s="268" t="s">
        <v>340</v>
      </c>
      <c r="T660" s="281" t="s">
        <v>339</v>
      </c>
      <c r="U660" s="288">
        <f>U478</f>
        <v>0.13714415958994686</v>
      </c>
      <c r="V660" s="247">
        <f>V478</f>
        <v>-0.84923883438390135</v>
      </c>
      <c r="W660" s="247">
        <f>W478</f>
        <v>-1.2079235594653006</v>
      </c>
      <c r="X660" s="248">
        <f>X478</f>
        <v>-1.2079235594653006</v>
      </c>
      <c r="Y660" s="260">
        <f>U660</f>
        <v>0.13714415958994686</v>
      </c>
      <c r="Z660" s="260">
        <f>V660</f>
        <v>-0.84923883438390135</v>
      </c>
      <c r="AA660" s="306">
        <f>AA478</f>
        <v>-0.74163341685948159</v>
      </c>
      <c r="AB660" s="304">
        <f>AB478</f>
        <v>-0.74163341685948159</v>
      </c>
      <c r="AC660" s="304">
        <f>AC478</f>
        <v>-0.74163341685948159</v>
      </c>
      <c r="AD660" s="304">
        <f>AD478</f>
        <v>-0.74163341685948159</v>
      </c>
      <c r="AE660" s="306"/>
      <c r="AF660" s="304"/>
      <c r="AG660" s="304"/>
      <c r="AH660" s="305"/>
      <c r="AJ660" s="268" t="s">
        <v>340</v>
      </c>
      <c r="AK660" s="281" t="s">
        <v>339</v>
      </c>
      <c r="AL660" s="288">
        <f>AL478</f>
        <v>1.2975947407356507</v>
      </c>
      <c r="AM660" s="247">
        <f>AM478</f>
        <v>0.31121174676180241</v>
      </c>
      <c r="AN660" s="247">
        <f>AN478</f>
        <v>-4.7472978319596848E-2</v>
      </c>
      <c r="AO660" s="248">
        <f>AO478</f>
        <v>-4.7472978319596848E-2</v>
      </c>
      <c r="AP660" s="260">
        <f>AL660</f>
        <v>1.2975947407356507</v>
      </c>
      <c r="AQ660" s="260">
        <f>AM660</f>
        <v>0.31121174676180241</v>
      </c>
      <c r="AR660" s="306">
        <f>AR478</f>
        <v>-0.22681534086029664</v>
      </c>
      <c r="AS660" s="304">
        <f>AS478</f>
        <v>-0.22681534086029664</v>
      </c>
      <c r="AT660" s="304">
        <f>AT478</f>
        <v>0.13186938422110273</v>
      </c>
      <c r="AU660" s="304">
        <f>AU478</f>
        <v>0.31121174676180241</v>
      </c>
      <c r="AV660" s="306"/>
      <c r="AW660" s="304"/>
      <c r="AX660" s="304"/>
      <c r="AY660" s="305"/>
      <c r="BA660" s="268" t="s">
        <v>340</v>
      </c>
      <c r="BB660" s="281" t="s">
        <v>339</v>
      </c>
      <c r="BC660" s="288">
        <f>BC478</f>
        <v>1.2975947407356507</v>
      </c>
      <c r="BD660" s="247">
        <f>BD478</f>
        <v>0.31121174676180241</v>
      </c>
      <c r="BE660" s="247">
        <f>BE478</f>
        <v>-4.7472978319596848E-2</v>
      </c>
      <c r="BF660" s="248">
        <f>BF478</f>
        <v>-4.7472978319596848E-2</v>
      </c>
      <c r="BG660" s="260">
        <f>BC660</f>
        <v>1.2975947407356507</v>
      </c>
      <c r="BH660" s="260">
        <f>BD660</f>
        <v>0.31121174676180241</v>
      </c>
      <c r="BI660" s="306">
        <f>BI478</f>
        <v>0.41881716428622218</v>
      </c>
      <c r="BJ660" s="304">
        <f>BJ478</f>
        <v>0.41881716428622218</v>
      </c>
      <c r="BK660" s="304">
        <f>BK478</f>
        <v>0.41881716428622218</v>
      </c>
      <c r="BL660" s="304">
        <f>BL478</f>
        <v>0.41881716428622218</v>
      </c>
      <c r="BM660" s="306"/>
      <c r="BN660" s="304"/>
      <c r="BO660" s="304"/>
      <c r="BP660" s="305"/>
      <c r="BR660" s="268" t="s">
        <v>340</v>
      </c>
      <c r="BS660" s="281" t="s">
        <v>339</v>
      </c>
      <c r="BT660" s="288">
        <f>BT478</f>
        <v>0.13714415958994686</v>
      </c>
      <c r="BU660" s="247">
        <f>BU478</f>
        <v>-1.028581196924601</v>
      </c>
      <c r="BV660" s="247">
        <f>BV478</f>
        <v>-1.2079235594653006</v>
      </c>
      <c r="BW660" s="248">
        <f>BW478</f>
        <v>-1.2079235594653006</v>
      </c>
      <c r="BX660" s="260">
        <f>BT660</f>
        <v>0.13714415958994686</v>
      </c>
      <c r="BY660" s="260">
        <f>BU660</f>
        <v>-1.028581196924601</v>
      </c>
      <c r="BZ660" s="306"/>
      <c r="CA660" s="304"/>
      <c r="CB660" s="304"/>
      <c r="CC660" s="304"/>
      <c r="CD660" s="306"/>
      <c r="CE660" s="304"/>
      <c r="CF660" s="304"/>
      <c r="CG660" s="305"/>
      <c r="CI660" s="268" t="s">
        <v>340</v>
      </c>
      <c r="CJ660" s="281" t="s">
        <v>339</v>
      </c>
      <c r="CK660" s="288">
        <f>CK478</f>
        <v>0.13714415958994686</v>
      </c>
      <c r="CL660" s="247">
        <f>CL478</f>
        <v>-1.028581196924601</v>
      </c>
      <c r="CM660" s="247">
        <f>CM478</f>
        <v>-1.2079235594653006</v>
      </c>
      <c r="CN660" s="248">
        <f>CN478</f>
        <v>-1.2079235594653006</v>
      </c>
      <c r="CO660" s="260">
        <f>CK660</f>
        <v>0.13714415958994686</v>
      </c>
      <c r="CP660" s="260">
        <f>CL660</f>
        <v>-1.028581196924601</v>
      </c>
      <c r="CQ660" s="306"/>
      <c r="CR660" s="304"/>
      <c r="CS660" s="304"/>
      <c r="CT660" s="304"/>
      <c r="CU660" s="306"/>
      <c r="CV660" s="304"/>
      <c r="CW660" s="304"/>
      <c r="CX660" s="305"/>
      <c r="CZ660" s="268" t="s">
        <v>340</v>
      </c>
      <c r="DA660" s="281" t="s">
        <v>339</v>
      </c>
      <c r="DB660" s="288">
        <f>DB478</f>
        <v>1.2975947407356507</v>
      </c>
      <c r="DC660" s="247">
        <f>DC478</f>
        <v>0.13186938422110273</v>
      </c>
      <c r="DD660" s="247">
        <f>DD478</f>
        <v>-4.7472978319596848E-2</v>
      </c>
      <c r="DE660" s="248">
        <f>DE478</f>
        <v>-4.7472978319596848E-2</v>
      </c>
      <c r="DF660" s="260">
        <f>DB660</f>
        <v>1.2975947407356507</v>
      </c>
      <c r="DG660" s="260">
        <f>DC660</f>
        <v>0.13186938422110273</v>
      </c>
      <c r="DH660" s="306"/>
      <c r="DI660" s="304"/>
      <c r="DJ660" s="304"/>
      <c r="DK660" s="304"/>
      <c r="DL660" s="306"/>
      <c r="DM660" s="304"/>
      <c r="DN660" s="304"/>
      <c r="DO660" s="305"/>
      <c r="DQ660" s="268" t="s">
        <v>340</v>
      </c>
      <c r="DR660" s="281" t="s">
        <v>339</v>
      </c>
      <c r="DS660" s="288">
        <f>DS478</f>
        <v>1.2975947407356507</v>
      </c>
      <c r="DT660" s="247">
        <f>DT478</f>
        <v>0.13186938422110273</v>
      </c>
      <c r="DU660" s="247">
        <f>DU478</f>
        <v>-4.7472978319596848E-2</v>
      </c>
      <c r="DV660" s="248">
        <f>DV478</f>
        <v>-4.7472978319596848E-2</v>
      </c>
      <c r="DW660" s="260">
        <f>DS660</f>
        <v>1.2975947407356507</v>
      </c>
      <c r="DX660" s="260">
        <f>DT660</f>
        <v>0.13186938422110273</v>
      </c>
      <c r="DY660" s="306"/>
      <c r="DZ660" s="304"/>
      <c r="EA660" s="304"/>
      <c r="EB660" s="304"/>
      <c r="EC660" s="306"/>
      <c r="ED660" s="304"/>
      <c r="EE660" s="304"/>
      <c r="EF660" s="305"/>
    </row>
    <row r="661" spans="1:136" x14ac:dyDescent="0.3">
      <c r="B661" s="110" t="str">
        <f>B640</f>
        <v>Horizontal force (+ in X)</v>
      </c>
      <c r="C661" s="275" t="str">
        <f>C640</f>
        <v>lbs</v>
      </c>
      <c r="D661" s="298">
        <f>D640</f>
        <v>-21.943065534391497</v>
      </c>
      <c r="E661" s="285">
        <f t="shared" ref="E661:G661" si="547">E640</f>
        <v>-135.87821350142423</v>
      </c>
      <c r="F661" s="285">
        <f t="shared" si="547"/>
        <v>0</v>
      </c>
      <c r="G661" s="252">
        <f t="shared" si="547"/>
        <v>0</v>
      </c>
      <c r="H661" s="254">
        <f t="shared" ref="H661:M661" si="548">H660*H654*H653</f>
        <v>-8.2286495753968119</v>
      </c>
      <c r="I661" s="254">
        <f t="shared" si="548"/>
        <v>-50.954330063034078</v>
      </c>
      <c r="J661" s="230">
        <f t="shared" si="548"/>
        <v>0</v>
      </c>
      <c r="K661" s="315">
        <f t="shared" si="548"/>
        <v>0</v>
      </c>
      <c r="L661" s="315">
        <f t="shared" si="548"/>
        <v>0</v>
      </c>
      <c r="M661" s="315">
        <f t="shared" si="548"/>
        <v>0</v>
      </c>
      <c r="N661" s="230"/>
      <c r="O661" s="315"/>
      <c r="P661" s="315"/>
      <c r="Q661" s="316"/>
      <c r="S661" s="110" t="str">
        <f>S640</f>
        <v>Horizontal force (+ in X)</v>
      </c>
      <c r="T661" s="275" t="str">
        <f>T640</f>
        <v>lbs</v>
      </c>
      <c r="U661" s="298">
        <f>U640</f>
        <v>-21.943065534391497</v>
      </c>
      <c r="V661" s="285">
        <f t="shared" ref="V661:X661" si="549">V640</f>
        <v>-135.87821350142423</v>
      </c>
      <c r="W661" s="285">
        <f t="shared" si="549"/>
        <v>0</v>
      </c>
      <c r="X661" s="252">
        <f t="shared" si="549"/>
        <v>0</v>
      </c>
      <c r="Y661" s="254">
        <f t="shared" ref="Y661:AD661" si="550">Y660*Y654*Y653</f>
        <v>-8.2286495753968119</v>
      </c>
      <c r="Z661" s="254">
        <f t="shared" si="550"/>
        <v>-50.954330063034078</v>
      </c>
      <c r="AA661" s="230">
        <f t="shared" si="550"/>
        <v>0</v>
      </c>
      <c r="AB661" s="315">
        <f t="shared" si="550"/>
        <v>0</v>
      </c>
      <c r="AC661" s="315">
        <f t="shared" si="550"/>
        <v>0</v>
      </c>
      <c r="AD661" s="315">
        <f t="shared" si="550"/>
        <v>0</v>
      </c>
      <c r="AE661" s="230"/>
      <c r="AF661" s="315"/>
      <c r="AG661" s="315"/>
      <c r="AH661" s="316"/>
      <c r="AJ661" s="110" t="str">
        <f>AJ640</f>
        <v>Horizontal force (+ in X)</v>
      </c>
      <c r="AK661" s="275" t="str">
        <f>AK640</f>
        <v>lbs</v>
      </c>
      <c r="AL661" s="298">
        <f>AL640</f>
        <v>-207.61515851770412</v>
      </c>
      <c r="AM661" s="285">
        <f t="shared" ref="AM661:AO661" si="551">AM640</f>
        <v>49.793879481888382</v>
      </c>
      <c r="AN661" s="285">
        <f t="shared" si="551"/>
        <v>0</v>
      </c>
      <c r="AO661" s="252">
        <f t="shared" si="551"/>
        <v>0</v>
      </c>
      <c r="AP661" s="254">
        <f t="shared" ref="AP661:AU661" si="552">AP660*AP654*AP653</f>
        <v>-77.855684444139044</v>
      </c>
      <c r="AQ661" s="254">
        <f t="shared" si="552"/>
        <v>18.672704805708143</v>
      </c>
      <c r="AR661" s="230">
        <f t="shared" si="552"/>
        <v>0</v>
      </c>
      <c r="AS661" s="315">
        <f t="shared" si="552"/>
        <v>0</v>
      </c>
      <c r="AT661" s="315">
        <f t="shared" si="552"/>
        <v>0</v>
      </c>
      <c r="AU661" s="315">
        <f t="shared" si="552"/>
        <v>0</v>
      </c>
      <c r="AV661" s="230"/>
      <c r="AW661" s="315"/>
      <c r="AX661" s="315"/>
      <c r="AY661" s="316"/>
      <c r="BA661" s="110" t="str">
        <f>BA640</f>
        <v>Horizontal force (+ in X)</v>
      </c>
      <c r="BB661" s="275" t="str">
        <f>BB640</f>
        <v>lbs</v>
      </c>
      <c r="BC661" s="298">
        <f>BC640</f>
        <v>-207.61515851770412</v>
      </c>
      <c r="BD661" s="285">
        <f t="shared" ref="BD661:BF661" si="553">BD640</f>
        <v>49.793879481888382</v>
      </c>
      <c r="BE661" s="285">
        <f t="shared" si="553"/>
        <v>0</v>
      </c>
      <c r="BF661" s="252">
        <f t="shared" si="553"/>
        <v>0</v>
      </c>
      <c r="BG661" s="254">
        <f t="shared" ref="BG661:BL661" si="554">BG660*BG654*BG653</f>
        <v>-77.855684444139044</v>
      </c>
      <c r="BH661" s="254">
        <f t="shared" si="554"/>
        <v>18.672704805708143</v>
      </c>
      <c r="BI661" s="230">
        <f t="shared" si="554"/>
        <v>0</v>
      </c>
      <c r="BJ661" s="315">
        <f t="shared" si="554"/>
        <v>0</v>
      </c>
      <c r="BK661" s="315">
        <f t="shared" si="554"/>
        <v>0</v>
      </c>
      <c r="BL661" s="315">
        <f t="shared" si="554"/>
        <v>0</v>
      </c>
      <c r="BM661" s="230"/>
      <c r="BN661" s="315"/>
      <c r="BO661" s="315"/>
      <c r="BP661" s="316"/>
      <c r="BR661" s="110" t="str">
        <f>BR640</f>
        <v>Horizontal force (+ in X)</v>
      </c>
      <c r="BS661" s="275" t="str">
        <f>BS640</f>
        <v>lbs</v>
      </c>
      <c r="BT661" s="298">
        <f>BT640</f>
        <v>0</v>
      </c>
      <c r="BU661" s="285">
        <f t="shared" ref="BU661:BW661" si="555">BU640</f>
        <v>0</v>
      </c>
      <c r="BV661" s="285">
        <f t="shared" si="555"/>
        <v>193.2677695144481</v>
      </c>
      <c r="BW661" s="252">
        <f t="shared" si="555"/>
        <v>-193.2677695144481</v>
      </c>
      <c r="BX661" s="254">
        <f>BX660*BX654*BX653</f>
        <v>0</v>
      </c>
      <c r="BY661" s="254">
        <f>BY660*BY654*BY653</f>
        <v>0</v>
      </c>
      <c r="BZ661" s="230"/>
      <c r="CA661" s="315"/>
      <c r="CB661" s="315"/>
      <c r="CC661" s="315"/>
      <c r="CD661" s="230"/>
      <c r="CE661" s="315"/>
      <c r="CF661" s="315"/>
      <c r="CG661" s="316"/>
      <c r="CI661" s="110" t="str">
        <f>CI640</f>
        <v>Horizontal force (+ in X)</v>
      </c>
      <c r="CJ661" s="275" t="str">
        <f>CJ640</f>
        <v>lbs</v>
      </c>
      <c r="CK661" s="298">
        <f>CK640</f>
        <v>0</v>
      </c>
      <c r="CL661" s="285">
        <f t="shared" ref="CL661:CN661" si="556">CL640</f>
        <v>0</v>
      </c>
      <c r="CM661" s="285">
        <f t="shared" si="556"/>
        <v>193.2677695144481</v>
      </c>
      <c r="CN661" s="252">
        <f t="shared" si="556"/>
        <v>-193.2677695144481</v>
      </c>
      <c r="CO661" s="254">
        <f>CO660*CO654*CO653</f>
        <v>0</v>
      </c>
      <c r="CP661" s="254">
        <f>CP660*CP654*CP653</f>
        <v>0</v>
      </c>
      <c r="CQ661" s="230"/>
      <c r="CR661" s="315"/>
      <c r="CS661" s="315"/>
      <c r="CT661" s="315"/>
      <c r="CU661" s="230"/>
      <c r="CV661" s="315"/>
      <c r="CW661" s="315"/>
      <c r="CX661" s="316"/>
      <c r="CZ661" s="110" t="str">
        <f>CZ640</f>
        <v>Horizontal force (+ in X)</v>
      </c>
      <c r="DA661" s="275" t="str">
        <f>DA640</f>
        <v>lbs</v>
      </c>
      <c r="DB661" s="298">
        <f>DB640</f>
        <v>0</v>
      </c>
      <c r="DC661" s="285">
        <f t="shared" ref="DC661:DE661" si="557">DC640</f>
        <v>0</v>
      </c>
      <c r="DD661" s="285">
        <f t="shared" si="557"/>
        <v>7.5956765311354957</v>
      </c>
      <c r="DE661" s="252">
        <f t="shared" si="557"/>
        <v>-7.5956765311354957</v>
      </c>
      <c r="DF661" s="254">
        <f>DF660*DF654*DF653</f>
        <v>0</v>
      </c>
      <c r="DG661" s="254">
        <f>DG660*DG654*DG653</f>
        <v>0</v>
      </c>
      <c r="DH661" s="230"/>
      <c r="DI661" s="315"/>
      <c r="DJ661" s="315"/>
      <c r="DK661" s="315"/>
      <c r="DL661" s="230"/>
      <c r="DM661" s="315"/>
      <c r="DN661" s="315"/>
      <c r="DO661" s="316"/>
      <c r="DQ661" s="110" t="str">
        <f>DQ640</f>
        <v>Horizontal force (+ in X)</v>
      </c>
      <c r="DR661" s="275" t="str">
        <f>DR640</f>
        <v>lbs</v>
      </c>
      <c r="DS661" s="298">
        <f>DS640</f>
        <v>0</v>
      </c>
      <c r="DT661" s="285">
        <f t="shared" ref="DT661:DV661" si="558">DT640</f>
        <v>0</v>
      </c>
      <c r="DU661" s="285">
        <f t="shared" si="558"/>
        <v>7.5956765311354957</v>
      </c>
      <c r="DV661" s="252">
        <f t="shared" si="558"/>
        <v>-7.5956765311354957</v>
      </c>
      <c r="DW661" s="254">
        <f>DW660*DW654*DW653</f>
        <v>0</v>
      </c>
      <c r="DX661" s="254">
        <f>DX660*DX654*DX653</f>
        <v>0</v>
      </c>
      <c r="DY661" s="230"/>
      <c r="DZ661" s="315"/>
      <c r="EA661" s="315"/>
      <c r="EB661" s="315"/>
      <c r="EC661" s="230"/>
      <c r="ED661" s="315"/>
      <c r="EE661" s="315"/>
      <c r="EF661" s="316"/>
    </row>
    <row r="662" spans="1:136" x14ac:dyDescent="0.3">
      <c r="B662" s="107" t="str">
        <f>B641</f>
        <v>Horizontal force (+ in Y)</v>
      </c>
      <c r="C662" s="70" t="str">
        <f>C641</f>
        <v>lbs</v>
      </c>
      <c r="D662" s="130">
        <f t="shared" ref="D662:G662" si="559">D641</f>
        <v>0</v>
      </c>
      <c r="E662" s="254">
        <f t="shared" si="559"/>
        <v>0</v>
      </c>
      <c r="F662" s="254">
        <f t="shared" si="559"/>
        <v>386.53553902889621</v>
      </c>
      <c r="G662" s="253">
        <f t="shared" si="559"/>
        <v>-386.53553902889621</v>
      </c>
      <c r="H662" s="254"/>
      <c r="I662" s="254"/>
      <c r="J662" s="307">
        <f>J660*J655*J653</f>
        <v>45.779775426198015</v>
      </c>
      <c r="K662" s="280">
        <f>K660*K655*K653</f>
        <v>45.779775426198015</v>
      </c>
      <c r="L662" s="280">
        <f>L660*L655*L653</f>
        <v>67.886358997023677</v>
      </c>
      <c r="M662" s="280">
        <f>M660*M655*M653</f>
        <v>91.717794113461352</v>
      </c>
      <c r="N662" s="307">
        <f>-J662</f>
        <v>-45.779775426198015</v>
      </c>
      <c r="O662" s="280">
        <f>-K662</f>
        <v>-45.779775426198015</v>
      </c>
      <c r="P662" s="280">
        <f>-L662</f>
        <v>-67.886358997023677</v>
      </c>
      <c r="Q662" s="308">
        <f>-M662</f>
        <v>-91.717794113461352</v>
      </c>
      <c r="S662" s="107" t="str">
        <f>S641</f>
        <v>Horizontal force (+ in Y)</v>
      </c>
      <c r="T662" s="70" t="str">
        <f>T641</f>
        <v>lbs</v>
      </c>
      <c r="U662" s="130">
        <f t="shared" ref="U662:X662" si="560">U641</f>
        <v>0</v>
      </c>
      <c r="V662" s="254">
        <f t="shared" si="560"/>
        <v>0</v>
      </c>
      <c r="W662" s="254">
        <f t="shared" si="560"/>
        <v>386.53553902889621</v>
      </c>
      <c r="X662" s="253">
        <f t="shared" si="560"/>
        <v>-386.53553902889621</v>
      </c>
      <c r="Y662" s="254"/>
      <c r="Z662" s="254"/>
      <c r="AA662" s="307">
        <f>AA660*AA655*AA653</f>
        <v>24.473902756362893</v>
      </c>
      <c r="AB662" s="280">
        <f>AB660*AB655*AB653</f>
        <v>24.473902756362893</v>
      </c>
      <c r="AC662" s="280">
        <f>AC660*AC655*AC653</f>
        <v>48.947805512725786</v>
      </c>
      <c r="AD662" s="280">
        <f>AD660*AD655*AD653</f>
        <v>80.096409020824012</v>
      </c>
      <c r="AE662" s="307">
        <f>-AA662</f>
        <v>-24.473902756362893</v>
      </c>
      <c r="AF662" s="280">
        <f>-AB662</f>
        <v>-24.473902756362893</v>
      </c>
      <c r="AG662" s="280">
        <f>-AC662</f>
        <v>-48.947805512725786</v>
      </c>
      <c r="AH662" s="308">
        <f>-AD662</f>
        <v>-80.096409020824012</v>
      </c>
      <c r="AJ662" s="107" t="str">
        <f>AJ641</f>
        <v>Horizontal force (+ in Y)</v>
      </c>
      <c r="AK662" s="70" t="str">
        <f>AK641</f>
        <v>lbs</v>
      </c>
      <c r="AL662" s="130">
        <f t="shared" ref="AL662:AO662" si="561">AL641</f>
        <v>0</v>
      </c>
      <c r="AM662" s="254">
        <f t="shared" si="561"/>
        <v>0</v>
      </c>
      <c r="AN662" s="254">
        <f t="shared" si="561"/>
        <v>15.191353062270991</v>
      </c>
      <c r="AO662" s="253">
        <f t="shared" si="561"/>
        <v>-15.191353062270991</v>
      </c>
      <c r="AP662" s="254"/>
      <c r="AQ662" s="254"/>
      <c r="AR662" s="307">
        <f>AR660*AR655*AR653</f>
        <v>7.4849062483897901</v>
      </c>
      <c r="AS662" s="280">
        <f>AS660*AS655*AS653</f>
        <v>7.4849062483897901</v>
      </c>
      <c r="AT662" s="280">
        <f>AT660*AT655*AT653</f>
        <v>-8.7033793585927803</v>
      </c>
      <c r="AU662" s="280">
        <f>AU660*AU655*AU653</f>
        <v>-33.610868650274668</v>
      </c>
      <c r="AV662" s="307">
        <f>-AR662</f>
        <v>-7.4849062483897901</v>
      </c>
      <c r="AW662" s="280">
        <f>-AS662</f>
        <v>-7.4849062483897901</v>
      </c>
      <c r="AX662" s="280">
        <f>-AT662</f>
        <v>8.7033793585927803</v>
      </c>
      <c r="AY662" s="308">
        <f>-AU662</f>
        <v>33.610868650274668</v>
      </c>
      <c r="BA662" s="107" t="str">
        <f>BA641</f>
        <v>Horizontal force (+ in Y)</v>
      </c>
      <c r="BB662" s="70" t="str">
        <f>BB641</f>
        <v>lbs</v>
      </c>
      <c r="BC662" s="130">
        <f t="shared" ref="BC662:BF662" si="562">BC641</f>
        <v>0</v>
      </c>
      <c r="BD662" s="254">
        <f t="shared" si="562"/>
        <v>0</v>
      </c>
      <c r="BE662" s="254">
        <f t="shared" si="562"/>
        <v>15.191353062270991</v>
      </c>
      <c r="BF662" s="253">
        <f t="shared" si="562"/>
        <v>-15.191353062270991</v>
      </c>
      <c r="BG662" s="254"/>
      <c r="BH662" s="254"/>
      <c r="BI662" s="307">
        <f>BI660*BI655*BI653</f>
        <v>-13.820966421445332</v>
      </c>
      <c r="BJ662" s="280">
        <f>BJ660*BJ655*BJ653</f>
        <v>-13.820966421445332</v>
      </c>
      <c r="BK662" s="280">
        <f>BK660*BK655*BK653</f>
        <v>-27.641932842890665</v>
      </c>
      <c r="BL662" s="280">
        <f>BL660*BL655*BL653</f>
        <v>-45.232253742912</v>
      </c>
      <c r="BM662" s="307">
        <f>-BI662</f>
        <v>13.820966421445332</v>
      </c>
      <c r="BN662" s="280">
        <f>-BJ662</f>
        <v>13.820966421445332</v>
      </c>
      <c r="BO662" s="280">
        <f>-BK662</f>
        <v>27.641932842890665</v>
      </c>
      <c r="BP662" s="308">
        <f>-BL662</f>
        <v>45.232253742912</v>
      </c>
      <c r="BR662" s="107" t="str">
        <f>BR641</f>
        <v>Horizontal force (+ in Y)</v>
      </c>
      <c r="BS662" s="70" t="str">
        <f>BS641</f>
        <v>lbs</v>
      </c>
      <c r="BT662" s="130">
        <f t="shared" ref="BT662:BW662" si="563">BT641</f>
        <v>-43.886131068782994</v>
      </c>
      <c r="BU662" s="254">
        <f t="shared" si="563"/>
        <v>-329.14598301587233</v>
      </c>
      <c r="BV662" s="254">
        <f t="shared" si="563"/>
        <v>0</v>
      </c>
      <c r="BW662" s="253">
        <f t="shared" si="563"/>
        <v>0</v>
      </c>
      <c r="BX662" s="254">
        <f>BX653*BX655*BX660</f>
        <v>-16.457299150793624</v>
      </c>
      <c r="BY662" s="254">
        <f>BY653*BY655*BY660</f>
        <v>-123.42974363095212</v>
      </c>
      <c r="BZ662" s="307"/>
      <c r="CA662" s="280"/>
      <c r="CB662" s="280"/>
      <c r="CC662" s="280"/>
      <c r="CD662" s="307"/>
      <c r="CE662" s="280"/>
      <c r="CF662" s="280"/>
      <c r="CG662" s="308"/>
      <c r="CI662" s="107" t="str">
        <f>CI641</f>
        <v>Horizontal force (+ in Y)</v>
      </c>
      <c r="CJ662" s="70" t="str">
        <f>CJ641</f>
        <v>lbs</v>
      </c>
      <c r="CK662" s="130">
        <f t="shared" ref="CK662:CN662" si="564">CK641</f>
        <v>-43.886131068782994</v>
      </c>
      <c r="CL662" s="254">
        <f t="shared" si="564"/>
        <v>-329.14598301587233</v>
      </c>
      <c r="CM662" s="254">
        <f t="shared" si="564"/>
        <v>0</v>
      </c>
      <c r="CN662" s="253">
        <f t="shared" si="564"/>
        <v>0</v>
      </c>
      <c r="CO662" s="254">
        <f>CO653*CO655*CO660</f>
        <v>-16.457299150793624</v>
      </c>
      <c r="CP662" s="254">
        <f>CP653*CP655*CP660</f>
        <v>-123.42974363095212</v>
      </c>
      <c r="CQ662" s="307"/>
      <c r="CR662" s="280"/>
      <c r="CS662" s="280"/>
      <c r="CT662" s="280"/>
      <c r="CU662" s="307"/>
      <c r="CV662" s="280"/>
      <c r="CW662" s="280"/>
      <c r="CX662" s="308"/>
      <c r="CZ662" s="107" t="str">
        <f>CZ641</f>
        <v>Horizontal force (+ in Y)</v>
      </c>
      <c r="DA662" s="70" t="str">
        <f>DA641</f>
        <v>lbs</v>
      </c>
      <c r="DB662" s="130">
        <f t="shared" ref="DB662:DE662" si="565">DB641</f>
        <v>-415.23031703540823</v>
      </c>
      <c r="DC662" s="254">
        <f t="shared" si="565"/>
        <v>42.198202950752872</v>
      </c>
      <c r="DD662" s="254">
        <f t="shared" si="565"/>
        <v>0</v>
      </c>
      <c r="DE662" s="253">
        <f t="shared" si="565"/>
        <v>0</v>
      </c>
      <c r="DF662" s="254">
        <f>DF653*DF655*DF660</f>
        <v>-155.71136888827809</v>
      </c>
      <c r="DG662" s="254">
        <f>DG653*DG655*DG660</f>
        <v>15.824326106532327</v>
      </c>
      <c r="DH662" s="307"/>
      <c r="DI662" s="280"/>
      <c r="DJ662" s="280"/>
      <c r="DK662" s="280"/>
      <c r="DL662" s="307"/>
      <c r="DM662" s="280"/>
      <c r="DN662" s="280"/>
      <c r="DO662" s="308"/>
      <c r="DQ662" s="107" t="str">
        <f>DQ641</f>
        <v>Horizontal force (+ in Y)</v>
      </c>
      <c r="DR662" s="70" t="str">
        <f>DR641</f>
        <v>lbs</v>
      </c>
      <c r="DS662" s="130">
        <f t="shared" ref="DS662:DV662" si="566">DS641</f>
        <v>-415.23031703540823</v>
      </c>
      <c r="DT662" s="254">
        <f t="shared" si="566"/>
        <v>42.198202950752872</v>
      </c>
      <c r="DU662" s="254">
        <f t="shared" si="566"/>
        <v>0</v>
      </c>
      <c r="DV662" s="253">
        <f t="shared" si="566"/>
        <v>0</v>
      </c>
      <c r="DW662" s="254">
        <f>DW653*DW655*DW660</f>
        <v>-155.71136888827809</v>
      </c>
      <c r="DX662" s="254">
        <f>DX653*DX655*DX660</f>
        <v>15.824326106532327</v>
      </c>
      <c r="DY662" s="307"/>
      <c r="DZ662" s="280"/>
      <c r="EA662" s="280"/>
      <c r="EB662" s="280"/>
      <c r="EC662" s="307"/>
      <c r="ED662" s="280"/>
      <c r="EE662" s="280"/>
      <c r="EF662" s="308"/>
    </row>
    <row r="663" spans="1:136" x14ac:dyDescent="0.3">
      <c r="B663" s="112" t="str">
        <f>B642</f>
        <v>Vertical force (+ in Z)</v>
      </c>
      <c r="C663" s="82" t="str">
        <f>C642</f>
        <v>lbs</v>
      </c>
      <c r="D663" s="130">
        <f t="shared" ref="D663:G663" si="567">D642</f>
        <v>0</v>
      </c>
      <c r="E663" s="254">
        <f t="shared" si="567"/>
        <v>0</v>
      </c>
      <c r="F663" s="254">
        <f t="shared" si="567"/>
        <v>0</v>
      </c>
      <c r="G663" s="253">
        <f t="shared" si="567"/>
        <v>0</v>
      </c>
      <c r="H663" s="254"/>
      <c r="I663" s="254"/>
      <c r="J663" s="299">
        <f>J660*J656*J653</f>
        <v>76.29962571033002</v>
      </c>
      <c r="K663" s="297">
        <f>K660*K656*K653</f>
        <v>76.29962571033002</v>
      </c>
      <c r="L663" s="297">
        <f>L660*L656*L653</f>
        <v>113.14393166170612</v>
      </c>
      <c r="M663" s="297">
        <f>M660*M656*M653</f>
        <v>152.86299018910225</v>
      </c>
      <c r="N663" s="299">
        <f t="shared" ref="N663:Q664" si="568">J663</f>
        <v>76.29962571033002</v>
      </c>
      <c r="O663" s="297">
        <f t="shared" si="568"/>
        <v>76.29962571033002</v>
      </c>
      <c r="P663" s="297">
        <f t="shared" si="568"/>
        <v>113.14393166170612</v>
      </c>
      <c r="Q663" s="300">
        <f t="shared" si="568"/>
        <v>152.86299018910225</v>
      </c>
      <c r="S663" s="112" t="str">
        <f>S642</f>
        <v>Vertical force (+ in Z)</v>
      </c>
      <c r="T663" s="82" t="str">
        <f>T642</f>
        <v>lbs</v>
      </c>
      <c r="U663" s="130">
        <f t="shared" ref="U663:X663" si="569">U642</f>
        <v>0</v>
      </c>
      <c r="V663" s="254">
        <f t="shared" si="569"/>
        <v>0</v>
      </c>
      <c r="W663" s="254">
        <f t="shared" si="569"/>
        <v>0</v>
      </c>
      <c r="X663" s="253">
        <f t="shared" si="569"/>
        <v>0</v>
      </c>
      <c r="Y663" s="254"/>
      <c r="Z663" s="254"/>
      <c r="AA663" s="299">
        <f>AA660*AA656*AA653</f>
        <v>40.789837927271492</v>
      </c>
      <c r="AB663" s="297">
        <f>AB660*AB656*AB653</f>
        <v>40.789837927271492</v>
      </c>
      <c r="AC663" s="297">
        <f>AC660*AC656*AC653</f>
        <v>81.579675854542984</v>
      </c>
      <c r="AD663" s="297">
        <f>AD660*AD656*AD653</f>
        <v>133.49401503470671</v>
      </c>
      <c r="AE663" s="299">
        <f t="shared" ref="AE663:AH664" si="570">AA663</f>
        <v>40.789837927271492</v>
      </c>
      <c r="AF663" s="297">
        <f t="shared" si="570"/>
        <v>40.789837927271492</v>
      </c>
      <c r="AG663" s="297">
        <f t="shared" si="570"/>
        <v>81.579675854542984</v>
      </c>
      <c r="AH663" s="300">
        <f t="shared" si="570"/>
        <v>133.49401503470671</v>
      </c>
      <c r="AJ663" s="112" t="str">
        <f>AJ642</f>
        <v>Vertical force (+ in Z)</v>
      </c>
      <c r="AK663" s="82" t="str">
        <f>AK642</f>
        <v>lbs</v>
      </c>
      <c r="AL663" s="130">
        <f t="shared" ref="AL663:AO663" si="571">AL642</f>
        <v>0</v>
      </c>
      <c r="AM663" s="254">
        <f t="shared" si="571"/>
        <v>0</v>
      </c>
      <c r="AN663" s="254">
        <f t="shared" si="571"/>
        <v>0</v>
      </c>
      <c r="AO663" s="253">
        <f t="shared" si="571"/>
        <v>0</v>
      </c>
      <c r="AP663" s="254"/>
      <c r="AQ663" s="254"/>
      <c r="AR663" s="299">
        <f>AR660*AR656*AR653</f>
        <v>12.474843747316315</v>
      </c>
      <c r="AS663" s="297">
        <f>AS660*AS656*AS653</f>
        <v>12.474843747316315</v>
      </c>
      <c r="AT663" s="297">
        <f>AT660*AT656*AT653</f>
        <v>-14.505632264321299</v>
      </c>
      <c r="AU663" s="297">
        <f>AU660*AU656*AU653</f>
        <v>-56.018114417124437</v>
      </c>
      <c r="AV663" s="299">
        <f t="shared" ref="AV663:AY664" si="572">AR663</f>
        <v>12.474843747316315</v>
      </c>
      <c r="AW663" s="297">
        <f t="shared" si="572"/>
        <v>12.474843747316315</v>
      </c>
      <c r="AX663" s="297">
        <f t="shared" si="572"/>
        <v>-14.505632264321299</v>
      </c>
      <c r="AY663" s="300">
        <f t="shared" si="572"/>
        <v>-56.018114417124437</v>
      </c>
      <c r="BA663" s="112" t="str">
        <f>BA642</f>
        <v>Vertical force (+ in Z)</v>
      </c>
      <c r="BB663" s="82" t="str">
        <f>BB642</f>
        <v>lbs</v>
      </c>
      <c r="BC663" s="130">
        <f t="shared" ref="BC663:BF663" si="573">BC642</f>
        <v>0</v>
      </c>
      <c r="BD663" s="254">
        <f t="shared" si="573"/>
        <v>0</v>
      </c>
      <c r="BE663" s="254">
        <f t="shared" si="573"/>
        <v>0</v>
      </c>
      <c r="BF663" s="253">
        <f t="shared" si="573"/>
        <v>0</v>
      </c>
      <c r="BG663" s="254"/>
      <c r="BH663" s="254"/>
      <c r="BI663" s="299">
        <f>BI660*BI656*BI653</f>
        <v>-23.034944035742217</v>
      </c>
      <c r="BJ663" s="297">
        <f>BJ660*BJ656*BJ653</f>
        <v>-23.034944035742217</v>
      </c>
      <c r="BK663" s="297">
        <f>BK660*BK656*BK653</f>
        <v>-46.069888071484435</v>
      </c>
      <c r="BL663" s="297">
        <f>BL660*BL656*BL653</f>
        <v>-75.387089571519994</v>
      </c>
      <c r="BM663" s="299">
        <f t="shared" ref="BM663:BP664" si="574">BI663</f>
        <v>-23.034944035742217</v>
      </c>
      <c r="BN663" s="297">
        <f t="shared" si="574"/>
        <v>-23.034944035742217</v>
      </c>
      <c r="BO663" s="297">
        <f t="shared" si="574"/>
        <v>-46.069888071484435</v>
      </c>
      <c r="BP663" s="300">
        <f t="shared" si="574"/>
        <v>-75.387089571519994</v>
      </c>
      <c r="BR663" s="112" t="str">
        <f>BR642</f>
        <v>Vertical force (+ in Z)</v>
      </c>
      <c r="BS663" s="82" t="str">
        <f>BS642</f>
        <v>lbs</v>
      </c>
      <c r="BT663" s="130">
        <f t="shared" ref="BT663:BW663" si="575">BT642</f>
        <v>0</v>
      </c>
      <c r="BU663" s="254">
        <f t="shared" si="575"/>
        <v>0</v>
      </c>
      <c r="BV663" s="254">
        <f t="shared" si="575"/>
        <v>0</v>
      </c>
      <c r="BW663" s="253">
        <f t="shared" si="575"/>
        <v>0</v>
      </c>
      <c r="BX663" s="254">
        <f>BX653*BX656*BX660</f>
        <v>-27.428831917989367</v>
      </c>
      <c r="BY663" s="254">
        <f>BY653*BY656*BY660</f>
        <v>205.71623938492019</v>
      </c>
      <c r="BZ663" s="299"/>
      <c r="CA663" s="297"/>
      <c r="CB663" s="297"/>
      <c r="CC663" s="297"/>
      <c r="CD663" s="299"/>
      <c r="CE663" s="297"/>
      <c r="CF663" s="297"/>
      <c r="CG663" s="300"/>
      <c r="CI663" s="112" t="str">
        <f>CI642</f>
        <v>Vertical force (+ in Z)</v>
      </c>
      <c r="CJ663" s="82" t="str">
        <f>CJ642</f>
        <v>lbs</v>
      </c>
      <c r="CK663" s="130">
        <f t="shared" ref="CK663:CN663" si="576">CK642</f>
        <v>0</v>
      </c>
      <c r="CL663" s="254">
        <f t="shared" si="576"/>
        <v>0</v>
      </c>
      <c r="CM663" s="254">
        <f t="shared" si="576"/>
        <v>0</v>
      </c>
      <c r="CN663" s="253">
        <f t="shared" si="576"/>
        <v>0</v>
      </c>
      <c r="CO663" s="254">
        <f>CO653*CO656*CO660</f>
        <v>-27.428831917989367</v>
      </c>
      <c r="CP663" s="254">
        <f>CP653*CP656*CP660</f>
        <v>205.71623938492019</v>
      </c>
      <c r="CQ663" s="299"/>
      <c r="CR663" s="297"/>
      <c r="CS663" s="297"/>
      <c r="CT663" s="297"/>
      <c r="CU663" s="299"/>
      <c r="CV663" s="297"/>
      <c r="CW663" s="297"/>
      <c r="CX663" s="300"/>
      <c r="CZ663" s="112" t="str">
        <f>CZ642</f>
        <v>Vertical force (+ in Z)</v>
      </c>
      <c r="DA663" s="82" t="str">
        <f>DA642</f>
        <v>lbs</v>
      </c>
      <c r="DB663" s="130">
        <f t="shared" ref="DB663:DE663" si="577">DB642</f>
        <v>0</v>
      </c>
      <c r="DC663" s="254">
        <f t="shared" si="577"/>
        <v>0</v>
      </c>
      <c r="DD663" s="254">
        <f t="shared" si="577"/>
        <v>0</v>
      </c>
      <c r="DE663" s="253">
        <f t="shared" si="577"/>
        <v>0</v>
      </c>
      <c r="DF663" s="254">
        <f>DF653*DF656*DF660</f>
        <v>-259.51894814713012</v>
      </c>
      <c r="DG663" s="254">
        <f>DG653*DG656*DG660</f>
        <v>-26.37387684422054</v>
      </c>
      <c r="DH663" s="299"/>
      <c r="DI663" s="297"/>
      <c r="DJ663" s="297"/>
      <c r="DK663" s="297"/>
      <c r="DL663" s="299"/>
      <c r="DM663" s="297"/>
      <c r="DN663" s="297"/>
      <c r="DO663" s="300"/>
      <c r="DQ663" s="112" t="str">
        <f>DQ642</f>
        <v>Vertical force (+ in Z)</v>
      </c>
      <c r="DR663" s="82" t="str">
        <f>DR642</f>
        <v>lbs</v>
      </c>
      <c r="DS663" s="130">
        <f t="shared" ref="DS663:DV663" si="578">DS642</f>
        <v>0</v>
      </c>
      <c r="DT663" s="254">
        <f t="shared" si="578"/>
        <v>0</v>
      </c>
      <c r="DU663" s="254">
        <f t="shared" si="578"/>
        <v>0</v>
      </c>
      <c r="DV663" s="253">
        <f t="shared" si="578"/>
        <v>0</v>
      </c>
      <c r="DW663" s="254">
        <f>DW653*DW656*DW660</f>
        <v>-259.51894814713012</v>
      </c>
      <c r="DX663" s="254">
        <f>DX653*DX656*DX660</f>
        <v>-26.37387684422054</v>
      </c>
      <c r="DY663" s="299"/>
      <c r="DZ663" s="297"/>
      <c r="EA663" s="297"/>
      <c r="EB663" s="297"/>
      <c r="EC663" s="299"/>
      <c r="ED663" s="297"/>
      <c r="EE663" s="297"/>
      <c r="EF663" s="300"/>
    </row>
    <row r="664" spans="1:136" x14ac:dyDescent="0.3">
      <c r="B664" s="112" t="str">
        <f>B643</f>
        <v>Overturn moment</v>
      </c>
      <c r="C664" s="231" t="s">
        <v>40</v>
      </c>
      <c r="D664" s="263">
        <f t="shared" ref="D664:G664" si="579">D643</f>
        <v>-87.772262137565988</v>
      </c>
      <c r="E664" s="295">
        <f t="shared" si="579"/>
        <v>-543.51285400569691</v>
      </c>
      <c r="F664" s="295">
        <f t="shared" si="579"/>
        <v>0</v>
      </c>
      <c r="G664" s="264">
        <f t="shared" si="579"/>
        <v>0</v>
      </c>
      <c r="H664" s="295">
        <f>H661*H657</f>
        <v>-82.286495753968126</v>
      </c>
      <c r="I664" s="295">
        <f>I661*I657</f>
        <v>-509.54330063034081</v>
      </c>
      <c r="J664" s="299">
        <f>IF(J652="+Y",-J663*J659,J663*J659)</f>
        <v>-2842.1610577097931</v>
      </c>
      <c r="K664" s="297">
        <f>IF(J652="+Y",-K663*K659,K663*K659)</f>
        <v>-2422.5131163029782</v>
      </c>
      <c r="L664" s="297">
        <f>IF(J652="+Y",-L663*L659,L663*L659)</f>
        <v>-2658.8823940500938</v>
      </c>
      <c r="M664" s="297">
        <f>IF(J652="+Y",-M663*M659,M663*M659)</f>
        <v>-1375.7669117019202</v>
      </c>
      <c r="N664" s="299">
        <f t="shared" si="568"/>
        <v>-2842.1610577097931</v>
      </c>
      <c r="O664" s="297">
        <f t="shared" si="568"/>
        <v>-2422.5131163029782</v>
      </c>
      <c r="P664" s="297">
        <f t="shared" si="568"/>
        <v>-2658.8823940500938</v>
      </c>
      <c r="Q664" s="300">
        <f>M664</f>
        <v>-1375.7669117019202</v>
      </c>
      <c r="S664" s="112" t="str">
        <f>S643</f>
        <v>Overturn moment</v>
      </c>
      <c r="T664" s="231" t="s">
        <v>40</v>
      </c>
      <c r="U664" s="263">
        <f t="shared" ref="U664:X664" si="580">U643</f>
        <v>-87.772262137565988</v>
      </c>
      <c r="V664" s="295">
        <f t="shared" si="580"/>
        <v>-543.51285400569691</v>
      </c>
      <c r="W664" s="295">
        <f t="shared" si="580"/>
        <v>0</v>
      </c>
      <c r="X664" s="264">
        <f t="shared" si="580"/>
        <v>0</v>
      </c>
      <c r="Y664" s="295">
        <f>Y661*Y657</f>
        <v>-82.286495753968126</v>
      </c>
      <c r="Z664" s="295">
        <f>Z661*Z657</f>
        <v>-509.54330063034081</v>
      </c>
      <c r="AA664" s="299">
        <f>IF(AA652="+Y",-AA663*AA659,AA663*AA659)</f>
        <v>-1519.4214627908632</v>
      </c>
      <c r="AB664" s="297">
        <f>IF(AA652="+Y",-AB663*AB659,AB663*AB659)</f>
        <v>-1295.0773541908698</v>
      </c>
      <c r="AC664" s="297">
        <f>IF(AA652="+Y",-AC663*AC659,AC663*AC659)</f>
        <v>-1917.1223825817601</v>
      </c>
      <c r="AD664" s="297">
        <f>IF(AA652="+Y",-AD663*AD659,AD663*AD659)</f>
        <v>-1201.4461353123604</v>
      </c>
      <c r="AE664" s="299">
        <f t="shared" si="570"/>
        <v>-1519.4214627908632</v>
      </c>
      <c r="AF664" s="297">
        <f t="shared" si="570"/>
        <v>-1295.0773541908698</v>
      </c>
      <c r="AG664" s="297">
        <f t="shared" si="570"/>
        <v>-1917.1223825817601</v>
      </c>
      <c r="AH664" s="300">
        <f t="shared" si="570"/>
        <v>-1201.4461353123604</v>
      </c>
      <c r="AJ664" s="112" t="str">
        <f>AJ643</f>
        <v>Overturn moment</v>
      </c>
      <c r="AK664" s="231" t="s">
        <v>40</v>
      </c>
      <c r="AL664" s="263">
        <f t="shared" ref="AL664:AO664" si="581">AL643</f>
        <v>-830.46063407081647</v>
      </c>
      <c r="AM664" s="295">
        <f t="shared" si="581"/>
        <v>199.17551792755353</v>
      </c>
      <c r="AN664" s="295">
        <f t="shared" si="581"/>
        <v>0</v>
      </c>
      <c r="AO664" s="264">
        <f t="shared" si="581"/>
        <v>0</v>
      </c>
      <c r="AP664" s="295">
        <f>AP661*AP657</f>
        <v>-778.55684444139047</v>
      </c>
      <c r="AQ664" s="295">
        <f>AQ661*AQ657</f>
        <v>186.72704805708145</v>
      </c>
      <c r="AR664" s="299">
        <f>IF(AR652="+Y",-AR663*AR659,AR663*AR659)</f>
        <v>-464.68792958753272</v>
      </c>
      <c r="AS664" s="297">
        <f>IF(AR652="+Y",-AS663*AS659,AS663*AS659)</f>
        <v>-396.07628897729302</v>
      </c>
      <c r="AT664" s="297">
        <f>IF(AR652="+Y",-AT663*AT659,AT663*AT659)</f>
        <v>340.88235821155052</v>
      </c>
      <c r="AU664" s="297">
        <f>IF(AR652="+Y",-AU663*AU659,AU663*AU659)</f>
        <v>504.16302975411992</v>
      </c>
      <c r="AV664" s="299">
        <f t="shared" si="572"/>
        <v>-464.68792958753272</v>
      </c>
      <c r="AW664" s="297">
        <f t="shared" si="572"/>
        <v>-396.07628897729302</v>
      </c>
      <c r="AX664" s="297">
        <f t="shared" si="572"/>
        <v>340.88235821155052</v>
      </c>
      <c r="AY664" s="300">
        <f t="shared" si="572"/>
        <v>504.16302975411992</v>
      </c>
      <c r="BA664" s="112" t="str">
        <f>BA643</f>
        <v>Overturn moment</v>
      </c>
      <c r="BB664" s="231" t="s">
        <v>40</v>
      </c>
      <c r="BC664" s="263">
        <f t="shared" ref="BC664:BF664" si="582">BC643</f>
        <v>-830.46063407081647</v>
      </c>
      <c r="BD664" s="295">
        <f t="shared" si="582"/>
        <v>199.17551792755353</v>
      </c>
      <c r="BE664" s="295">
        <f t="shared" si="582"/>
        <v>0</v>
      </c>
      <c r="BF664" s="264">
        <f t="shared" si="582"/>
        <v>0</v>
      </c>
      <c r="BG664" s="295">
        <f>BG661*BG657</f>
        <v>-778.55684444139047</v>
      </c>
      <c r="BH664" s="295">
        <f>BH661*BH657</f>
        <v>186.72704805708145</v>
      </c>
      <c r="BI664" s="299">
        <f>IF(BI652="+Y",-BI663*BI659,BI663*BI659)</f>
        <v>858.05166533139766</v>
      </c>
      <c r="BJ664" s="297">
        <f>IF(BI652="+Y",-BJ663*BJ659,BJ663*BJ659)</f>
        <v>731.3594731348154</v>
      </c>
      <c r="BK664" s="297">
        <f>IF(BI652="+Y",-BK663*BK659,BK663*BK659)</f>
        <v>1082.6423696798843</v>
      </c>
      <c r="BL664" s="297">
        <f>IF(BI652="+Y",-BL663*BL659,BL663*BL659)</f>
        <v>678.48380614367989</v>
      </c>
      <c r="BM664" s="299">
        <f t="shared" si="574"/>
        <v>858.05166533139766</v>
      </c>
      <c r="BN664" s="297">
        <f t="shared" si="574"/>
        <v>731.3594731348154</v>
      </c>
      <c r="BO664" s="297">
        <f t="shared" si="574"/>
        <v>1082.6423696798843</v>
      </c>
      <c r="BP664" s="300">
        <f t="shared" si="574"/>
        <v>678.48380614367989</v>
      </c>
      <c r="BR664" s="112" t="str">
        <f>BR643</f>
        <v>Overturn moment</v>
      </c>
      <c r="BS664" s="231" t="s">
        <v>40</v>
      </c>
      <c r="BT664" s="263">
        <f t="shared" ref="BT664:BW664" si="583">BT643</f>
        <v>175.54452427513198</v>
      </c>
      <c r="BU664" s="295">
        <f t="shared" si="583"/>
        <v>1316.5839320634893</v>
      </c>
      <c r="BV664" s="295">
        <f t="shared" si="583"/>
        <v>0</v>
      </c>
      <c r="BW664" s="264">
        <f t="shared" si="583"/>
        <v>0</v>
      </c>
      <c r="BX664" s="295">
        <f>BX662*BX658+BX663*BX659</f>
        <v>-592.46276942857037</v>
      </c>
      <c r="BY664" s="295">
        <f>BY662*BY658+BY663*BY659</f>
        <v>-329.14598301587216</v>
      </c>
      <c r="BZ664" s="299"/>
      <c r="CA664" s="297"/>
      <c r="CB664" s="297"/>
      <c r="CC664" s="297"/>
      <c r="CD664" s="299"/>
      <c r="CE664" s="297"/>
      <c r="CF664" s="297"/>
      <c r="CG664" s="300"/>
      <c r="CI664" s="112" t="str">
        <f>CI643</f>
        <v>Overturn moment</v>
      </c>
      <c r="CJ664" s="231" t="s">
        <v>40</v>
      </c>
      <c r="CK664" s="263">
        <f t="shared" ref="CK664:CN664" si="584">CK643</f>
        <v>175.54452427513198</v>
      </c>
      <c r="CL664" s="295">
        <f t="shared" si="584"/>
        <v>1316.5839320634893</v>
      </c>
      <c r="CM664" s="295">
        <f t="shared" si="584"/>
        <v>0</v>
      </c>
      <c r="CN664" s="264">
        <f t="shared" si="584"/>
        <v>0</v>
      </c>
      <c r="CO664" s="295">
        <f>CO662*CO658+CO663*CO659</f>
        <v>-592.46276942857037</v>
      </c>
      <c r="CP664" s="295">
        <f>CP662*CP658+CP663*CP659</f>
        <v>-329.14598301587216</v>
      </c>
      <c r="CQ664" s="299"/>
      <c r="CR664" s="297"/>
      <c r="CS664" s="297"/>
      <c r="CT664" s="297"/>
      <c r="CU664" s="299"/>
      <c r="CV664" s="297"/>
      <c r="CW664" s="297"/>
      <c r="CX664" s="300"/>
      <c r="CZ664" s="112" t="str">
        <f>CZ643</f>
        <v>Overturn moment</v>
      </c>
      <c r="DA664" s="231" t="s">
        <v>40</v>
      </c>
      <c r="DB664" s="263">
        <f t="shared" ref="DB664:DE664" si="585">DB643</f>
        <v>1660.9212681416329</v>
      </c>
      <c r="DC664" s="295">
        <f t="shared" si="585"/>
        <v>-168.79281180301149</v>
      </c>
      <c r="DD664" s="295">
        <f t="shared" si="585"/>
        <v>0</v>
      </c>
      <c r="DE664" s="264">
        <f t="shared" si="585"/>
        <v>0</v>
      </c>
      <c r="DF664" s="295">
        <f>DF662*DF658+DF663*DF659</f>
        <v>-5605.6092799780108</v>
      </c>
      <c r="DG664" s="295">
        <f>DG662*DG658+DG663*DG659</f>
        <v>42.198202950752886</v>
      </c>
      <c r="DH664" s="299"/>
      <c r="DI664" s="297"/>
      <c r="DJ664" s="297"/>
      <c r="DK664" s="297"/>
      <c r="DL664" s="299"/>
      <c r="DM664" s="297"/>
      <c r="DN664" s="297"/>
      <c r="DO664" s="300"/>
      <c r="DQ664" s="112" t="str">
        <f>DQ643</f>
        <v>Overturn moment</v>
      </c>
      <c r="DR664" s="231" t="s">
        <v>40</v>
      </c>
      <c r="DS664" s="263">
        <f t="shared" ref="DS664:DV664" si="586">DS643</f>
        <v>1660.9212681416329</v>
      </c>
      <c r="DT664" s="295">
        <f t="shared" si="586"/>
        <v>-168.79281180301149</v>
      </c>
      <c r="DU664" s="295">
        <f t="shared" si="586"/>
        <v>0</v>
      </c>
      <c r="DV664" s="264">
        <f t="shared" si="586"/>
        <v>0</v>
      </c>
      <c r="DW664" s="295">
        <f>DW662*DW658+DW663*DW659</f>
        <v>-5605.6092799780108</v>
      </c>
      <c r="DX664" s="295">
        <f>DX662*DX658+DX663*DX659</f>
        <v>42.198202950752886</v>
      </c>
      <c r="DY664" s="299"/>
      <c r="DZ664" s="297"/>
      <c r="EA664" s="297"/>
      <c r="EB664" s="297"/>
      <c r="EC664" s="299"/>
      <c r="ED664" s="297"/>
      <c r="EE664" s="297"/>
      <c r="EF664" s="300"/>
    </row>
    <row r="665" spans="1:136" x14ac:dyDescent="0.3">
      <c r="B665" s="107" t="str">
        <f>B644</f>
        <v>Total horizontal force (+ in X)</v>
      </c>
      <c r="C665" s="258" t="s">
        <v>36</v>
      </c>
      <c r="D665" s="253">
        <f>SUM(D661:Q661)</f>
        <v>-217.00425867424661</v>
      </c>
      <c r="E665" s="2"/>
      <c r="F665" s="2"/>
      <c r="G665" s="2"/>
      <c r="H665" s="254"/>
      <c r="I665" s="254"/>
      <c r="J665" s="290"/>
      <c r="K665" s="290"/>
      <c r="L665" s="290"/>
      <c r="M665" s="290"/>
      <c r="N665" s="290"/>
      <c r="O665" s="290"/>
      <c r="P665" s="290"/>
      <c r="Q665" s="290"/>
      <c r="S665" s="107" t="str">
        <f>S644</f>
        <v>Total horizontal force (+ in X)</v>
      </c>
      <c r="T665" s="258" t="s">
        <v>36</v>
      </c>
      <c r="U665" s="292">
        <f>SUM(U661:AH661)</f>
        <v>-217.00425867424661</v>
      </c>
      <c r="V665" s="2"/>
      <c r="W665" s="2"/>
      <c r="X665" s="2"/>
      <c r="Y665" s="254"/>
      <c r="Z665" s="254"/>
      <c r="AA665" s="290"/>
      <c r="AB665" s="290"/>
      <c r="AC665" s="290"/>
      <c r="AD665" s="290"/>
      <c r="AE665" s="290"/>
      <c r="AF665" s="290"/>
      <c r="AG665" s="290"/>
      <c r="AH665" s="290"/>
      <c r="AJ665" s="107" t="str">
        <f>AJ644</f>
        <v>Total horizontal force (+ in X)</v>
      </c>
      <c r="AK665" s="258" t="s">
        <v>36</v>
      </c>
      <c r="AL665" s="292">
        <f>SUM(AL661:AY661)</f>
        <v>-217.00425867424664</v>
      </c>
      <c r="AM665" s="2"/>
      <c r="AN665" s="2"/>
      <c r="AO665" s="2"/>
      <c r="AP665" s="254"/>
      <c r="AQ665" s="254"/>
      <c r="AR665" s="290"/>
      <c r="AS665" s="290"/>
      <c r="AT665" s="290"/>
      <c r="AU665" s="290"/>
      <c r="AV665" s="290"/>
      <c r="AW665" s="290"/>
      <c r="AX665" s="290"/>
      <c r="AY665" s="290"/>
      <c r="BA665" s="107" t="str">
        <f>BA644</f>
        <v>Total horizontal force (+ in X)</v>
      </c>
      <c r="BB665" s="258" t="s">
        <v>36</v>
      </c>
      <c r="BC665" s="292">
        <f>SUM(BC661:BP661)</f>
        <v>-217.00425867424664</v>
      </c>
      <c r="BD665" s="2"/>
      <c r="BE665" s="2"/>
      <c r="BF665" s="2"/>
      <c r="BG665" s="254"/>
      <c r="BH665" s="254"/>
      <c r="BI665" s="290"/>
      <c r="BJ665" s="290"/>
      <c r="BK665" s="290"/>
      <c r="BL665" s="290"/>
      <c r="BM665" s="290"/>
      <c r="BN665" s="290"/>
      <c r="BO665" s="290"/>
      <c r="BP665" s="290"/>
      <c r="BR665" s="107" t="str">
        <f>BR644</f>
        <v>Total horizontal force (+ in X)</v>
      </c>
      <c r="BS665" s="258" t="s">
        <v>36</v>
      </c>
      <c r="BT665" s="292">
        <f>SUM(BT661:BY661)</f>
        <v>0</v>
      </c>
      <c r="BU665" s="2"/>
      <c r="BV665" s="2"/>
      <c r="BW665" s="2"/>
      <c r="BX665" s="254"/>
      <c r="BY665" s="254"/>
      <c r="BZ665" s="290"/>
      <c r="CA665" s="290"/>
      <c r="CB665" s="290"/>
      <c r="CC665" s="290"/>
      <c r="CD665" s="290"/>
      <c r="CE665" s="290"/>
      <c r="CF665" s="290"/>
      <c r="CG665" s="290"/>
      <c r="CI665" s="107" t="str">
        <f>CI644</f>
        <v>Total horizontal force (+ in X)</v>
      </c>
      <c r="CJ665" s="258" t="s">
        <v>36</v>
      </c>
      <c r="CK665" s="292">
        <f>SUM(CK661:CP661)</f>
        <v>0</v>
      </c>
      <c r="CL665" s="2"/>
      <c r="CM665" s="2"/>
      <c r="CN665" s="2"/>
      <c r="CO665" s="254"/>
      <c r="CP665" s="254"/>
      <c r="CQ665" s="290"/>
      <c r="CR665" s="290"/>
      <c r="CS665" s="290"/>
      <c r="CT665" s="290"/>
      <c r="CU665" s="290"/>
      <c r="CV665" s="290"/>
      <c r="CW665" s="290"/>
      <c r="CX665" s="290"/>
      <c r="CZ665" s="107" t="str">
        <f>CZ644</f>
        <v>Total horizontal force (+ in X)</v>
      </c>
      <c r="DA665" s="258" t="s">
        <v>36</v>
      </c>
      <c r="DB665" s="292">
        <f>SUM(DB661:DG661)</f>
        <v>0</v>
      </c>
      <c r="DC665" s="2"/>
      <c r="DD665" s="2"/>
      <c r="DE665" s="2"/>
      <c r="DF665" s="254"/>
      <c r="DG665" s="254"/>
      <c r="DH665" s="290"/>
      <c r="DI665" s="290"/>
      <c r="DJ665" s="290"/>
      <c r="DK665" s="290"/>
      <c r="DL665" s="290"/>
      <c r="DM665" s="290"/>
      <c r="DN665" s="290"/>
      <c r="DO665" s="290"/>
      <c r="DQ665" s="107" t="str">
        <f>DQ644</f>
        <v>Total horizontal force (+ in X)</v>
      </c>
      <c r="DR665" s="258" t="s">
        <v>36</v>
      </c>
      <c r="DS665" s="292">
        <f>SUM(DS661:DX661)</f>
        <v>0</v>
      </c>
      <c r="DT665" s="2"/>
      <c r="DU665" s="2"/>
      <c r="DV665" s="2"/>
      <c r="DW665" s="254"/>
      <c r="DX665" s="254"/>
      <c r="DY665" s="290"/>
      <c r="DZ665" s="290"/>
      <c r="EA665" s="290"/>
      <c r="EB665" s="290"/>
      <c r="EC665" s="290"/>
      <c r="ED665" s="290"/>
      <c r="EE665" s="290"/>
      <c r="EF665" s="290"/>
    </row>
    <row r="666" spans="1:136" x14ac:dyDescent="0.3">
      <c r="B666" s="107" t="str">
        <f>B645</f>
        <v>Total horizontal force (+ in Y)</v>
      </c>
      <c r="C666" s="258" t="s">
        <v>36</v>
      </c>
      <c r="D666" s="253">
        <f>SUM(D662:Q662)</f>
        <v>0</v>
      </c>
      <c r="E666" s="2"/>
      <c r="F666" s="2"/>
      <c r="G666" s="2"/>
      <c r="H666" s="254"/>
      <c r="I666" s="254"/>
      <c r="J666" s="290"/>
      <c r="K666" s="290"/>
      <c r="L666" s="290"/>
      <c r="M666" s="290"/>
      <c r="N666" s="290"/>
      <c r="O666" s="290"/>
      <c r="P666" s="290"/>
      <c r="Q666" s="290"/>
      <c r="S666" s="107" t="str">
        <f>S645</f>
        <v>Total horizontal force (+ in Y)</v>
      </c>
      <c r="T666" s="258" t="s">
        <v>36</v>
      </c>
      <c r="U666" s="292">
        <f>SUM(U662:AH662)</f>
        <v>0</v>
      </c>
      <c r="V666" s="2"/>
      <c r="W666" s="2"/>
      <c r="X666" s="2"/>
      <c r="Y666" s="254"/>
      <c r="Z666" s="254"/>
      <c r="AA666" s="290"/>
      <c r="AB666" s="290"/>
      <c r="AC666" s="290"/>
      <c r="AD666" s="290"/>
      <c r="AE666" s="290"/>
      <c r="AF666" s="290"/>
      <c r="AG666" s="290"/>
      <c r="AH666" s="290"/>
      <c r="AJ666" s="107" t="str">
        <f>AJ645</f>
        <v>Total horizontal force (+ in Y)</v>
      </c>
      <c r="AK666" s="258" t="s">
        <v>36</v>
      </c>
      <c r="AL666" s="292">
        <f>SUM(AL662:AY662)</f>
        <v>0</v>
      </c>
      <c r="AM666" s="2"/>
      <c r="AN666" s="2"/>
      <c r="AO666" s="2"/>
      <c r="AP666" s="254"/>
      <c r="AQ666" s="254"/>
      <c r="AR666" s="290"/>
      <c r="AS666" s="290"/>
      <c r="AT666" s="290"/>
      <c r="AU666" s="290"/>
      <c r="AV666" s="290"/>
      <c r="AW666" s="290"/>
      <c r="AX666" s="290"/>
      <c r="AY666" s="290"/>
      <c r="BA666" s="107" t="str">
        <f>BA645</f>
        <v>Total horizontal force (+ in Y)</v>
      </c>
      <c r="BB666" s="258" t="s">
        <v>36</v>
      </c>
      <c r="BC666" s="292">
        <f>SUM(BC662:BP662)</f>
        <v>0</v>
      </c>
      <c r="BD666" s="2"/>
      <c r="BE666" s="2"/>
      <c r="BF666" s="2"/>
      <c r="BG666" s="254"/>
      <c r="BH666" s="254"/>
      <c r="BI666" s="290"/>
      <c r="BJ666" s="290"/>
      <c r="BK666" s="290"/>
      <c r="BL666" s="290"/>
      <c r="BM666" s="290"/>
      <c r="BN666" s="290"/>
      <c r="BO666" s="290"/>
      <c r="BP666" s="290"/>
      <c r="BR666" s="107" t="str">
        <f>BR645</f>
        <v>Total horizontal force (+ in Y)</v>
      </c>
      <c r="BS666" s="258" t="s">
        <v>36</v>
      </c>
      <c r="BT666" s="292">
        <f>SUM(BT662:BY662)</f>
        <v>-512.91915686640107</v>
      </c>
      <c r="BU666" s="2"/>
      <c r="BV666" s="2"/>
      <c r="BW666" s="2"/>
      <c r="BX666" s="254"/>
      <c r="BY666" s="254"/>
      <c r="BZ666" s="290"/>
      <c r="CA666" s="290"/>
      <c r="CB666" s="290"/>
      <c r="CC666" s="290"/>
      <c r="CD666" s="290"/>
      <c r="CE666" s="290"/>
      <c r="CF666" s="290"/>
      <c r="CG666" s="290"/>
      <c r="CI666" s="107" t="str">
        <f>CI645</f>
        <v>Total horizontal force (+ in Y)</v>
      </c>
      <c r="CJ666" s="258" t="s">
        <v>36</v>
      </c>
      <c r="CK666" s="292">
        <f>SUM(CK662:CP662)</f>
        <v>-512.91915686640107</v>
      </c>
      <c r="CL666" s="2"/>
      <c r="CM666" s="2"/>
      <c r="CN666" s="2"/>
      <c r="CO666" s="254"/>
      <c r="CP666" s="254"/>
      <c r="CQ666" s="290"/>
      <c r="CR666" s="290"/>
      <c r="CS666" s="290"/>
      <c r="CT666" s="290"/>
      <c r="CU666" s="290"/>
      <c r="CV666" s="290"/>
      <c r="CW666" s="290"/>
      <c r="CX666" s="290"/>
      <c r="CZ666" s="107" t="str">
        <f>CZ645</f>
        <v>Total horizontal force (+ in Y)</v>
      </c>
      <c r="DA666" s="258" t="s">
        <v>36</v>
      </c>
      <c r="DB666" s="292">
        <f>SUM(DB662:DG662)</f>
        <v>-512.91915686640107</v>
      </c>
      <c r="DC666" s="2"/>
      <c r="DD666" s="2"/>
      <c r="DE666" s="2"/>
      <c r="DF666" s="254"/>
      <c r="DG666" s="254"/>
      <c r="DH666" s="290"/>
      <c r="DI666" s="290"/>
      <c r="DJ666" s="290"/>
      <c r="DK666" s="290"/>
      <c r="DL666" s="290"/>
      <c r="DM666" s="290"/>
      <c r="DN666" s="290"/>
      <c r="DO666" s="290"/>
      <c r="DQ666" s="107" t="str">
        <f>DQ645</f>
        <v>Total horizontal force (+ in Y)</v>
      </c>
      <c r="DR666" s="258" t="s">
        <v>36</v>
      </c>
      <c r="DS666" s="292">
        <f>SUM(DS662:DX662)</f>
        <v>-512.91915686640107</v>
      </c>
      <c r="DT666" s="2"/>
      <c r="DU666" s="2"/>
      <c r="DV666" s="2"/>
      <c r="DW666" s="254"/>
      <c r="DX666" s="254"/>
      <c r="DY666" s="290"/>
      <c r="DZ666" s="290"/>
      <c r="EA666" s="290"/>
      <c r="EB666" s="290"/>
      <c r="EC666" s="290"/>
      <c r="ED666" s="290"/>
      <c r="EE666" s="290"/>
      <c r="EF666" s="290"/>
    </row>
    <row r="667" spans="1:136" x14ac:dyDescent="0.3">
      <c r="B667" s="107" t="str">
        <f>B646</f>
        <v>Total vertical force (+ in Z)</v>
      </c>
      <c r="C667" s="258" t="s">
        <v>36</v>
      </c>
      <c r="D667" s="253">
        <f>SUM(D663:Q663)</f>
        <v>837.21234654293676</v>
      </c>
      <c r="E667" s="2"/>
      <c r="F667" s="2"/>
      <c r="G667" s="2"/>
      <c r="H667" s="254"/>
      <c r="I667" s="254"/>
      <c r="J667" s="290"/>
      <c r="K667" s="290"/>
      <c r="L667" s="290"/>
      <c r="M667" s="290"/>
      <c r="N667" s="290"/>
      <c r="O667" s="290"/>
      <c r="P667" s="290"/>
      <c r="Q667" s="290"/>
      <c r="S667" s="107" t="str">
        <f>S646</f>
        <v>Total vertical force (+ in Z)</v>
      </c>
      <c r="T667" s="258" t="s">
        <v>36</v>
      </c>
      <c r="U667" s="292">
        <f>SUM(U663:AH663)</f>
        <v>593.30673348758535</v>
      </c>
      <c r="V667" s="2"/>
      <c r="W667" s="2"/>
      <c r="X667" s="2"/>
      <c r="Y667" s="254"/>
      <c r="Z667" s="254"/>
      <c r="AA667" s="290"/>
      <c r="AB667" s="290"/>
      <c r="AC667" s="290"/>
      <c r="AD667" s="290"/>
      <c r="AE667" s="290"/>
      <c r="AF667" s="290"/>
      <c r="AG667" s="290"/>
      <c r="AH667" s="290"/>
      <c r="AJ667" s="107" t="str">
        <f>AJ646</f>
        <v>Total vertical force (+ in Z)</v>
      </c>
      <c r="AK667" s="258" t="s">
        <v>36</v>
      </c>
      <c r="AL667" s="292">
        <f>SUM(AL663:AY663)</f>
        <v>-91.148118373626204</v>
      </c>
      <c r="AM667" s="2"/>
      <c r="AN667" s="2"/>
      <c r="AO667" s="2"/>
      <c r="AP667" s="254"/>
      <c r="AQ667" s="254"/>
      <c r="AR667" s="290"/>
      <c r="AS667" s="290"/>
      <c r="AT667" s="290"/>
      <c r="AU667" s="290"/>
      <c r="AV667" s="290"/>
      <c r="AW667" s="290"/>
      <c r="AX667" s="290"/>
      <c r="AY667" s="290"/>
      <c r="BA667" s="107" t="str">
        <f>BA646</f>
        <v>Total vertical force (+ in Z)</v>
      </c>
      <c r="BB667" s="258" t="s">
        <v>36</v>
      </c>
      <c r="BC667" s="292">
        <f>SUM(BC663:BP663)</f>
        <v>-335.05373142897776</v>
      </c>
      <c r="BD667" s="2"/>
      <c r="BE667" s="2"/>
      <c r="BF667" s="2"/>
      <c r="BG667" s="254"/>
      <c r="BH667" s="254"/>
      <c r="BI667" s="290"/>
      <c r="BJ667" s="290"/>
      <c r="BK667" s="290"/>
      <c r="BL667" s="290"/>
      <c r="BM667" s="290"/>
      <c r="BN667" s="290"/>
      <c r="BO667" s="290"/>
      <c r="BP667" s="290"/>
      <c r="BR667" s="107" t="str">
        <f>BR646</f>
        <v>Total vertical force (+ in Z)</v>
      </c>
      <c r="BS667" s="258" t="s">
        <v>36</v>
      </c>
      <c r="BT667" s="292">
        <f>SUM(BT663:BY663)</f>
        <v>178.28740746693083</v>
      </c>
      <c r="BU667" s="2"/>
      <c r="BV667" s="2"/>
      <c r="BW667" s="2"/>
      <c r="BX667" s="254"/>
      <c r="BY667" s="254"/>
      <c r="BZ667" s="290"/>
      <c r="CA667" s="290"/>
      <c r="CB667" s="290"/>
      <c r="CC667" s="290"/>
      <c r="CD667" s="290"/>
      <c r="CE667" s="290"/>
      <c r="CF667" s="290"/>
      <c r="CG667" s="290"/>
      <c r="CI667" s="107" t="str">
        <f>CI646</f>
        <v>Total vertical force (+ in Z)</v>
      </c>
      <c r="CJ667" s="258" t="s">
        <v>36</v>
      </c>
      <c r="CK667" s="292">
        <f>SUM(CK663:CP663)</f>
        <v>178.28740746693083</v>
      </c>
      <c r="CL667" s="2"/>
      <c r="CM667" s="2"/>
      <c r="CN667" s="2"/>
      <c r="CO667" s="254"/>
      <c r="CP667" s="254"/>
      <c r="CQ667" s="290"/>
      <c r="CR667" s="290"/>
      <c r="CS667" s="290"/>
      <c r="CT667" s="290"/>
      <c r="CU667" s="290"/>
      <c r="CV667" s="290"/>
      <c r="CW667" s="290"/>
      <c r="CX667" s="290"/>
      <c r="CZ667" s="107" t="str">
        <f>CZ646</f>
        <v>Total vertical force (+ in Z)</v>
      </c>
      <c r="DA667" s="258" t="s">
        <v>36</v>
      </c>
      <c r="DB667" s="292">
        <f>SUM(DB663:DG663)</f>
        <v>-285.89282499135066</v>
      </c>
      <c r="DC667" s="2"/>
      <c r="DD667" s="2"/>
      <c r="DE667" s="2"/>
      <c r="DF667" s="254"/>
      <c r="DG667" s="254"/>
      <c r="DH667" s="290"/>
      <c r="DI667" s="290"/>
      <c r="DJ667" s="290"/>
      <c r="DK667" s="290"/>
      <c r="DL667" s="290"/>
      <c r="DM667" s="290"/>
      <c r="DN667" s="290"/>
      <c r="DO667" s="290"/>
      <c r="DQ667" s="107" t="str">
        <f>DQ646</f>
        <v>Total vertical force (+ in Z)</v>
      </c>
      <c r="DR667" s="258" t="s">
        <v>36</v>
      </c>
      <c r="DS667" s="292">
        <f>SUM(DS663:DX663)</f>
        <v>-285.89282499135066</v>
      </c>
      <c r="DT667" s="2"/>
      <c r="DU667" s="2"/>
      <c r="DV667" s="2"/>
      <c r="DW667" s="254"/>
      <c r="DX667" s="254"/>
      <c r="DY667" s="290"/>
      <c r="DZ667" s="290"/>
      <c r="EA667" s="290"/>
      <c r="EB667" s="290"/>
      <c r="EC667" s="290"/>
      <c r="ED667" s="290"/>
      <c r="EE667" s="290"/>
      <c r="EF667" s="290"/>
    </row>
    <row r="668" spans="1:136" x14ac:dyDescent="0.3">
      <c r="B668" s="91" t="str">
        <f>B647</f>
        <v>Overturn moment</v>
      </c>
      <c r="C668" s="269" t="s">
        <v>40</v>
      </c>
      <c r="D668" s="264">
        <f>SUM(D664:Q664)</f>
        <v>-19821.761872057145</v>
      </c>
      <c r="E668" s="293" t="str">
        <f>E647</f>
        <v>Must be NEGATIVE for overturn</v>
      </c>
      <c r="F668" s="2"/>
      <c r="G668" s="2"/>
      <c r="H668" s="254"/>
      <c r="I668" s="254"/>
      <c r="J668" s="290"/>
      <c r="K668" s="290"/>
      <c r="L668" s="290"/>
      <c r="M668" s="290"/>
      <c r="N668" s="290"/>
      <c r="O668" s="290"/>
      <c r="P668" s="290"/>
      <c r="Q668" s="290"/>
      <c r="S668" s="91" t="str">
        <f>S647</f>
        <v>Overturn moment</v>
      </c>
      <c r="T668" s="269" t="s">
        <v>40</v>
      </c>
      <c r="U668" s="296">
        <f>SUM(U664:AH664)</f>
        <v>-13089.249582279279</v>
      </c>
      <c r="V668" s="293" t="str">
        <f>V647</f>
        <v>Must be NEGATIVE for overturn</v>
      </c>
      <c r="W668" s="2"/>
      <c r="X668" s="2"/>
      <c r="Y668" s="254"/>
      <c r="Z668" s="254"/>
      <c r="AA668" s="290"/>
      <c r="AB668" s="290"/>
      <c r="AC668" s="290"/>
      <c r="AD668" s="290"/>
      <c r="AE668" s="290"/>
      <c r="AF668" s="290"/>
      <c r="AG668" s="290"/>
      <c r="AH668" s="290"/>
      <c r="AJ668" s="91" t="str">
        <f>AJ647</f>
        <v>Overturn moment</v>
      </c>
      <c r="AK668" s="269" t="s">
        <v>40</v>
      </c>
      <c r="AL668" s="296">
        <f>SUM(AL664:AY664)</f>
        <v>-1254.5525737258829</v>
      </c>
      <c r="AM668" s="293" t="str">
        <f>AM647</f>
        <v>Must be NEGATIVE for overturn</v>
      </c>
      <c r="AN668" s="2"/>
      <c r="AO668" s="2"/>
      <c r="AP668" s="254"/>
      <c r="AQ668" s="254"/>
      <c r="AR668" s="290"/>
      <c r="AS668" s="290"/>
      <c r="AT668" s="290"/>
      <c r="AU668" s="290"/>
      <c r="AV668" s="290"/>
      <c r="AW668" s="290"/>
      <c r="AX668" s="290"/>
      <c r="AY668" s="290"/>
      <c r="BA668" s="91" t="str">
        <f>BA647</f>
        <v>Overturn moment</v>
      </c>
      <c r="BB668" s="269" t="s">
        <v>40</v>
      </c>
      <c r="BC668" s="296">
        <f>SUM(BC664:BP664)</f>
        <v>5477.9597160519825</v>
      </c>
      <c r="BD668" s="293" t="str">
        <f>BD647</f>
        <v>Must be NEGATIVE for overturn</v>
      </c>
      <c r="BE668" s="2"/>
      <c r="BF668" s="2"/>
      <c r="BG668" s="254"/>
      <c r="BH668" s="254"/>
      <c r="BI668" s="290"/>
      <c r="BJ668" s="290"/>
      <c r="BK668" s="290"/>
      <c r="BL668" s="290"/>
      <c r="BM668" s="290"/>
      <c r="BN668" s="290"/>
      <c r="BO668" s="290"/>
      <c r="BP668" s="290"/>
      <c r="BR668" s="91" t="str">
        <f>BR647</f>
        <v>Overturn moment</v>
      </c>
      <c r="BS668" s="269" t="s">
        <v>40</v>
      </c>
      <c r="BT668" s="317">
        <f>SUM(BT664:BY664)</f>
        <v>570.51970389417886</v>
      </c>
      <c r="BU668" s="293" t="str">
        <f>BU647</f>
        <v>Must be POSITIVE for overturn</v>
      </c>
      <c r="BV668" s="2"/>
      <c r="BW668" s="2"/>
      <c r="BX668" s="254"/>
      <c r="BY668" s="254"/>
      <c r="BZ668" s="290"/>
      <c r="CA668" s="290"/>
      <c r="CB668" s="290"/>
      <c r="CC668" s="290"/>
      <c r="CD668" s="290"/>
      <c r="CE668" s="290"/>
      <c r="CF668" s="290"/>
      <c r="CG668" s="290"/>
      <c r="CI668" s="91" t="str">
        <f>CI647</f>
        <v>Overturn moment</v>
      </c>
      <c r="CJ668" s="269" t="s">
        <v>40</v>
      </c>
      <c r="CK668" s="317">
        <f>SUM(CK664:CP664)</f>
        <v>570.51970389417886</v>
      </c>
      <c r="CL668" s="293" t="str">
        <f>CL647</f>
        <v>Must be POSITIVE for overturn</v>
      </c>
      <c r="CM668" s="2"/>
      <c r="CN668" s="2"/>
      <c r="CO668" s="254"/>
      <c r="CP668" s="254"/>
      <c r="CQ668" s="290"/>
      <c r="CR668" s="290"/>
      <c r="CS668" s="290"/>
      <c r="CT668" s="290"/>
      <c r="CU668" s="290"/>
      <c r="CV668" s="290"/>
      <c r="CW668" s="290"/>
      <c r="CX668" s="290"/>
      <c r="CZ668" s="91" t="str">
        <f>CZ647</f>
        <v>Overturn moment</v>
      </c>
      <c r="DA668" s="269" t="s">
        <v>40</v>
      </c>
      <c r="DB668" s="317">
        <f>SUM(DB664:DG664)</f>
        <v>-4071.2826206886361</v>
      </c>
      <c r="DC668" s="293" t="str">
        <f>DC647</f>
        <v>Must be POSITIVE for overturn</v>
      </c>
      <c r="DD668" s="2"/>
      <c r="DE668" s="2"/>
      <c r="DF668" s="254"/>
      <c r="DG668" s="254"/>
      <c r="DH668" s="290"/>
      <c r="DI668" s="290"/>
      <c r="DJ668" s="290"/>
      <c r="DK668" s="290"/>
      <c r="DL668" s="290"/>
      <c r="DM668" s="290"/>
      <c r="DN668" s="290"/>
      <c r="DO668" s="290"/>
      <c r="DQ668" s="91" t="str">
        <f>DQ647</f>
        <v>Overturn moment</v>
      </c>
      <c r="DR668" s="269" t="s">
        <v>40</v>
      </c>
      <c r="DS668" s="317">
        <f>SUM(DS664:DX664)</f>
        <v>-4071.2826206886361</v>
      </c>
      <c r="DT668" s="293" t="str">
        <f>DT647</f>
        <v>Must be POSITIVE for overturn</v>
      </c>
      <c r="DU668" s="2"/>
      <c r="DV668" s="2"/>
      <c r="DW668" s="254"/>
      <c r="DX668" s="254"/>
      <c r="DY668" s="290"/>
      <c r="DZ668" s="290"/>
      <c r="EA668" s="290"/>
      <c r="EB668" s="290"/>
      <c r="EC668" s="290"/>
      <c r="ED668" s="290"/>
      <c r="EE668" s="290"/>
      <c r="EF668" s="290"/>
    </row>
    <row r="669" spans="1:136" x14ac:dyDescent="0.3">
      <c r="B669" s="14"/>
      <c r="C669" s="215"/>
      <c r="D669" s="290"/>
      <c r="E669" s="293"/>
      <c r="F669" s="2"/>
      <c r="G669" s="2"/>
      <c r="H669" s="254"/>
      <c r="I669" s="254"/>
      <c r="J669" s="290"/>
      <c r="K669" s="290"/>
      <c r="L669" s="290"/>
      <c r="M669" s="290"/>
      <c r="N669" s="290"/>
      <c r="O669" s="290"/>
      <c r="P669" s="290"/>
      <c r="Q669" s="290"/>
      <c r="S669" s="14"/>
      <c r="T669" s="215"/>
      <c r="U669" s="290"/>
      <c r="V669" s="293"/>
      <c r="W669" s="2"/>
      <c r="X669" s="2"/>
      <c r="Y669" s="254"/>
      <c r="Z669" s="254"/>
      <c r="AA669" s="290"/>
      <c r="AB669" s="290"/>
      <c r="AC669" s="290"/>
      <c r="AD669" s="290"/>
      <c r="AE669" s="290"/>
      <c r="AF669" s="290"/>
      <c r="AG669" s="290"/>
      <c r="AH669" s="290"/>
      <c r="AJ669" s="14"/>
      <c r="AK669" s="215"/>
      <c r="AL669" s="290"/>
      <c r="AM669" s="293"/>
      <c r="AN669" s="2"/>
      <c r="AO669" s="2"/>
      <c r="AP669" s="254"/>
      <c r="AQ669" s="254"/>
      <c r="AR669" s="290"/>
      <c r="AS669" s="290"/>
      <c r="AT669" s="290"/>
      <c r="AU669" s="290"/>
      <c r="AV669" s="290"/>
      <c r="AW669" s="290"/>
      <c r="AX669" s="290"/>
      <c r="AY669" s="290"/>
      <c r="BA669" s="14"/>
      <c r="BB669" s="215"/>
      <c r="BC669" s="290"/>
      <c r="BD669" s="293"/>
      <c r="BE669" s="2"/>
      <c r="BF669" s="2"/>
      <c r="BG669" s="254"/>
      <c r="BH669" s="254"/>
      <c r="BI669" s="290"/>
      <c r="BJ669" s="290"/>
      <c r="BK669" s="290"/>
      <c r="BL669" s="290"/>
      <c r="BM669" s="290"/>
      <c r="BN669" s="290"/>
      <c r="BO669" s="290"/>
      <c r="BP669" s="290"/>
      <c r="BR669" s="14"/>
      <c r="BS669" s="215"/>
      <c r="BT669" s="290"/>
      <c r="BU669" s="293"/>
      <c r="BV669" s="2"/>
      <c r="BW669" s="2"/>
      <c r="BX669" s="254"/>
      <c r="BY669" s="254"/>
      <c r="BZ669" s="290"/>
      <c r="CA669" s="290"/>
      <c r="CB669" s="290"/>
      <c r="CC669" s="290"/>
      <c r="CD669" s="290"/>
      <c r="CE669" s="290"/>
      <c r="CF669" s="290"/>
      <c r="CG669" s="290"/>
      <c r="CI669" s="14"/>
      <c r="CJ669" s="215"/>
      <c r="CK669" s="290"/>
      <c r="CL669" s="293"/>
      <c r="CM669" s="2"/>
      <c r="CN669" s="2"/>
      <c r="CO669" s="254"/>
      <c r="CP669" s="254"/>
      <c r="CQ669" s="290"/>
      <c r="CR669" s="290"/>
      <c r="CS669" s="290"/>
      <c r="CT669" s="290"/>
      <c r="CU669" s="290"/>
      <c r="CV669" s="290"/>
      <c r="CW669" s="290"/>
      <c r="CX669" s="290"/>
      <c r="CZ669" s="14"/>
      <c r="DA669" s="215"/>
      <c r="DB669" s="290"/>
      <c r="DC669" s="293"/>
      <c r="DD669" s="2"/>
      <c r="DE669" s="2"/>
      <c r="DF669" s="254"/>
      <c r="DG669" s="254"/>
      <c r="DH669" s="290"/>
      <c r="DI669" s="290"/>
      <c r="DJ669" s="290"/>
      <c r="DK669" s="290"/>
      <c r="DL669" s="290"/>
      <c r="DM669" s="290"/>
      <c r="DN669" s="290"/>
      <c r="DO669" s="290"/>
      <c r="DQ669" s="14"/>
      <c r="DR669" s="215"/>
      <c r="DS669" s="290"/>
      <c r="DT669" s="293"/>
      <c r="DU669" s="2"/>
      <c r="DV669" s="2"/>
      <c r="DW669" s="254"/>
      <c r="DX669" s="254"/>
      <c r="DY669" s="290"/>
      <c r="DZ669" s="290"/>
      <c r="EA669" s="290"/>
      <c r="EB669" s="290"/>
      <c r="EC669" s="290"/>
      <c r="ED669" s="290"/>
      <c r="EE669" s="290"/>
      <c r="EF669" s="290"/>
    </row>
    <row r="670" spans="1:136" s="246" customFormat="1" x14ac:dyDescent="0.3"/>
    <row r="671" spans="1:136" x14ac:dyDescent="0.3">
      <c r="A671" s="327" t="s">
        <v>346</v>
      </c>
      <c r="B671" s="328"/>
      <c r="C671" s="329"/>
    </row>
    <row r="672" spans="1:136" x14ac:dyDescent="0.3">
      <c r="E672" s="541" t="s">
        <v>355</v>
      </c>
      <c r="F672" s="533"/>
      <c r="G672" s="533"/>
      <c r="H672" s="325" t="s">
        <v>356</v>
      </c>
      <c r="I672" s="49" t="s">
        <v>358</v>
      </c>
      <c r="J672" s="541" t="s">
        <v>41</v>
      </c>
      <c r="K672" s="533"/>
      <c r="L672" s="534"/>
      <c r="M672" s="541" t="s">
        <v>359</v>
      </c>
      <c r="N672" s="533"/>
      <c r="O672" s="533"/>
      <c r="P672" s="542"/>
      <c r="Q672" s="543"/>
      <c r="R672" s="543"/>
    </row>
    <row r="673" spans="3:18" x14ac:dyDescent="0.3">
      <c r="C673" s="324"/>
      <c r="D673" s="324"/>
      <c r="E673" s="70" t="s">
        <v>354</v>
      </c>
      <c r="F673" s="323" t="s">
        <v>353</v>
      </c>
      <c r="G673" s="323" t="s">
        <v>352</v>
      </c>
      <c r="H673" s="70"/>
      <c r="I673" s="117"/>
      <c r="J673" s="70" t="s">
        <v>354</v>
      </c>
      <c r="K673" s="323" t="s">
        <v>353</v>
      </c>
      <c r="L673" s="71" t="s">
        <v>352</v>
      </c>
      <c r="M673" s="82" t="s">
        <v>354</v>
      </c>
      <c r="N673" s="29" t="s">
        <v>353</v>
      </c>
      <c r="O673" s="462" t="s">
        <v>352</v>
      </c>
      <c r="P673" s="471"/>
      <c r="Q673" s="470"/>
      <c r="R673" s="470"/>
    </row>
    <row r="674" spans="3:18" x14ac:dyDescent="0.3">
      <c r="C674" s="325" t="s">
        <v>344</v>
      </c>
      <c r="D674" s="326" t="s">
        <v>36</v>
      </c>
      <c r="E674" s="161">
        <f>-0.00256*$D$85^2*$D$77*$D$82/2</f>
        <v>-61.44</v>
      </c>
      <c r="F674" s="334">
        <f>-0.00256*$D$85^2*$D$77*$D$82/2</f>
        <v>-61.44</v>
      </c>
      <c r="G674" s="334">
        <f>-0.00256*$D$85^2*$D$77*$D$82/2</f>
        <v>-61.44</v>
      </c>
      <c r="H674" s="161">
        <f>-0.00256*$D$85^2*$D$77*$D$78</f>
        <v>-163.84</v>
      </c>
      <c r="I674" s="335">
        <f>-0.00256*$D$85^2*$D$77*$D$87</f>
        <v>-20.48</v>
      </c>
      <c r="J674" s="161">
        <f>E674+I674</f>
        <v>-81.92</v>
      </c>
      <c r="K674" s="334">
        <f>F674+I674</f>
        <v>-81.92</v>
      </c>
      <c r="L674" s="336">
        <f>G674+I674</f>
        <v>-81.92</v>
      </c>
      <c r="M674" s="135">
        <f>E674+H674</f>
        <v>-225.28</v>
      </c>
      <c r="N674" s="337">
        <f>F674+H674</f>
        <v>-225.28</v>
      </c>
      <c r="O674" s="337">
        <f>G674+H674</f>
        <v>-225.28</v>
      </c>
      <c r="P674" s="135"/>
      <c r="Q674" s="337"/>
      <c r="R674" s="337"/>
    </row>
    <row r="675" spans="3:18" x14ac:dyDescent="0.3">
      <c r="C675" s="70" t="s">
        <v>345</v>
      </c>
      <c r="D675" s="323" t="s">
        <v>36</v>
      </c>
      <c r="E675" s="135">
        <f>-0.00256*$D$85^2*$D$76*$D$82</f>
        <v>-245.76</v>
      </c>
      <c r="F675" s="337">
        <f>-0.00256*$D$85^2*($D$80+($D$76-$D$80)/2)*$D$82</f>
        <v>-184.32</v>
      </c>
      <c r="G675" s="337">
        <f>-0.00256*$D$85^2*$D$76*$D$82/2</f>
        <v>-122.88</v>
      </c>
      <c r="H675" s="135">
        <f>-0.00256*$D$85^2*$D$76*$D$78</f>
        <v>-327.68</v>
      </c>
      <c r="I675" s="338">
        <f>-0.00256*$D$85^2*$D$76*$D$87</f>
        <v>-40.96</v>
      </c>
      <c r="J675" s="135">
        <f t="shared" ref="J675:J677" si="587">E675+I675</f>
        <v>-286.71999999999997</v>
      </c>
      <c r="K675" s="337">
        <f>F675+I675</f>
        <v>-225.28</v>
      </c>
      <c r="L675" s="339">
        <f>G675+I675</f>
        <v>-163.84</v>
      </c>
      <c r="M675" s="135">
        <f>E675+H675</f>
        <v>-573.44000000000005</v>
      </c>
      <c r="N675" s="337">
        <f>F675+H675</f>
        <v>-512</v>
      </c>
      <c r="O675" s="337">
        <f t="shared" ref="O675:O677" si="588">G675+H675</f>
        <v>-450.56</v>
      </c>
      <c r="P675" s="135"/>
      <c r="Q675" s="337"/>
      <c r="R675" s="337"/>
    </row>
    <row r="676" spans="3:18" x14ac:dyDescent="0.3">
      <c r="C676" s="70" t="s">
        <v>343</v>
      </c>
      <c r="D676" s="323" t="s">
        <v>40</v>
      </c>
      <c r="E676" s="135">
        <f>-E675*($D$78+$D$82/2)</f>
        <v>2703.3599999999997</v>
      </c>
      <c r="F676" s="337">
        <f>-F675*($D$78+$D$82*(2*$D$80+$D$76)/3/($D$80+$D$76))</f>
        <v>1966.08</v>
      </c>
      <c r="G676" s="337">
        <f>-G675*($D$78+$D$82/3)</f>
        <v>1228.8</v>
      </c>
      <c r="H676" s="135">
        <f>-H675*($D$78/2)</f>
        <v>1310.72</v>
      </c>
      <c r="I676" s="135">
        <f>-I675*($D$78-$D$87/2)</f>
        <v>307.2</v>
      </c>
      <c r="J676" s="135">
        <f t="shared" si="587"/>
        <v>3010.5599999999995</v>
      </c>
      <c r="K676" s="337">
        <f>F676+I676</f>
        <v>2273.2799999999997</v>
      </c>
      <c r="L676" s="339">
        <f>G676+I676</f>
        <v>1536</v>
      </c>
      <c r="M676" s="135">
        <f>E676+H676</f>
        <v>4014.08</v>
      </c>
      <c r="N676" s="337">
        <f>F676+H676</f>
        <v>3276.8</v>
      </c>
      <c r="O676" s="337">
        <f t="shared" si="588"/>
        <v>2539.52</v>
      </c>
      <c r="P676" s="135"/>
      <c r="Q676" s="337"/>
      <c r="R676" s="337"/>
    </row>
    <row r="677" spans="3:18" x14ac:dyDescent="0.3">
      <c r="C677" s="82" t="s">
        <v>342</v>
      </c>
      <c r="D677" s="29" t="s">
        <v>40</v>
      </c>
      <c r="E677" s="340">
        <f>E674*($D$78+$D$82/3)</f>
        <v>-614.4</v>
      </c>
      <c r="F677" s="137">
        <f>F674*($D$78+$D$82/3)</f>
        <v>-614.4</v>
      </c>
      <c r="G677" s="137">
        <f>G674*($D$78+$D$82/3)</f>
        <v>-614.4</v>
      </c>
      <c r="H677" s="340">
        <f>H674*($D$78/2)</f>
        <v>-655.36</v>
      </c>
      <c r="I677" s="340">
        <f>I674*($D$78-$D$87/2)</f>
        <v>-153.6</v>
      </c>
      <c r="J677" s="340">
        <f t="shared" si="587"/>
        <v>-768</v>
      </c>
      <c r="K677" s="137">
        <f>F677+I677</f>
        <v>-768</v>
      </c>
      <c r="L677" s="341">
        <f>G677+I677</f>
        <v>-768</v>
      </c>
      <c r="M677" s="340">
        <f>E677+H677</f>
        <v>-1269.76</v>
      </c>
      <c r="N677" s="137">
        <f>F677+H677</f>
        <v>-1269.76</v>
      </c>
      <c r="O677" s="137">
        <f t="shared" si="588"/>
        <v>-1269.76</v>
      </c>
      <c r="P677" s="135"/>
      <c r="Q677" s="337"/>
      <c r="R677" s="337"/>
    </row>
    <row r="680" spans="3:18" x14ac:dyDescent="0.3">
      <c r="E680" s="325" t="s">
        <v>41</v>
      </c>
      <c r="F680" s="464" t="s">
        <v>359</v>
      </c>
      <c r="G680" s="471"/>
    </row>
    <row r="681" spans="3:18" x14ac:dyDescent="0.3">
      <c r="C681" s="325" t="s">
        <v>344</v>
      </c>
      <c r="D681" s="326" t="s">
        <v>36</v>
      </c>
      <c r="E681" s="161">
        <f>IF($D$79=1,J674,IF($D$79=2,K674,L674))</f>
        <v>-81.92</v>
      </c>
      <c r="F681" s="161">
        <f>IF($D$79=1,M674,IF($D$79=2,N674,O674))</f>
        <v>-225.28</v>
      </c>
      <c r="G681" s="135"/>
    </row>
    <row r="682" spans="3:18" x14ac:dyDescent="0.3">
      <c r="C682" s="70" t="s">
        <v>345</v>
      </c>
      <c r="D682" s="323" t="s">
        <v>36</v>
      </c>
      <c r="E682" s="135">
        <f>IF($D$79=1,J675,IF($D$79=2,K675,L675))</f>
        <v>-163.84</v>
      </c>
      <c r="F682" s="135">
        <f>IF($D$79=1,M675,IF($D$79=2,N675,O675))</f>
        <v>-450.56</v>
      </c>
      <c r="G682" s="135"/>
    </row>
    <row r="683" spans="3:18" x14ac:dyDescent="0.3">
      <c r="C683" s="70" t="s">
        <v>343</v>
      </c>
      <c r="D683" s="323" t="s">
        <v>40</v>
      </c>
      <c r="E683" s="135">
        <f>IF($D$79=1,J676,IF($D$79=2,K676,L676))</f>
        <v>1536</v>
      </c>
      <c r="F683" s="135">
        <f>IF($D$79=1,M676,IF($D$79=2,N676,O676))</f>
        <v>2539.52</v>
      </c>
      <c r="G683" s="135"/>
    </row>
    <row r="684" spans="3:18" x14ac:dyDescent="0.3">
      <c r="C684" s="82" t="s">
        <v>342</v>
      </c>
      <c r="D684" s="29" t="s">
        <v>40</v>
      </c>
      <c r="E684" s="340">
        <f>IF($D$79=1,J677,IF($D$79=2,K677,L677))</f>
        <v>-768</v>
      </c>
      <c r="F684" s="340">
        <f>IF($D$79=1,M677,IF($D$79=2,N677,O677))</f>
        <v>-1269.76</v>
      </c>
      <c r="G684" s="135"/>
      <c r="H684" s="293"/>
    </row>
  </sheetData>
  <mergeCells count="504">
    <mergeCell ref="E53:F53"/>
    <mergeCell ref="G53:H53"/>
    <mergeCell ref="I53:J53"/>
    <mergeCell ref="O53:P53"/>
    <mergeCell ref="Q53:R53"/>
    <mergeCell ref="E36:F36"/>
    <mergeCell ref="G36:H36"/>
    <mergeCell ref="E37:F37"/>
    <mergeCell ref="G37:H37"/>
    <mergeCell ref="E38:F38"/>
    <mergeCell ref="G38:H38"/>
    <mergeCell ref="E39:F39"/>
    <mergeCell ref="G39:H39"/>
    <mergeCell ref="G43:H43"/>
    <mergeCell ref="E33:F33"/>
    <mergeCell ref="G33:H33"/>
    <mergeCell ref="I33:J33"/>
    <mergeCell ref="K33:L33"/>
    <mergeCell ref="O33:P33"/>
    <mergeCell ref="Q33:R33"/>
    <mergeCell ref="E34:F34"/>
    <mergeCell ref="G34:H34"/>
    <mergeCell ref="E35:F35"/>
    <mergeCell ref="G35:H35"/>
    <mergeCell ref="BM652:BP652"/>
    <mergeCell ref="AR652:AU652"/>
    <mergeCell ref="AV652:AY652"/>
    <mergeCell ref="AA649:AD649"/>
    <mergeCell ref="AE649:AH649"/>
    <mergeCell ref="AA651:AD651"/>
    <mergeCell ref="AE651:AH651"/>
    <mergeCell ref="AA652:AD652"/>
    <mergeCell ref="AE652:AH652"/>
    <mergeCell ref="BI652:BL652"/>
    <mergeCell ref="AR649:AU649"/>
    <mergeCell ref="AV649:AY649"/>
    <mergeCell ref="AR651:AU651"/>
    <mergeCell ref="AV651:AY651"/>
    <mergeCell ref="EC632:EF632"/>
    <mergeCell ref="DY633:EB633"/>
    <mergeCell ref="EC633:EF633"/>
    <mergeCell ref="DY630:EB630"/>
    <mergeCell ref="DY649:EB649"/>
    <mergeCell ref="EC649:EF649"/>
    <mergeCell ref="DY651:EB651"/>
    <mergeCell ref="EC651:EF651"/>
    <mergeCell ref="DY652:EB652"/>
    <mergeCell ref="EC652:EF652"/>
    <mergeCell ref="EC570:EF570"/>
    <mergeCell ref="EC535:EF535"/>
    <mergeCell ref="DY537:EB537"/>
    <mergeCell ref="EC537:EF537"/>
    <mergeCell ref="DY538:EB538"/>
    <mergeCell ref="EC538:EF538"/>
    <mergeCell ref="DY567:EB567"/>
    <mergeCell ref="DY535:EB535"/>
    <mergeCell ref="EC630:EF630"/>
    <mergeCell ref="DY587:EB587"/>
    <mergeCell ref="EC587:EF587"/>
    <mergeCell ref="DY589:EB589"/>
    <mergeCell ref="EC589:EF589"/>
    <mergeCell ref="DY590:EB590"/>
    <mergeCell ref="EC590:EF590"/>
    <mergeCell ref="EC503:EF503"/>
    <mergeCell ref="DY505:EB505"/>
    <mergeCell ref="EC505:EF505"/>
    <mergeCell ref="DY506:EB506"/>
    <mergeCell ref="EC506:EF506"/>
    <mergeCell ref="DY503:EB503"/>
    <mergeCell ref="EC567:EF567"/>
    <mergeCell ref="DY569:EB569"/>
    <mergeCell ref="EC569:EF569"/>
    <mergeCell ref="EC474:EF474"/>
    <mergeCell ref="DY476:EB476"/>
    <mergeCell ref="EC476:EF476"/>
    <mergeCell ref="DY477:EB477"/>
    <mergeCell ref="EC477:EF477"/>
    <mergeCell ref="EC451:EF451"/>
    <mergeCell ref="DY453:EB453"/>
    <mergeCell ref="EC453:EF453"/>
    <mergeCell ref="DY454:EB454"/>
    <mergeCell ref="EC454:EF454"/>
    <mergeCell ref="DY474:EB474"/>
    <mergeCell ref="DH652:DK652"/>
    <mergeCell ref="DL652:DO652"/>
    <mergeCell ref="DW346:DZ346"/>
    <mergeCell ref="DU347:DV347"/>
    <mergeCell ref="DW347:DX347"/>
    <mergeCell ref="DY347:DZ347"/>
    <mergeCell ref="DY451:EB451"/>
    <mergeCell ref="DS278:DU278"/>
    <mergeCell ref="DS346:DV346"/>
    <mergeCell ref="DY570:EB570"/>
    <mergeCell ref="DY632:EB632"/>
    <mergeCell ref="DH587:DK587"/>
    <mergeCell ref="DL587:DO587"/>
    <mergeCell ref="DH589:DK589"/>
    <mergeCell ref="DL589:DO589"/>
    <mergeCell ref="DH590:DK590"/>
    <mergeCell ref="DL590:DO590"/>
    <mergeCell ref="DH632:DK632"/>
    <mergeCell ref="DL632:DO632"/>
    <mergeCell ref="DH633:DK633"/>
    <mergeCell ref="DL633:DO633"/>
    <mergeCell ref="DH630:DK630"/>
    <mergeCell ref="DH649:DK649"/>
    <mergeCell ref="DL649:DO649"/>
    <mergeCell ref="DH651:DK651"/>
    <mergeCell ref="DL651:DO651"/>
    <mergeCell ref="DH503:DK503"/>
    <mergeCell ref="DH535:DK535"/>
    <mergeCell ref="DH567:DK567"/>
    <mergeCell ref="DL503:DO503"/>
    <mergeCell ref="DH505:DK505"/>
    <mergeCell ref="DL505:DO505"/>
    <mergeCell ref="DH506:DK506"/>
    <mergeCell ref="DL506:DO506"/>
    <mergeCell ref="DL630:DO630"/>
    <mergeCell ref="DL567:DO567"/>
    <mergeCell ref="DH569:DK569"/>
    <mergeCell ref="DL569:DO569"/>
    <mergeCell ref="DH570:DK570"/>
    <mergeCell ref="DL570:DO570"/>
    <mergeCell ref="DL535:DO535"/>
    <mergeCell ref="DH537:DK537"/>
    <mergeCell ref="DL537:DO537"/>
    <mergeCell ref="DH538:DK538"/>
    <mergeCell ref="DL538:DO538"/>
    <mergeCell ref="DB278:DD278"/>
    <mergeCell ref="DB346:DE346"/>
    <mergeCell ref="DF346:DI346"/>
    <mergeCell ref="DB347:DC347"/>
    <mergeCell ref="DD347:DE347"/>
    <mergeCell ref="DF347:DG347"/>
    <mergeCell ref="DH347:DI347"/>
    <mergeCell ref="DH451:DK451"/>
    <mergeCell ref="DH474:DK474"/>
    <mergeCell ref="CV358:DC358"/>
    <mergeCell ref="CV417:DC417"/>
    <mergeCell ref="CU451:CX451"/>
    <mergeCell ref="CU453:CX453"/>
    <mergeCell ref="CU454:CX454"/>
    <mergeCell ref="CU474:CX474"/>
    <mergeCell ref="CU503:CX503"/>
    <mergeCell ref="CU505:CX505"/>
    <mergeCell ref="CU506:CX506"/>
    <mergeCell ref="CU649:CX649"/>
    <mergeCell ref="CQ651:CT651"/>
    <mergeCell ref="CU651:CX651"/>
    <mergeCell ref="CQ652:CT652"/>
    <mergeCell ref="CU652:CX652"/>
    <mergeCell ref="CU476:CX476"/>
    <mergeCell ref="CU477:CX477"/>
    <mergeCell ref="CU570:CX570"/>
    <mergeCell ref="CU630:CX630"/>
    <mergeCell ref="CU632:CX632"/>
    <mergeCell ref="CU633:CX633"/>
    <mergeCell ref="CU535:CX535"/>
    <mergeCell ref="CU537:CX537"/>
    <mergeCell ref="CU538:CX538"/>
    <mergeCell ref="CU567:CX567"/>
    <mergeCell ref="CU569:CX569"/>
    <mergeCell ref="CU587:CX587"/>
    <mergeCell ref="CQ589:CT589"/>
    <mergeCell ref="CU589:CX589"/>
    <mergeCell ref="CQ590:CT590"/>
    <mergeCell ref="CU590:CX590"/>
    <mergeCell ref="DO347:DP347"/>
    <mergeCell ref="DS347:DT347"/>
    <mergeCell ref="DM346:DP346"/>
    <mergeCell ref="DL358:DS358"/>
    <mergeCell ref="DL417:DS417"/>
    <mergeCell ref="DL474:DO474"/>
    <mergeCell ref="DH476:DK476"/>
    <mergeCell ref="DL476:DO476"/>
    <mergeCell ref="DH477:DK477"/>
    <mergeCell ref="DL477:DO477"/>
    <mergeCell ref="DL451:DO451"/>
    <mergeCell ref="DH453:DK453"/>
    <mergeCell ref="DL453:DO453"/>
    <mergeCell ref="DH454:DK454"/>
    <mergeCell ref="DL454:DO454"/>
    <mergeCell ref="CQ649:CT649"/>
    <mergeCell ref="CQ503:CT503"/>
    <mergeCell ref="CQ505:CT505"/>
    <mergeCell ref="CQ506:CT506"/>
    <mergeCell ref="CQ474:CT474"/>
    <mergeCell ref="BI474:BL474"/>
    <mergeCell ref="BI476:BL476"/>
    <mergeCell ref="BI477:BL477"/>
    <mergeCell ref="CQ476:CT476"/>
    <mergeCell ref="CQ477:CT477"/>
    <mergeCell ref="CD649:CG649"/>
    <mergeCell ref="BZ506:CC506"/>
    <mergeCell ref="CD506:CG506"/>
    <mergeCell ref="BZ535:CC535"/>
    <mergeCell ref="CD535:CG535"/>
    <mergeCell ref="BZ537:CC537"/>
    <mergeCell ref="CD537:CG537"/>
    <mergeCell ref="BZ633:CC633"/>
    <mergeCell ref="CK278:CM278"/>
    <mergeCell ref="CO346:CR346"/>
    <mergeCell ref="CO347:CP347"/>
    <mergeCell ref="CQ347:CR347"/>
    <mergeCell ref="CW278:CY278"/>
    <mergeCell ref="CW346:CZ346"/>
    <mergeCell ref="BZ651:CC651"/>
    <mergeCell ref="CD651:CG651"/>
    <mergeCell ref="BZ652:CC652"/>
    <mergeCell ref="CD652:CG652"/>
    <mergeCell ref="CQ451:CT451"/>
    <mergeCell ref="CQ453:CT453"/>
    <mergeCell ref="CQ454:CT454"/>
    <mergeCell ref="CK346:CN346"/>
    <mergeCell ref="CG347:CH347"/>
    <mergeCell ref="CK347:CL347"/>
    <mergeCell ref="CM347:CN347"/>
    <mergeCell ref="CG346:CJ346"/>
    <mergeCell ref="CF358:CM358"/>
    <mergeCell ref="CF417:CM417"/>
    <mergeCell ref="CQ630:CT630"/>
    <mergeCell ref="CQ632:CT632"/>
    <mergeCell ref="CQ633:CT633"/>
    <mergeCell ref="CQ567:CT567"/>
    <mergeCell ref="CQ569:CT569"/>
    <mergeCell ref="CQ570:CT570"/>
    <mergeCell ref="CQ535:CT535"/>
    <mergeCell ref="CQ537:CT537"/>
    <mergeCell ref="CQ538:CT538"/>
    <mergeCell ref="CD569:CG569"/>
    <mergeCell ref="CD633:CG633"/>
    <mergeCell ref="BZ570:CC570"/>
    <mergeCell ref="CD570:CG570"/>
    <mergeCell ref="BZ630:CC630"/>
    <mergeCell ref="CD630:CG630"/>
    <mergeCell ref="BZ632:CC632"/>
    <mergeCell ref="CD632:CG632"/>
    <mergeCell ref="BZ587:CC587"/>
    <mergeCell ref="CD587:CG587"/>
    <mergeCell ref="BZ589:CC589"/>
    <mergeCell ref="CD589:CG589"/>
    <mergeCell ref="BZ590:CC590"/>
    <mergeCell ref="CD590:CG590"/>
    <mergeCell ref="CQ587:CT587"/>
    <mergeCell ref="CD503:CG503"/>
    <mergeCell ref="BZ505:CC505"/>
    <mergeCell ref="CD505:CG505"/>
    <mergeCell ref="BZ477:CC477"/>
    <mergeCell ref="CD477:CG477"/>
    <mergeCell ref="BZ538:CC538"/>
    <mergeCell ref="CD538:CG538"/>
    <mergeCell ref="BZ567:CC567"/>
    <mergeCell ref="CD567:CG567"/>
    <mergeCell ref="BT278:BV278"/>
    <mergeCell ref="BZ454:CC454"/>
    <mergeCell ref="CD454:CG454"/>
    <mergeCell ref="BZ474:CC474"/>
    <mergeCell ref="CD474:CG474"/>
    <mergeCell ref="BZ476:CC476"/>
    <mergeCell ref="CD476:CG476"/>
    <mergeCell ref="BP358:BW358"/>
    <mergeCell ref="BP417:BW417"/>
    <mergeCell ref="BM451:BP451"/>
    <mergeCell ref="BM453:BP453"/>
    <mergeCell ref="BZ451:CC451"/>
    <mergeCell ref="CD451:CG451"/>
    <mergeCell ref="BZ453:CC453"/>
    <mergeCell ref="CD453:CG453"/>
    <mergeCell ref="BM474:BP474"/>
    <mergeCell ref="BM476:BP476"/>
    <mergeCell ref="CG278:CI278"/>
    <mergeCell ref="BI649:BL649"/>
    <mergeCell ref="BM649:BP649"/>
    <mergeCell ref="BI651:BL651"/>
    <mergeCell ref="BM651:BP651"/>
    <mergeCell ref="BT346:BW346"/>
    <mergeCell ref="BX346:CA346"/>
    <mergeCell ref="BT347:BU347"/>
    <mergeCell ref="BV347:BW347"/>
    <mergeCell ref="BX347:BY347"/>
    <mergeCell ref="BZ347:CA347"/>
    <mergeCell ref="BZ503:CC503"/>
    <mergeCell ref="BZ569:CC569"/>
    <mergeCell ref="BZ649:CC649"/>
    <mergeCell ref="BI453:BL453"/>
    <mergeCell ref="BI454:BL454"/>
    <mergeCell ref="BM535:BP535"/>
    <mergeCell ref="BI537:BL537"/>
    <mergeCell ref="BM537:BP537"/>
    <mergeCell ref="BI538:BL538"/>
    <mergeCell ref="BM538:BP538"/>
    <mergeCell ref="BI630:BL630"/>
    <mergeCell ref="BM630:BP630"/>
    <mergeCell ref="BG346:BJ346"/>
    <mergeCell ref="BI347:BJ347"/>
    <mergeCell ref="BI632:BL632"/>
    <mergeCell ref="BM632:BP632"/>
    <mergeCell ref="AR633:AU633"/>
    <mergeCell ref="AV633:AY633"/>
    <mergeCell ref="AR538:AU538"/>
    <mergeCell ref="AV538:AY538"/>
    <mergeCell ref="AR567:AU567"/>
    <mergeCell ref="AV567:AY567"/>
    <mergeCell ref="AR569:AU569"/>
    <mergeCell ref="AV569:AY569"/>
    <mergeCell ref="BC588:BF588"/>
    <mergeCell ref="BI633:BL633"/>
    <mergeCell ref="BM633:BP633"/>
    <mergeCell ref="AR506:AU506"/>
    <mergeCell ref="AV506:AY506"/>
    <mergeCell ref="AR535:AU535"/>
    <mergeCell ref="AV535:AY535"/>
    <mergeCell ref="AR537:AU537"/>
    <mergeCell ref="AV537:AY537"/>
    <mergeCell ref="BC278:BE278"/>
    <mergeCell ref="BC346:BF346"/>
    <mergeCell ref="AR632:AU632"/>
    <mergeCell ref="AV632:AY632"/>
    <mergeCell ref="AR503:AU503"/>
    <mergeCell ref="AV503:AY503"/>
    <mergeCell ref="AR505:AU505"/>
    <mergeCell ref="AV505:AY505"/>
    <mergeCell ref="AR477:AU477"/>
    <mergeCell ref="AV477:AY477"/>
    <mergeCell ref="AR570:AU570"/>
    <mergeCell ref="AV570:AY570"/>
    <mergeCell ref="AR630:AU630"/>
    <mergeCell ref="AV630:AY630"/>
    <mergeCell ref="AR454:AU454"/>
    <mergeCell ref="AV454:AY454"/>
    <mergeCell ref="AR474:AU474"/>
    <mergeCell ref="AV474:AY474"/>
    <mergeCell ref="BM477:BP477"/>
    <mergeCell ref="BM454:BP454"/>
    <mergeCell ref="BC347:BD347"/>
    <mergeCell ref="BE347:BF347"/>
    <mergeCell ref="BG347:BH347"/>
    <mergeCell ref="BI503:BL503"/>
    <mergeCell ref="BM503:BP503"/>
    <mergeCell ref="BI505:BL505"/>
    <mergeCell ref="BM505:BP505"/>
    <mergeCell ref="BB358:BI358"/>
    <mergeCell ref="BB417:BI417"/>
    <mergeCell ref="BI451:BL451"/>
    <mergeCell ref="BI506:BL506"/>
    <mergeCell ref="BM506:BP506"/>
    <mergeCell ref="BI567:BL567"/>
    <mergeCell ref="BM567:BP567"/>
    <mergeCell ref="BI569:BL569"/>
    <mergeCell ref="BM569:BP569"/>
    <mergeCell ref="BI570:BL570"/>
    <mergeCell ref="BM570:BP570"/>
    <mergeCell ref="BI535:BL535"/>
    <mergeCell ref="AR476:AU476"/>
    <mergeCell ref="AV476:AY476"/>
    <mergeCell ref="AK358:AR358"/>
    <mergeCell ref="AK417:AR417"/>
    <mergeCell ref="AR451:AU451"/>
    <mergeCell ref="AV451:AY451"/>
    <mergeCell ref="AR453:AU453"/>
    <mergeCell ref="AV453:AY453"/>
    <mergeCell ref="AL346:AO346"/>
    <mergeCell ref="AP346:AS346"/>
    <mergeCell ref="AL347:AM347"/>
    <mergeCell ref="AN347:AO347"/>
    <mergeCell ref="AP347:AQ347"/>
    <mergeCell ref="AR347:AS347"/>
    <mergeCell ref="AL278:AN278"/>
    <mergeCell ref="AA630:AD630"/>
    <mergeCell ref="AE630:AH630"/>
    <mergeCell ref="AA632:AD632"/>
    <mergeCell ref="AE632:AH632"/>
    <mergeCell ref="AA633:AD633"/>
    <mergeCell ref="AE633:AH633"/>
    <mergeCell ref="AA567:AD567"/>
    <mergeCell ref="AE567:AH567"/>
    <mergeCell ref="AA569:AD569"/>
    <mergeCell ref="AE569:AH569"/>
    <mergeCell ref="AA570:AD570"/>
    <mergeCell ref="AE570:AH570"/>
    <mergeCell ref="AA477:AD477"/>
    <mergeCell ref="AE477:AH477"/>
    <mergeCell ref="AA535:AD535"/>
    <mergeCell ref="AE535:AH535"/>
    <mergeCell ref="AA537:AD537"/>
    <mergeCell ref="AE537:AH537"/>
    <mergeCell ref="AA538:AD538"/>
    <mergeCell ref="AE538:AH538"/>
    <mergeCell ref="AA503:AD503"/>
    <mergeCell ref="AE503:AH503"/>
    <mergeCell ref="AA505:AD505"/>
    <mergeCell ref="AA451:AD451"/>
    <mergeCell ref="AE451:AH451"/>
    <mergeCell ref="AA453:AD453"/>
    <mergeCell ref="AE453:AH453"/>
    <mergeCell ref="AA454:AD454"/>
    <mergeCell ref="AE454:AH454"/>
    <mergeCell ref="J633:M633"/>
    <mergeCell ref="N633:Q633"/>
    <mergeCell ref="J649:M649"/>
    <mergeCell ref="N649:Q649"/>
    <mergeCell ref="J570:M570"/>
    <mergeCell ref="N570:Q570"/>
    <mergeCell ref="J535:M535"/>
    <mergeCell ref="N535:Q535"/>
    <mergeCell ref="AA474:AD474"/>
    <mergeCell ref="AE474:AH474"/>
    <mergeCell ref="AA476:AD476"/>
    <mergeCell ref="U278:W278"/>
    <mergeCell ref="U346:X346"/>
    <mergeCell ref="Y346:AB346"/>
    <mergeCell ref="U347:V347"/>
    <mergeCell ref="W347:X347"/>
    <mergeCell ref="Y347:Z347"/>
    <mergeCell ref="AA347:AB347"/>
    <mergeCell ref="T358:AA358"/>
    <mergeCell ref="T417:AA417"/>
    <mergeCell ref="AE476:AH476"/>
    <mergeCell ref="J630:M630"/>
    <mergeCell ref="N630:Q630"/>
    <mergeCell ref="J632:M632"/>
    <mergeCell ref="N632:Q632"/>
    <mergeCell ref="J584:M584"/>
    <mergeCell ref="N584:Q584"/>
    <mergeCell ref="J589:M589"/>
    <mergeCell ref="N589:Q589"/>
    <mergeCell ref="J587:M587"/>
    <mergeCell ref="N587:Q587"/>
    <mergeCell ref="J538:M538"/>
    <mergeCell ref="N538:Q538"/>
    <mergeCell ref="J567:M567"/>
    <mergeCell ref="N567:Q567"/>
    <mergeCell ref="J569:M569"/>
    <mergeCell ref="AE505:AH505"/>
    <mergeCell ref="AA506:AD506"/>
    <mergeCell ref="AE506:AH506"/>
    <mergeCell ref="D347:E347"/>
    <mergeCell ref="F347:G347"/>
    <mergeCell ref="H347:I347"/>
    <mergeCell ref="J347:K347"/>
    <mergeCell ref="E672:G672"/>
    <mergeCell ref="J672:L672"/>
    <mergeCell ref="C358:J358"/>
    <mergeCell ref="C417:J417"/>
    <mergeCell ref="N569:Q569"/>
    <mergeCell ref="J537:M537"/>
    <mergeCell ref="N537:Q537"/>
    <mergeCell ref="J505:M505"/>
    <mergeCell ref="N505:Q505"/>
    <mergeCell ref="J506:M506"/>
    <mergeCell ref="N506:Q506"/>
    <mergeCell ref="J451:M451"/>
    <mergeCell ref="J652:M652"/>
    <mergeCell ref="N652:Q652"/>
    <mergeCell ref="J651:M651"/>
    <mergeCell ref="N651:Q651"/>
    <mergeCell ref="M672:O672"/>
    <mergeCell ref="P672:R672"/>
    <mergeCell ref="BI587:BL587"/>
    <mergeCell ref="BM587:BP587"/>
    <mergeCell ref="BI589:BL589"/>
    <mergeCell ref="BM589:BP589"/>
    <mergeCell ref="BI590:BL590"/>
    <mergeCell ref="BM590:BP590"/>
    <mergeCell ref="AA587:AD587"/>
    <mergeCell ref="AE587:AH587"/>
    <mergeCell ref="AA589:AD589"/>
    <mergeCell ref="AE589:AH589"/>
    <mergeCell ref="AA590:AD590"/>
    <mergeCell ref="AE590:AH590"/>
    <mergeCell ref="AR587:AU587"/>
    <mergeCell ref="AV587:AY587"/>
    <mergeCell ref="AR589:AU589"/>
    <mergeCell ref="AV589:AY589"/>
    <mergeCell ref="AR590:AU590"/>
    <mergeCell ref="AV590:AY590"/>
    <mergeCell ref="J590:M590"/>
    <mergeCell ref="N590:Q590"/>
    <mergeCell ref="U588:X588"/>
    <mergeCell ref="AL588:AO588"/>
    <mergeCell ref="BT588:BW588"/>
    <mergeCell ref="CK588:CN588"/>
    <mergeCell ref="DB588:DE588"/>
    <mergeCell ref="D588:G588"/>
    <mergeCell ref="DS588:DV588"/>
    <mergeCell ref="K32:N32"/>
    <mergeCell ref="M33:N33"/>
    <mergeCell ref="K53:N53"/>
    <mergeCell ref="N477:Q477"/>
    <mergeCell ref="J477:M477"/>
    <mergeCell ref="N476:Q476"/>
    <mergeCell ref="J476:M476"/>
    <mergeCell ref="N474:Q474"/>
    <mergeCell ref="J474:M474"/>
    <mergeCell ref="N454:Q454"/>
    <mergeCell ref="J454:M454"/>
    <mergeCell ref="N453:Q453"/>
    <mergeCell ref="J453:M453"/>
    <mergeCell ref="N451:Q451"/>
    <mergeCell ref="J503:M503"/>
    <mergeCell ref="N503:Q503"/>
    <mergeCell ref="D278:F278"/>
    <mergeCell ref="D346:G346"/>
    <mergeCell ref="H346:K34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vblouin</dc:creator>
  <cp:lastModifiedBy>vblouin</cp:lastModifiedBy>
  <dcterms:created xsi:type="dcterms:W3CDTF">2020-01-20T23:14:00Z</dcterms:created>
  <dcterms:modified xsi:type="dcterms:W3CDTF">2021-08-21T20:09:41Z</dcterms:modified>
</cp:coreProperties>
</file>