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vblouin\Documents\a_vblouin\a_work\Research\IFAI 2\Calculations - Ballasting Tool\06 - Latest Version\"/>
    </mc:Choice>
  </mc:AlternateContent>
  <xr:revisionPtr revIDLastSave="0" documentId="13_ncr:1_{27124223-0CD5-4F78-B276-267FF555B1D2}" xr6:coauthVersionLast="47" xr6:coauthVersionMax="47" xr10:uidLastSave="{00000000-0000-0000-0000-000000000000}"/>
  <bookViews>
    <workbookView xWindow="28680" yWindow="-1125" windowWidth="29040" windowHeight="17640" xr2:uid="{87DD0C16-32A2-4EF9-88F9-4947E2D15348}"/>
  </bookViews>
  <sheets>
    <sheet name="Mai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7" i="1" l="1"/>
  <c r="K77" i="1"/>
  <c r="J14" i="1" s="1"/>
  <c r="L76" i="1"/>
  <c r="K76" i="1"/>
  <c r="K14" i="1"/>
  <c r="DW670" i="1"/>
  <c r="DF670" i="1"/>
  <c r="CO670" i="1"/>
  <c r="BX670" i="1"/>
  <c r="DX609" i="1"/>
  <c r="DW609" i="1"/>
  <c r="DT609" i="1"/>
  <c r="DS609" i="1"/>
  <c r="DG609" i="1"/>
  <c r="DF609" i="1"/>
  <c r="DC609" i="1"/>
  <c r="DB609" i="1"/>
  <c r="CP609" i="1"/>
  <c r="CO609" i="1"/>
  <c r="CL609" i="1"/>
  <c r="CK609" i="1"/>
  <c r="BX609" i="1"/>
  <c r="BU609" i="1"/>
  <c r="BT609" i="1"/>
  <c r="C679" i="1"/>
  <c r="C678" i="1"/>
  <c r="Q43" i="1"/>
  <c r="K43" i="1"/>
  <c r="I43" i="1"/>
  <c r="Q29" i="1"/>
  <c r="P29" i="1"/>
  <c r="O29" i="1"/>
  <c r="P28" i="1"/>
  <c r="Q27" i="1"/>
  <c r="P27" i="1"/>
  <c r="O27" i="1"/>
  <c r="R26" i="1"/>
  <c r="R25" i="1"/>
  <c r="R24" i="1"/>
  <c r="R23" i="1"/>
  <c r="R22" i="1"/>
  <c r="R21" i="1"/>
  <c r="Q26" i="1"/>
  <c r="Q25" i="1"/>
  <c r="Q24" i="1"/>
  <c r="Q23" i="1"/>
  <c r="Q22" i="1"/>
  <c r="Q21" i="1"/>
  <c r="P26" i="1"/>
  <c r="P25" i="1"/>
  <c r="P24" i="1"/>
  <c r="P23" i="1"/>
  <c r="P22" i="1"/>
  <c r="P21" i="1"/>
  <c r="O26" i="1"/>
  <c r="O25" i="1"/>
  <c r="O24" i="1"/>
  <c r="O23" i="1"/>
  <c r="O22" i="1"/>
  <c r="O21" i="1"/>
  <c r="Q44" i="1"/>
  <c r="Q67" i="1"/>
  <c r="R67" i="1" s="1"/>
  <c r="Q66" i="1"/>
  <c r="R66" i="1" s="1"/>
  <c r="Q64" i="1"/>
  <c r="R64" i="1" s="1"/>
  <c r="Q63" i="1"/>
  <c r="R63" i="1" s="1"/>
  <c r="M63" i="1"/>
  <c r="BT613" i="1" l="1"/>
  <c r="H20" i="1"/>
  <c r="M41" i="1" s="1"/>
  <c r="O28" i="1"/>
  <c r="Q28" i="1"/>
  <c r="R28" i="1"/>
  <c r="H21" i="1" s="1"/>
  <c r="G68" i="1" s="1"/>
  <c r="M44" i="1"/>
  <c r="N44" i="1" s="1"/>
  <c r="M67" i="1"/>
  <c r="N67" i="1" s="1"/>
  <c r="M66" i="1"/>
  <c r="N66" i="1" s="1"/>
  <c r="O66" i="1"/>
  <c r="P66" i="1" s="1"/>
  <c r="M64" i="1"/>
  <c r="N64" i="1" s="1"/>
  <c r="N63" i="1"/>
  <c r="O63" i="1"/>
  <c r="P63" i="1" s="1"/>
  <c r="O67" i="1"/>
  <c r="K66" i="1"/>
  <c r="K67" i="1"/>
  <c r="L67" i="1" s="1"/>
  <c r="I67" i="1"/>
  <c r="J67" i="1" s="1"/>
  <c r="E66" i="1"/>
  <c r="I66" i="1"/>
  <c r="G66" i="1"/>
  <c r="H66" i="1" s="1"/>
  <c r="G67" i="1"/>
  <c r="H67" i="1" s="1"/>
  <c r="E67" i="1"/>
  <c r="E64" i="1"/>
  <c r="O64" i="1"/>
  <c r="P64" i="1" s="1"/>
  <c r="K64" i="1"/>
  <c r="L64" i="1" s="1"/>
  <c r="K63" i="1"/>
  <c r="I64" i="1"/>
  <c r="J64" i="1" s="1"/>
  <c r="I63" i="1"/>
  <c r="J63" i="1" s="1"/>
  <c r="H19" i="1" l="1"/>
  <c r="O40" i="1" s="1"/>
  <c r="K42" i="1"/>
  <c r="Q42" i="1"/>
  <c r="E42" i="1"/>
  <c r="I42" i="1"/>
  <c r="J66" i="1"/>
  <c r="L66" i="1"/>
  <c r="P67" i="1"/>
  <c r="L63" i="1"/>
  <c r="H64" i="1"/>
  <c r="G64" i="1"/>
  <c r="F67" i="1"/>
  <c r="F66" i="1"/>
  <c r="F64" i="1"/>
  <c r="E63" i="1"/>
  <c r="H68" i="1"/>
  <c r="G40" i="1" l="1"/>
  <c r="F63" i="1"/>
  <c r="G63" i="1"/>
  <c r="H63" i="1"/>
  <c r="O44" i="1"/>
  <c r="U250" i="1" l="1"/>
  <c r="AL250" i="1" s="1"/>
  <c r="BC250" i="1" s="1"/>
  <c r="BT250" i="1" s="1"/>
  <c r="CK250" i="1" s="1"/>
  <c r="DB250" i="1" s="1"/>
  <c r="DS250" i="1" s="1"/>
  <c r="DT581" i="1"/>
  <c r="DS581" i="1"/>
  <c r="DC581" i="1"/>
  <c r="DB581" i="1"/>
  <c r="CL581" i="1"/>
  <c r="CK581" i="1"/>
  <c r="BU581" i="1"/>
  <c r="BT581" i="1"/>
  <c r="BD580" i="1"/>
  <c r="BC580" i="1"/>
  <c r="AM580" i="1"/>
  <c r="AL580" i="1"/>
  <c r="V580" i="1"/>
  <c r="U580" i="1"/>
  <c r="E580" i="1"/>
  <c r="D580" i="1"/>
  <c r="DQ612" i="1"/>
  <c r="DQ611" i="1"/>
  <c r="DS610" i="1"/>
  <c r="DQ608" i="1"/>
  <c r="DQ607" i="1"/>
  <c r="DQ604" i="1"/>
  <c r="DS603" i="1"/>
  <c r="DT603" i="1" s="1"/>
  <c r="DQ603" i="1"/>
  <c r="DT602" i="1"/>
  <c r="DQ602" i="1"/>
  <c r="DQ601" i="1"/>
  <c r="DQ600" i="1"/>
  <c r="DQ599" i="1"/>
  <c r="DS598" i="1"/>
  <c r="DT598" i="1" s="1"/>
  <c r="DX595" i="1"/>
  <c r="DW595" i="1"/>
  <c r="DT595" i="1"/>
  <c r="DS595" i="1"/>
  <c r="CZ612" i="1"/>
  <c r="CZ611" i="1"/>
  <c r="DB610" i="1"/>
  <c r="CZ608" i="1"/>
  <c r="CZ607" i="1"/>
  <c r="CZ604" i="1"/>
  <c r="DB603" i="1"/>
  <c r="DC603" i="1" s="1"/>
  <c r="CZ603" i="1"/>
  <c r="DC602" i="1"/>
  <c r="CZ602" i="1"/>
  <c r="CZ601" i="1"/>
  <c r="CZ600" i="1"/>
  <c r="CZ599" i="1"/>
  <c r="DB598" i="1"/>
  <c r="DC598" i="1" s="1"/>
  <c r="DG595" i="1"/>
  <c r="DF595" i="1"/>
  <c r="DC595" i="1"/>
  <c r="DB595" i="1"/>
  <c r="CI612" i="1"/>
  <c r="CI611" i="1"/>
  <c r="CK610" i="1"/>
  <c r="CI608" i="1"/>
  <c r="CI607" i="1"/>
  <c r="CI604" i="1"/>
  <c r="CK603" i="1"/>
  <c r="CL603" i="1" s="1"/>
  <c r="CI603" i="1"/>
  <c r="CL602" i="1"/>
  <c r="CI602" i="1"/>
  <c r="CI601" i="1"/>
  <c r="CI600" i="1"/>
  <c r="CI599" i="1"/>
  <c r="CK598" i="1"/>
  <c r="CL598" i="1" s="1"/>
  <c r="CP595" i="1"/>
  <c r="CO595" i="1"/>
  <c r="CL595" i="1"/>
  <c r="CK595" i="1"/>
  <c r="BT610" i="1"/>
  <c r="BT603" i="1"/>
  <c r="BU603" i="1" s="1"/>
  <c r="BU602" i="1"/>
  <c r="BT598" i="1"/>
  <c r="BU598" i="1" s="1"/>
  <c r="BU595" i="1"/>
  <c r="BT595" i="1"/>
  <c r="BR612" i="1"/>
  <c r="BR611" i="1"/>
  <c r="BR608" i="1"/>
  <c r="BR607" i="1"/>
  <c r="BR604" i="1"/>
  <c r="BR603" i="1"/>
  <c r="BR602" i="1"/>
  <c r="BR601" i="1"/>
  <c r="BR600" i="1"/>
  <c r="BR599" i="1"/>
  <c r="BA612" i="1"/>
  <c r="BA611" i="1"/>
  <c r="BA608" i="1"/>
  <c r="BA607" i="1"/>
  <c r="BA604" i="1"/>
  <c r="BP603" i="1"/>
  <c r="BO603" i="1"/>
  <c r="BN603" i="1"/>
  <c r="BM603" i="1"/>
  <c r="BA603" i="1"/>
  <c r="BP602" i="1"/>
  <c r="BO602" i="1"/>
  <c r="BN602" i="1"/>
  <c r="BM602" i="1"/>
  <c r="BC602" i="1"/>
  <c r="BD602" i="1" s="1"/>
  <c r="BA602" i="1"/>
  <c r="BA601" i="1"/>
  <c r="BA600" i="1"/>
  <c r="BA599" i="1"/>
  <c r="BC598" i="1"/>
  <c r="BD598" i="1" s="1"/>
  <c r="BH595" i="1"/>
  <c r="BG595" i="1"/>
  <c r="BD595" i="1"/>
  <c r="BC595" i="1"/>
  <c r="AL602" i="1"/>
  <c r="AM602" i="1" s="1"/>
  <c r="AL598" i="1"/>
  <c r="AM598" i="1" s="1"/>
  <c r="AM595" i="1"/>
  <c r="AL595" i="1"/>
  <c r="AJ612" i="1"/>
  <c r="AJ611" i="1"/>
  <c r="AJ608" i="1"/>
  <c r="AJ607" i="1"/>
  <c r="AJ604" i="1"/>
  <c r="AJ603" i="1"/>
  <c r="AJ602" i="1"/>
  <c r="AJ601" i="1"/>
  <c r="AJ600" i="1"/>
  <c r="AJ599" i="1"/>
  <c r="U602" i="1"/>
  <c r="V602" i="1" s="1"/>
  <c r="U598" i="1"/>
  <c r="V598" i="1" s="1"/>
  <c r="V595" i="1"/>
  <c r="U595" i="1"/>
  <c r="S612" i="1"/>
  <c r="S611" i="1"/>
  <c r="S608" i="1"/>
  <c r="S607" i="1"/>
  <c r="S604" i="1"/>
  <c r="S603" i="1"/>
  <c r="S602" i="1"/>
  <c r="S601" i="1"/>
  <c r="S600" i="1"/>
  <c r="S599" i="1"/>
  <c r="D602" i="1"/>
  <c r="E602" i="1" s="1"/>
  <c r="D598" i="1"/>
  <c r="E598" i="1" s="1"/>
  <c r="E595" i="1"/>
  <c r="D595" i="1"/>
  <c r="L35" i="1" l="1"/>
  <c r="N38" i="1"/>
  <c r="N37" i="1"/>
  <c r="N36" i="1"/>
  <c r="M43" i="1"/>
  <c r="N43" i="1" s="1"/>
  <c r="N41" i="1"/>
  <c r="M34" i="1"/>
  <c r="L43" i="1"/>
  <c r="L42" i="1"/>
  <c r="L34" i="1"/>
  <c r="R44" i="1"/>
  <c r="R37" i="1"/>
  <c r="N34" i="1" l="1"/>
  <c r="P40" i="1"/>
  <c r="H40" i="1"/>
  <c r="R43" i="1"/>
  <c r="R42" i="1"/>
  <c r="J43" i="1"/>
  <c r="J42" i="1"/>
  <c r="F42" i="1"/>
  <c r="F43" i="1"/>
  <c r="D100" i="1"/>
  <c r="D99" i="1"/>
  <c r="D98" i="1"/>
  <c r="D93" i="1"/>
  <c r="D92" i="1"/>
  <c r="D91" i="1"/>
  <c r="D88" i="1"/>
  <c r="D86" i="1"/>
  <c r="D85" i="1"/>
  <c r="D84" i="1"/>
  <c r="D83" i="1"/>
  <c r="D82" i="1"/>
  <c r="R39" i="1"/>
  <c r="P38" i="1"/>
  <c r="P36" i="1"/>
  <c r="R35" i="1"/>
  <c r="J35" i="1"/>
  <c r="P34" i="1"/>
  <c r="J34" i="1"/>
  <c r="D24" i="1"/>
  <c r="D23" i="1"/>
  <c r="D11" i="1"/>
  <c r="D10" i="1"/>
  <c r="D8" i="1"/>
  <c r="D87" i="1" l="1"/>
  <c r="F681" i="1" s="1"/>
  <c r="F682" i="1" s="1"/>
  <c r="D90" i="1"/>
  <c r="I680" i="1"/>
  <c r="I681" i="1"/>
  <c r="I682" i="1" s="1"/>
  <c r="E681" i="1"/>
  <c r="E682" i="1" s="1"/>
  <c r="G681" i="1"/>
  <c r="F680" i="1"/>
  <c r="F683" i="1" s="1"/>
  <c r="G680" i="1"/>
  <c r="G683" i="1" s="1"/>
  <c r="E680" i="1"/>
  <c r="E683" i="1" s="1"/>
  <c r="H680" i="1"/>
  <c r="H683" i="1" s="1"/>
  <c r="H681" i="1"/>
  <c r="H682" i="1" s="1"/>
  <c r="Q65" i="1"/>
  <c r="R65" i="1" s="1"/>
  <c r="G65" i="1"/>
  <c r="M65" i="1"/>
  <c r="N65" i="1" s="1"/>
  <c r="I65" i="1"/>
  <c r="J65" i="1" s="1"/>
  <c r="O65" i="1"/>
  <c r="P65" i="1" s="1"/>
  <c r="K65" i="1"/>
  <c r="L65" i="1" s="1"/>
  <c r="E65" i="1"/>
  <c r="BC582" i="1"/>
  <c r="D582" i="1"/>
  <c r="U582" i="1"/>
  <c r="AL582" i="1"/>
  <c r="BG604" i="1"/>
  <c r="BC604" i="1"/>
  <c r="U604" i="1"/>
  <c r="AL604" i="1"/>
  <c r="CK604" i="1"/>
  <c r="BT604" i="1"/>
  <c r="DX604" i="1"/>
  <c r="DG604" i="1"/>
  <c r="DW604" i="1"/>
  <c r="DF604" i="1"/>
  <c r="DS604" i="1"/>
  <c r="DB604" i="1"/>
  <c r="CO604" i="1"/>
  <c r="BH598" i="1"/>
  <c r="CP604" i="1"/>
  <c r="BG598" i="1"/>
  <c r="H602" i="1"/>
  <c r="BG602" i="1"/>
  <c r="DF603" i="1"/>
  <c r="CP603" i="1"/>
  <c r="CO603" i="1"/>
  <c r="DW603" i="1"/>
  <c r="DX603" i="1"/>
  <c r="DG603" i="1"/>
  <c r="BH602" i="1"/>
  <c r="H598" i="1"/>
  <c r="I598" i="1" s="1"/>
  <c r="D604" i="1"/>
  <c r="H604" i="1"/>
  <c r="P44" i="1"/>
  <c r="P37" i="1"/>
  <c r="D102" i="1"/>
  <c r="F65" i="1" l="1"/>
  <c r="H65" i="1"/>
  <c r="I683" i="1"/>
  <c r="J683" i="1" s="1"/>
  <c r="J680" i="1"/>
  <c r="L681" i="1"/>
  <c r="K680" i="1"/>
  <c r="G682" i="1"/>
  <c r="L682" i="1" s="1"/>
  <c r="O681" i="1"/>
  <c r="J681" i="1"/>
  <c r="M683" i="1"/>
  <c r="N681" i="1"/>
  <c r="M682" i="1"/>
  <c r="M681" i="1"/>
  <c r="M680" i="1"/>
  <c r="O680" i="1"/>
  <c r="L680" i="1"/>
  <c r="O683" i="1"/>
  <c r="N682" i="1"/>
  <c r="K681" i="1"/>
  <c r="N683" i="1"/>
  <c r="N680" i="1"/>
  <c r="J682" i="1"/>
  <c r="E687" i="1" l="1"/>
  <c r="O83" i="1" s="1"/>
  <c r="K683" i="1"/>
  <c r="F688" i="1"/>
  <c r="P84" i="1" s="1"/>
  <c r="F690" i="1"/>
  <c r="P87" i="1" s="1"/>
  <c r="E688" i="1"/>
  <c r="O84" i="1" s="1"/>
  <c r="O682" i="1"/>
  <c r="F689" i="1" s="1"/>
  <c r="P86" i="1" s="1"/>
  <c r="F687" i="1"/>
  <c r="P83" i="1" s="1"/>
  <c r="L683" i="1"/>
  <c r="K682" i="1"/>
  <c r="E689" i="1" s="1"/>
  <c r="O86" i="1" s="1"/>
  <c r="E690" i="1" l="1"/>
  <c r="O87" i="1" s="1"/>
  <c r="DQ674" i="1"/>
  <c r="DQ673" i="1"/>
  <c r="DQ672" i="1"/>
  <c r="DQ671" i="1"/>
  <c r="DV670" i="1"/>
  <c r="DU670" i="1"/>
  <c r="DQ670" i="1"/>
  <c r="DR669" i="1"/>
  <c r="DQ669" i="1"/>
  <c r="DR668" i="1"/>
  <c r="DQ668" i="1"/>
  <c r="DR667" i="1"/>
  <c r="DQ667" i="1"/>
  <c r="DR665" i="1"/>
  <c r="DQ665" i="1"/>
  <c r="DR664" i="1"/>
  <c r="DQ664" i="1"/>
  <c r="DX663" i="1"/>
  <c r="DW663" i="1"/>
  <c r="DR663" i="1"/>
  <c r="DQ663" i="1"/>
  <c r="DQ662" i="1"/>
  <c r="DQ661" i="1"/>
  <c r="DQ660" i="1"/>
  <c r="DX657" i="1"/>
  <c r="DW657" i="1"/>
  <c r="DV657" i="1"/>
  <c r="DU657" i="1"/>
  <c r="DT657" i="1"/>
  <c r="DS657" i="1"/>
  <c r="CZ674" i="1"/>
  <c r="CZ673" i="1"/>
  <c r="CZ672" i="1"/>
  <c r="CZ671" i="1"/>
  <c r="DE670" i="1"/>
  <c r="DD670" i="1"/>
  <c r="CZ670" i="1"/>
  <c r="DA669" i="1"/>
  <c r="CZ669" i="1"/>
  <c r="DA668" i="1"/>
  <c r="CZ668" i="1"/>
  <c r="DA667" i="1"/>
  <c r="CZ667" i="1"/>
  <c r="DA665" i="1"/>
  <c r="CZ665" i="1"/>
  <c r="DA664" i="1"/>
  <c r="CZ664" i="1"/>
  <c r="DG663" i="1"/>
  <c r="DF663" i="1"/>
  <c r="DA663" i="1"/>
  <c r="CZ663" i="1"/>
  <c r="CZ662" i="1"/>
  <c r="CZ661" i="1"/>
  <c r="CZ660" i="1"/>
  <c r="DG657" i="1"/>
  <c r="DF657" i="1"/>
  <c r="DE657" i="1"/>
  <c r="DD657" i="1"/>
  <c r="DC657" i="1"/>
  <c r="DB657" i="1"/>
  <c r="CI674" i="1"/>
  <c r="CI673" i="1"/>
  <c r="CI672" i="1"/>
  <c r="CI671" i="1"/>
  <c r="CN670" i="1"/>
  <c r="CM670" i="1"/>
  <c r="CI670" i="1"/>
  <c r="CJ669" i="1"/>
  <c r="CI669" i="1"/>
  <c r="CJ668" i="1"/>
  <c r="CI668" i="1"/>
  <c r="CJ667" i="1"/>
  <c r="CI667" i="1"/>
  <c r="CJ665" i="1"/>
  <c r="CI665" i="1"/>
  <c r="CJ664" i="1"/>
  <c r="CI664" i="1"/>
  <c r="CP663" i="1"/>
  <c r="CO663" i="1"/>
  <c r="CJ663" i="1"/>
  <c r="CI663" i="1"/>
  <c r="CI662" i="1"/>
  <c r="CI661" i="1"/>
  <c r="CI660" i="1"/>
  <c r="CP657" i="1"/>
  <c r="CO657" i="1"/>
  <c r="CN657" i="1"/>
  <c r="CM657" i="1"/>
  <c r="CL657" i="1"/>
  <c r="CK657" i="1"/>
  <c r="BX663" i="1"/>
  <c r="BR674" i="1"/>
  <c r="BR673" i="1"/>
  <c r="BR672" i="1"/>
  <c r="BR671" i="1"/>
  <c r="BW670" i="1"/>
  <c r="BV670" i="1"/>
  <c r="BR670" i="1"/>
  <c r="BS669" i="1"/>
  <c r="BR669" i="1"/>
  <c r="BS668" i="1"/>
  <c r="BR668" i="1"/>
  <c r="BS667" i="1"/>
  <c r="BR667" i="1"/>
  <c r="BS665" i="1"/>
  <c r="BR665" i="1"/>
  <c r="BS664" i="1"/>
  <c r="BR664" i="1"/>
  <c r="BY663" i="1"/>
  <c r="BS663" i="1"/>
  <c r="BR663" i="1"/>
  <c r="BR662" i="1"/>
  <c r="BR661" i="1"/>
  <c r="BR660" i="1"/>
  <c r="BY657" i="1"/>
  <c r="BX657" i="1"/>
  <c r="BW657" i="1"/>
  <c r="BV657" i="1"/>
  <c r="BU657" i="1"/>
  <c r="BT657" i="1"/>
  <c r="BA674" i="1"/>
  <c r="BA673" i="1"/>
  <c r="BA672" i="1"/>
  <c r="BA671" i="1"/>
  <c r="BF670" i="1"/>
  <c r="BE670" i="1"/>
  <c r="BA670" i="1"/>
  <c r="BB669" i="1"/>
  <c r="BA669" i="1"/>
  <c r="BB668" i="1"/>
  <c r="BA668" i="1"/>
  <c r="BB667" i="1"/>
  <c r="BA667" i="1"/>
  <c r="BB665" i="1"/>
  <c r="BA665" i="1"/>
  <c r="BL664" i="1"/>
  <c r="BK664" i="1"/>
  <c r="BJ664" i="1"/>
  <c r="BI664" i="1"/>
  <c r="BB664" i="1"/>
  <c r="BA664" i="1"/>
  <c r="BL663" i="1"/>
  <c r="BK663" i="1"/>
  <c r="BJ663" i="1"/>
  <c r="BI663" i="1"/>
  <c r="BH663" i="1"/>
  <c r="BG663" i="1"/>
  <c r="BB663" i="1"/>
  <c r="BA663" i="1"/>
  <c r="BA662" i="1"/>
  <c r="BA661" i="1"/>
  <c r="BA660" i="1"/>
  <c r="BH659" i="1"/>
  <c r="BG659" i="1"/>
  <c r="BH657" i="1"/>
  <c r="BG657" i="1"/>
  <c r="BF657" i="1"/>
  <c r="BE657" i="1"/>
  <c r="BD657" i="1"/>
  <c r="BC657" i="1"/>
  <c r="AJ674" i="1"/>
  <c r="AJ673" i="1"/>
  <c r="AJ672" i="1"/>
  <c r="AJ671" i="1"/>
  <c r="AO670" i="1"/>
  <c r="AN670" i="1"/>
  <c r="AJ670" i="1"/>
  <c r="AK669" i="1"/>
  <c r="AJ669" i="1"/>
  <c r="AK668" i="1"/>
  <c r="AJ668" i="1"/>
  <c r="AK667" i="1"/>
  <c r="AJ667" i="1"/>
  <c r="AK665" i="1"/>
  <c r="AJ665" i="1"/>
  <c r="AU664" i="1"/>
  <c r="AT664" i="1"/>
  <c r="AS664" i="1"/>
  <c r="AR664" i="1"/>
  <c r="AK664" i="1"/>
  <c r="AJ664" i="1"/>
  <c r="AU663" i="1"/>
  <c r="AT663" i="1"/>
  <c r="AS663" i="1"/>
  <c r="AR663" i="1"/>
  <c r="AQ663" i="1"/>
  <c r="AP663" i="1"/>
  <c r="AK663" i="1"/>
  <c r="AJ663" i="1"/>
  <c r="AJ662" i="1"/>
  <c r="AJ661" i="1"/>
  <c r="AJ660" i="1"/>
  <c r="AQ659" i="1"/>
  <c r="AP659" i="1"/>
  <c r="AQ657" i="1"/>
  <c r="AP657" i="1"/>
  <c r="AO657" i="1"/>
  <c r="AN657" i="1"/>
  <c r="AM657" i="1"/>
  <c r="AL657" i="1"/>
  <c r="S674" i="1"/>
  <c r="S673" i="1"/>
  <c r="S672" i="1"/>
  <c r="S671" i="1"/>
  <c r="X670" i="1"/>
  <c r="W670" i="1"/>
  <c r="S670" i="1"/>
  <c r="T669" i="1"/>
  <c r="S669" i="1"/>
  <c r="T668" i="1"/>
  <c r="S668" i="1"/>
  <c r="T667" i="1"/>
  <c r="S667" i="1"/>
  <c r="T665" i="1"/>
  <c r="S665" i="1"/>
  <c r="AD664" i="1"/>
  <c r="AC664" i="1"/>
  <c r="AB664" i="1"/>
  <c r="AA664" i="1"/>
  <c r="T664" i="1"/>
  <c r="S664" i="1"/>
  <c r="AD663" i="1"/>
  <c r="AC663" i="1"/>
  <c r="AB663" i="1"/>
  <c r="AA663" i="1"/>
  <c r="Z663" i="1"/>
  <c r="Y663" i="1"/>
  <c r="T663" i="1"/>
  <c r="S663" i="1"/>
  <c r="S662" i="1"/>
  <c r="S661" i="1"/>
  <c r="S660" i="1"/>
  <c r="Z659" i="1"/>
  <c r="Y659" i="1"/>
  <c r="Z657" i="1"/>
  <c r="Y657" i="1"/>
  <c r="X657" i="1"/>
  <c r="W657" i="1"/>
  <c r="V657" i="1"/>
  <c r="U657" i="1"/>
  <c r="G670" i="1"/>
  <c r="F670" i="1"/>
  <c r="M664" i="1"/>
  <c r="M663" i="1"/>
  <c r="L664" i="1"/>
  <c r="L663" i="1"/>
  <c r="K664" i="1"/>
  <c r="K663" i="1"/>
  <c r="J664" i="1"/>
  <c r="J663" i="1"/>
  <c r="G657" i="1"/>
  <c r="F657" i="1"/>
  <c r="E657" i="1"/>
  <c r="D657" i="1"/>
  <c r="B670" i="1"/>
  <c r="C669" i="1"/>
  <c r="C668" i="1"/>
  <c r="C667" i="1"/>
  <c r="B669" i="1"/>
  <c r="B668" i="1"/>
  <c r="B667" i="1"/>
  <c r="C665" i="1"/>
  <c r="B665" i="1"/>
  <c r="C664" i="1"/>
  <c r="B664" i="1"/>
  <c r="C663" i="1"/>
  <c r="B663" i="1"/>
  <c r="B662" i="1"/>
  <c r="B661" i="1"/>
  <c r="B660" i="1"/>
  <c r="B673" i="1"/>
  <c r="B674" i="1"/>
  <c r="B672" i="1"/>
  <c r="B671" i="1"/>
  <c r="DX665" i="1" l="1"/>
  <c r="DW665" i="1"/>
  <c r="DX664" i="1"/>
  <c r="DW664" i="1"/>
  <c r="DG665" i="1"/>
  <c r="DF665" i="1"/>
  <c r="DG664" i="1"/>
  <c r="DF664" i="1"/>
  <c r="CP665" i="1"/>
  <c r="CO665" i="1"/>
  <c r="CP664" i="1"/>
  <c r="CO664" i="1"/>
  <c r="BY604" i="1"/>
  <c r="BY665" i="1" s="1"/>
  <c r="BY603" i="1"/>
  <c r="BY664" i="1" s="1"/>
  <c r="BX604" i="1"/>
  <c r="BX665" i="1" s="1"/>
  <c r="BX603" i="1"/>
  <c r="BX664" i="1" s="1"/>
  <c r="BY595" i="1"/>
  <c r="BX595" i="1"/>
  <c r="AP604" i="1" l="1"/>
  <c r="AY603" i="1"/>
  <c r="AX603" i="1"/>
  <c r="AW603" i="1"/>
  <c r="AV603" i="1"/>
  <c r="AY602" i="1"/>
  <c r="AX602" i="1"/>
  <c r="AW602" i="1"/>
  <c r="AV602" i="1"/>
  <c r="AQ602" i="1"/>
  <c r="AP602" i="1"/>
  <c r="AQ598" i="1"/>
  <c r="AP598" i="1"/>
  <c r="AQ595" i="1"/>
  <c r="AP595" i="1"/>
  <c r="Y604" i="1"/>
  <c r="AH603" i="1"/>
  <c r="AG603" i="1"/>
  <c r="AF603" i="1"/>
  <c r="AE603" i="1"/>
  <c r="AH602" i="1"/>
  <c r="AG602" i="1"/>
  <c r="AF602" i="1"/>
  <c r="AE602" i="1"/>
  <c r="Z602" i="1"/>
  <c r="Y602" i="1"/>
  <c r="Z598" i="1"/>
  <c r="Y598" i="1"/>
  <c r="Z595" i="1"/>
  <c r="Y595" i="1"/>
  <c r="B612" i="1"/>
  <c r="B611" i="1"/>
  <c r="B608" i="1"/>
  <c r="B607" i="1"/>
  <c r="Q603" i="1"/>
  <c r="P603" i="1"/>
  <c r="O603" i="1"/>
  <c r="Q602" i="1"/>
  <c r="P602" i="1"/>
  <c r="O602" i="1"/>
  <c r="N603" i="1"/>
  <c r="N602" i="1"/>
  <c r="B604" i="1"/>
  <c r="B603" i="1"/>
  <c r="B602" i="1"/>
  <c r="B601" i="1"/>
  <c r="B600" i="1"/>
  <c r="I663" i="1" l="1"/>
  <c r="H663" i="1"/>
  <c r="I659" i="1"/>
  <c r="H659" i="1"/>
  <c r="I657" i="1"/>
  <c r="H657" i="1"/>
  <c r="B599" i="1"/>
  <c r="I595" i="1"/>
  <c r="H595" i="1"/>
  <c r="I602" i="1"/>
  <c r="D89" i="1" l="1"/>
  <c r="DS135" i="1" l="1"/>
  <c r="DB135" i="1"/>
  <c r="CK135" i="1"/>
  <c r="BT135" i="1"/>
  <c r="BC135" i="1"/>
  <c r="AL135" i="1"/>
  <c r="U135" i="1"/>
  <c r="D135" i="1"/>
  <c r="DS132" i="1"/>
  <c r="DB132" i="1"/>
  <c r="CK132" i="1"/>
  <c r="BT132" i="1"/>
  <c r="BC132" i="1"/>
  <c r="AL132" i="1"/>
  <c r="U132" i="1"/>
  <c r="DS129" i="1"/>
  <c r="DS128" i="1"/>
  <c r="DB129" i="1"/>
  <c r="DB128" i="1"/>
  <c r="CK129" i="1"/>
  <c r="CK128" i="1"/>
  <c r="BT129" i="1"/>
  <c r="BT128" i="1"/>
  <c r="BC129" i="1"/>
  <c r="BC128" i="1"/>
  <c r="AL129" i="1"/>
  <c r="AL128" i="1"/>
  <c r="U129" i="1"/>
  <c r="U128" i="1"/>
  <c r="DS126" i="1"/>
  <c r="DS125" i="1"/>
  <c r="DS124" i="1"/>
  <c r="DB126" i="1"/>
  <c r="DB125" i="1"/>
  <c r="DB124" i="1"/>
  <c r="CK126" i="1"/>
  <c r="CK125" i="1"/>
  <c r="CK124" i="1"/>
  <c r="BT126" i="1"/>
  <c r="BT125" i="1"/>
  <c r="BT124" i="1"/>
  <c r="BC126" i="1"/>
  <c r="BC125" i="1"/>
  <c r="BC124" i="1"/>
  <c r="AL126" i="1"/>
  <c r="AL125" i="1"/>
  <c r="AL124" i="1"/>
  <c r="U126" i="1"/>
  <c r="U125" i="1"/>
  <c r="U124" i="1"/>
  <c r="D132" i="1"/>
  <c r="D129" i="1"/>
  <c r="D144" i="1" s="1"/>
  <c r="D128" i="1"/>
  <c r="D126" i="1"/>
  <c r="D125" i="1"/>
  <c r="D124" i="1"/>
  <c r="D127" i="1" l="1"/>
  <c r="D166" i="1" l="1"/>
  <c r="U144" i="1"/>
  <c r="AL144" i="1" s="1"/>
  <c r="BC144" i="1" s="1"/>
  <c r="BT144" i="1" s="1"/>
  <c r="CK144" i="1" s="1"/>
  <c r="DB144" i="1" s="1"/>
  <c r="DS144" i="1" s="1"/>
  <c r="DS166" i="1" s="1"/>
  <c r="DR478" i="1"/>
  <c r="DR455" i="1"/>
  <c r="DR332" i="1"/>
  <c r="DR333" i="1" s="1"/>
  <c r="DQ314" i="1"/>
  <c r="DQ325" i="1" s="1"/>
  <c r="DQ313" i="1"/>
  <c r="DQ324" i="1" s="1"/>
  <c r="DQ312" i="1"/>
  <c r="DQ323" i="1" s="1"/>
  <c r="DQ311" i="1"/>
  <c r="DQ322" i="1" s="1"/>
  <c r="DS291" i="1"/>
  <c r="DU290" i="1"/>
  <c r="DU291" i="1" s="1"/>
  <c r="DT290" i="1"/>
  <c r="DT291" i="1" s="1"/>
  <c r="DS289" i="1"/>
  <c r="DU288" i="1"/>
  <c r="DU289" i="1" s="1"/>
  <c r="DT288" i="1"/>
  <c r="DT289" i="1" s="1"/>
  <c r="DS216" i="1"/>
  <c r="DR185" i="1"/>
  <c r="DS194" i="1" s="1"/>
  <c r="DS214" i="1" s="1"/>
  <c r="DR179" i="1"/>
  <c r="DR180" i="1" s="1"/>
  <c r="DR297" i="1" s="1"/>
  <c r="DR178" i="1"/>
  <c r="DS342" i="1" s="1"/>
  <c r="DR177" i="1"/>
  <c r="DR272" i="1" s="1"/>
  <c r="DR176" i="1"/>
  <c r="DR175" i="1"/>
  <c r="DR476" i="1" s="1"/>
  <c r="DY483" i="1" s="1"/>
  <c r="DS164" i="1"/>
  <c r="DS162" i="1"/>
  <c r="DS161" i="1"/>
  <c r="DS160" i="1"/>
  <c r="DS159" i="1"/>
  <c r="DS292" i="1" s="1"/>
  <c r="DS293" i="1" s="1"/>
  <c r="DS158" i="1"/>
  <c r="DS157" i="1"/>
  <c r="DS147" i="1"/>
  <c r="DS148" i="1" s="1"/>
  <c r="DS146" i="1"/>
  <c r="DS168" i="1" s="1"/>
  <c r="DS145" i="1"/>
  <c r="DS167" i="1" s="1"/>
  <c r="DS143" i="1"/>
  <c r="DS165" i="1" s="1"/>
  <c r="DS136" i="1"/>
  <c r="DP125" i="1"/>
  <c r="DP126" i="1" s="1"/>
  <c r="DP127" i="1" s="1"/>
  <c r="DP128" i="1" s="1"/>
  <c r="DP129" i="1" s="1"/>
  <c r="DP130" i="1" s="1"/>
  <c r="DP131" i="1" s="1"/>
  <c r="DP132" i="1" s="1"/>
  <c r="DP133" i="1" s="1"/>
  <c r="DP134" i="1" s="1"/>
  <c r="DP135" i="1" s="1"/>
  <c r="DP136" i="1" s="1"/>
  <c r="DP137" i="1" s="1"/>
  <c r="DP138" i="1" s="1"/>
  <c r="DP139" i="1" s="1"/>
  <c r="DP140" i="1" s="1"/>
  <c r="DP141" i="1" s="1"/>
  <c r="DP142" i="1" s="1"/>
  <c r="DP143" i="1" s="1"/>
  <c r="DP144" i="1" s="1"/>
  <c r="DP145" i="1" s="1"/>
  <c r="DP146" i="1" s="1"/>
  <c r="DP147" i="1" s="1"/>
  <c r="DP148" i="1" s="1"/>
  <c r="DP149" i="1" s="1"/>
  <c r="DP150" i="1" s="1"/>
  <c r="DP151" i="1" s="1"/>
  <c r="DP152" i="1" s="1"/>
  <c r="DP153" i="1" s="1"/>
  <c r="DP154" i="1" s="1"/>
  <c r="DA478" i="1"/>
  <c r="DA455" i="1"/>
  <c r="DA332" i="1"/>
  <c r="DA333" i="1" s="1"/>
  <c r="CZ314" i="1"/>
  <c r="CZ325" i="1" s="1"/>
  <c r="CZ313" i="1"/>
  <c r="CZ324" i="1" s="1"/>
  <c r="CZ312" i="1"/>
  <c r="CZ323" i="1" s="1"/>
  <c r="CZ311" i="1"/>
  <c r="CZ322" i="1" s="1"/>
  <c r="DB291" i="1"/>
  <c r="DD290" i="1"/>
  <c r="DD291" i="1" s="1"/>
  <c r="DC290" i="1"/>
  <c r="DC291" i="1" s="1"/>
  <c r="DB289" i="1"/>
  <c r="DD288" i="1"/>
  <c r="DD289" i="1" s="1"/>
  <c r="DC288" i="1"/>
  <c r="DC289" i="1" s="1"/>
  <c r="DB216" i="1"/>
  <c r="DA185" i="1"/>
  <c r="DB194" i="1" s="1"/>
  <c r="DB214" i="1" s="1"/>
  <c r="DA179" i="1"/>
  <c r="DB343" i="1" s="1"/>
  <c r="DA178" i="1"/>
  <c r="DB342" i="1" s="1"/>
  <c r="DA177" i="1"/>
  <c r="DA272" i="1" s="1"/>
  <c r="DA176" i="1"/>
  <c r="DA175" i="1"/>
  <c r="DA492" i="1" s="1"/>
  <c r="DE544" i="1" s="1"/>
  <c r="DB164" i="1"/>
  <c r="DB162" i="1"/>
  <c r="DB161" i="1"/>
  <c r="DB160" i="1"/>
  <c r="DB159" i="1"/>
  <c r="DB158" i="1"/>
  <c r="DB157" i="1"/>
  <c r="DB147" i="1"/>
  <c r="DB169" i="1" s="1"/>
  <c r="DB146" i="1"/>
  <c r="DB168" i="1" s="1"/>
  <c r="DB145" i="1"/>
  <c r="DB167" i="1" s="1"/>
  <c r="DB143" i="1"/>
  <c r="DB165" i="1" s="1"/>
  <c r="DB136" i="1"/>
  <c r="CY125" i="1"/>
  <c r="CY126" i="1" s="1"/>
  <c r="CY127" i="1" s="1"/>
  <c r="CY128" i="1" s="1"/>
  <c r="CY129" i="1" s="1"/>
  <c r="CY130" i="1" s="1"/>
  <c r="CY131" i="1" s="1"/>
  <c r="CY132" i="1" s="1"/>
  <c r="CY133" i="1" s="1"/>
  <c r="CY134" i="1" s="1"/>
  <c r="CY135" i="1" s="1"/>
  <c r="CY136" i="1" s="1"/>
  <c r="CY137" i="1" s="1"/>
  <c r="CY138" i="1" s="1"/>
  <c r="CY139" i="1" s="1"/>
  <c r="CY140" i="1" s="1"/>
  <c r="CY141" i="1" s="1"/>
  <c r="CY142" i="1" s="1"/>
  <c r="CY143" i="1" s="1"/>
  <c r="CY144" i="1" s="1"/>
  <c r="CY145" i="1" s="1"/>
  <c r="CY146" i="1" s="1"/>
  <c r="CY147" i="1" s="1"/>
  <c r="CY148" i="1" s="1"/>
  <c r="CY149" i="1" s="1"/>
  <c r="CY150" i="1" s="1"/>
  <c r="CY151" i="1" s="1"/>
  <c r="CY152" i="1" s="1"/>
  <c r="CY153" i="1" s="1"/>
  <c r="CY154" i="1" s="1"/>
  <c r="CJ478" i="1"/>
  <c r="CJ455" i="1"/>
  <c r="CJ332" i="1"/>
  <c r="CJ333" i="1" s="1"/>
  <c r="CI314" i="1"/>
  <c r="CI325" i="1" s="1"/>
  <c r="CI313" i="1"/>
  <c r="CI324" i="1" s="1"/>
  <c r="CI312" i="1"/>
  <c r="CI323" i="1" s="1"/>
  <c r="CI311" i="1"/>
  <c r="CI322" i="1" s="1"/>
  <c r="CK291" i="1"/>
  <c r="CM290" i="1"/>
  <c r="CM291" i="1" s="1"/>
  <c r="CL290" i="1"/>
  <c r="CL291" i="1" s="1"/>
  <c r="CK289" i="1"/>
  <c r="CM288" i="1"/>
  <c r="CM289" i="1" s="1"/>
  <c r="CL288" i="1"/>
  <c r="CL289" i="1" s="1"/>
  <c r="CK216" i="1"/>
  <c r="CJ185" i="1"/>
  <c r="CK194" i="1" s="1"/>
  <c r="CK214" i="1" s="1"/>
  <c r="CJ179" i="1"/>
  <c r="CJ180" i="1" s="1"/>
  <c r="CJ297" i="1" s="1"/>
  <c r="CL298" i="1" s="1"/>
  <c r="CJ178" i="1"/>
  <c r="CK342" i="1" s="1"/>
  <c r="CJ177" i="1"/>
  <c r="CJ272" i="1" s="1"/>
  <c r="CK274" i="1" s="1"/>
  <c r="CJ176" i="1"/>
  <c r="CJ175" i="1"/>
  <c r="CK164" i="1"/>
  <c r="CK162" i="1"/>
  <c r="CK161" i="1"/>
  <c r="CK160" i="1"/>
  <c r="CK159" i="1"/>
  <c r="CK292" i="1" s="1"/>
  <c r="CK158" i="1"/>
  <c r="CK157" i="1"/>
  <c r="CK147" i="1"/>
  <c r="CK146" i="1"/>
  <c r="CK168" i="1" s="1"/>
  <c r="CK145" i="1"/>
  <c r="CK167" i="1" s="1"/>
  <c r="CK143" i="1"/>
  <c r="CK165" i="1" s="1"/>
  <c r="CK136" i="1"/>
  <c r="CH125" i="1"/>
  <c r="CH126" i="1" s="1"/>
  <c r="CH127" i="1" s="1"/>
  <c r="CH128" i="1" s="1"/>
  <c r="CH129" i="1" s="1"/>
  <c r="CH130" i="1" s="1"/>
  <c r="CH131" i="1" s="1"/>
  <c r="CH132" i="1" s="1"/>
  <c r="CH133" i="1" s="1"/>
  <c r="CH134" i="1" s="1"/>
  <c r="CH135" i="1" s="1"/>
  <c r="CH136" i="1" s="1"/>
  <c r="CH137" i="1" s="1"/>
  <c r="CH138" i="1" s="1"/>
  <c r="CH139" i="1" s="1"/>
  <c r="CH140" i="1" s="1"/>
  <c r="CH141" i="1" s="1"/>
  <c r="CH142" i="1" s="1"/>
  <c r="CH143" i="1" s="1"/>
  <c r="CH144" i="1" s="1"/>
  <c r="CH145" i="1" s="1"/>
  <c r="CH146" i="1" s="1"/>
  <c r="CH147" i="1" s="1"/>
  <c r="CH148" i="1" s="1"/>
  <c r="CH149" i="1" s="1"/>
  <c r="CH150" i="1" s="1"/>
  <c r="CH151" i="1" s="1"/>
  <c r="CH152" i="1" s="1"/>
  <c r="CH153" i="1" s="1"/>
  <c r="CH154" i="1" s="1"/>
  <c r="BS478" i="1"/>
  <c r="BS455" i="1"/>
  <c r="BS332" i="1"/>
  <c r="BR314" i="1"/>
  <c r="BR325" i="1" s="1"/>
  <c r="BR313" i="1"/>
  <c r="BR324" i="1" s="1"/>
  <c r="BR312" i="1"/>
  <c r="BR323" i="1" s="1"/>
  <c r="BR311" i="1"/>
  <c r="BR322" i="1" s="1"/>
  <c r="BT291" i="1"/>
  <c r="BV290" i="1"/>
  <c r="BV291" i="1" s="1"/>
  <c r="BU290" i="1"/>
  <c r="BU291" i="1" s="1"/>
  <c r="BT289" i="1"/>
  <c r="BV288" i="1"/>
  <c r="BV289" i="1" s="1"/>
  <c r="BU288" i="1"/>
  <c r="BU289" i="1" s="1"/>
  <c r="BT216" i="1"/>
  <c r="BS185" i="1"/>
  <c r="BT194" i="1" s="1"/>
  <c r="BT214" i="1" s="1"/>
  <c r="BS179" i="1"/>
  <c r="BT343" i="1" s="1"/>
  <c r="BS178" i="1"/>
  <c r="BT342" i="1" s="1"/>
  <c r="BS177" i="1"/>
  <c r="BS272" i="1" s="1"/>
  <c r="BS176" i="1"/>
  <c r="BS175" i="1"/>
  <c r="BT164" i="1"/>
  <c r="BT162" i="1"/>
  <c r="BT161" i="1"/>
  <c r="BT160" i="1"/>
  <c r="BT159" i="1"/>
  <c r="BT292" i="1" s="1"/>
  <c r="BT293" i="1" s="1"/>
  <c r="BT158" i="1"/>
  <c r="BT157" i="1"/>
  <c r="BT147" i="1"/>
  <c r="BT169" i="1" s="1"/>
  <c r="BT146" i="1"/>
  <c r="BT168" i="1" s="1"/>
  <c r="BT145" i="1"/>
  <c r="BT167" i="1" s="1"/>
  <c r="BT143" i="1"/>
  <c r="BT165" i="1" s="1"/>
  <c r="BT136" i="1"/>
  <c r="BQ125" i="1"/>
  <c r="BQ126" i="1" s="1"/>
  <c r="BQ127" i="1" s="1"/>
  <c r="BQ128" i="1" s="1"/>
  <c r="BQ129" i="1" s="1"/>
  <c r="BQ130" i="1" s="1"/>
  <c r="BQ131" i="1" s="1"/>
  <c r="BQ132" i="1" s="1"/>
  <c r="BQ133" i="1" s="1"/>
  <c r="BQ134" i="1" s="1"/>
  <c r="BQ135" i="1" s="1"/>
  <c r="BQ136" i="1" s="1"/>
  <c r="BQ137" i="1" s="1"/>
  <c r="BQ138" i="1" s="1"/>
  <c r="BQ139" i="1" s="1"/>
  <c r="BQ140" i="1" s="1"/>
  <c r="BQ141" i="1" s="1"/>
  <c r="BQ142" i="1" s="1"/>
  <c r="BQ143" i="1" s="1"/>
  <c r="BQ144" i="1" s="1"/>
  <c r="BQ145" i="1" s="1"/>
  <c r="BQ146" i="1" s="1"/>
  <c r="BQ147" i="1" s="1"/>
  <c r="BQ148" i="1" s="1"/>
  <c r="BQ149" i="1" s="1"/>
  <c r="BQ150" i="1" s="1"/>
  <c r="BQ151" i="1" s="1"/>
  <c r="BQ152" i="1" s="1"/>
  <c r="BQ153" i="1" s="1"/>
  <c r="BQ154" i="1" s="1"/>
  <c r="BB478" i="1"/>
  <c r="BB455" i="1"/>
  <c r="BB332" i="1"/>
  <c r="BB334" i="1" s="1"/>
  <c r="BA314" i="1"/>
  <c r="BA325" i="1" s="1"/>
  <c r="BA313" i="1"/>
  <c r="BA324" i="1" s="1"/>
  <c r="BA312" i="1"/>
  <c r="BA323" i="1" s="1"/>
  <c r="BA311" i="1"/>
  <c r="BA322" i="1" s="1"/>
  <c r="BC291" i="1"/>
  <c r="BE290" i="1"/>
  <c r="BE291" i="1" s="1"/>
  <c r="BD290" i="1"/>
  <c r="BD291" i="1" s="1"/>
  <c r="BC289" i="1"/>
  <c r="BE288" i="1"/>
  <c r="BE289" i="1" s="1"/>
  <c r="BD288" i="1"/>
  <c r="BD289" i="1" s="1"/>
  <c r="BC216" i="1"/>
  <c r="BB185" i="1"/>
  <c r="BC194" i="1" s="1"/>
  <c r="BC214" i="1" s="1"/>
  <c r="BB179" i="1"/>
  <c r="BB180" i="1" s="1"/>
  <c r="BB297" i="1" s="1"/>
  <c r="BD307" i="1" s="1"/>
  <c r="BB178" i="1"/>
  <c r="BC342" i="1" s="1"/>
  <c r="BB177" i="1"/>
  <c r="BB272" i="1" s="1"/>
  <c r="BB176" i="1"/>
  <c r="BB175" i="1"/>
  <c r="BC164" i="1"/>
  <c r="BC162" i="1"/>
  <c r="BC161" i="1"/>
  <c r="BC160" i="1"/>
  <c r="BC159" i="1"/>
  <c r="BC292" i="1" s="1"/>
  <c r="BC158" i="1"/>
  <c r="BC157" i="1"/>
  <c r="BC147" i="1"/>
  <c r="BC169" i="1" s="1"/>
  <c r="BI505" i="1" s="1"/>
  <c r="BJ505" i="1" s="1"/>
  <c r="BK505" i="1" s="1"/>
  <c r="BL505" i="1" s="1"/>
  <c r="BC146" i="1"/>
  <c r="BC168" i="1" s="1"/>
  <c r="BC145" i="1"/>
  <c r="BC167" i="1" s="1"/>
  <c r="BC143" i="1"/>
  <c r="BC165" i="1" s="1"/>
  <c r="BC136" i="1"/>
  <c r="AZ125" i="1"/>
  <c r="AZ126" i="1" s="1"/>
  <c r="AZ127" i="1" s="1"/>
  <c r="AZ128" i="1" s="1"/>
  <c r="AZ129" i="1" s="1"/>
  <c r="AZ130" i="1" s="1"/>
  <c r="AZ131" i="1" s="1"/>
  <c r="AZ132" i="1" s="1"/>
  <c r="AZ133" i="1" s="1"/>
  <c r="AZ134" i="1" s="1"/>
  <c r="AZ135" i="1" s="1"/>
  <c r="AZ136" i="1" s="1"/>
  <c r="AZ137" i="1" s="1"/>
  <c r="AZ138" i="1" s="1"/>
  <c r="AZ139" i="1" s="1"/>
  <c r="AZ140" i="1" s="1"/>
  <c r="AZ141" i="1" s="1"/>
  <c r="AZ142" i="1" s="1"/>
  <c r="AZ143" i="1" s="1"/>
  <c r="AZ144" i="1" s="1"/>
  <c r="AZ145" i="1" s="1"/>
  <c r="AZ146" i="1" s="1"/>
  <c r="AZ147" i="1" s="1"/>
  <c r="AZ148" i="1" s="1"/>
  <c r="AZ149" i="1" s="1"/>
  <c r="AZ150" i="1" s="1"/>
  <c r="AZ151" i="1" s="1"/>
  <c r="AZ152" i="1" s="1"/>
  <c r="AZ153" i="1" s="1"/>
  <c r="AZ154" i="1" s="1"/>
  <c r="AK478" i="1"/>
  <c r="AK455" i="1"/>
  <c r="AK332" i="1"/>
  <c r="AK336" i="1" s="1"/>
  <c r="AJ314" i="1"/>
  <c r="AJ325" i="1" s="1"/>
  <c r="AJ313" i="1"/>
  <c r="AJ324" i="1" s="1"/>
  <c r="AJ312" i="1"/>
  <c r="AJ323" i="1" s="1"/>
  <c r="AJ311" i="1"/>
  <c r="AJ322" i="1" s="1"/>
  <c r="AL291" i="1"/>
  <c r="AN290" i="1"/>
  <c r="AN291" i="1" s="1"/>
  <c r="AM290" i="1"/>
  <c r="AM291" i="1" s="1"/>
  <c r="AL289" i="1"/>
  <c r="AN288" i="1"/>
  <c r="AN289" i="1" s="1"/>
  <c r="AM288" i="1"/>
  <c r="AM289" i="1" s="1"/>
  <c r="AL216" i="1"/>
  <c r="AK185" i="1"/>
  <c r="AL194" i="1" s="1"/>
  <c r="AL214" i="1" s="1"/>
  <c r="AK179" i="1"/>
  <c r="AK178" i="1"/>
  <c r="AL342" i="1" s="1"/>
  <c r="AK177" i="1"/>
  <c r="AK272" i="1" s="1"/>
  <c r="AL274" i="1" s="1"/>
  <c r="AK176" i="1"/>
  <c r="AK175" i="1"/>
  <c r="AK493" i="1" s="1"/>
  <c r="AP544" i="1" s="1"/>
  <c r="AL164" i="1"/>
  <c r="AL162" i="1"/>
  <c r="AL161" i="1"/>
  <c r="AL160" i="1"/>
  <c r="AL159" i="1"/>
  <c r="AL292" i="1" s="1"/>
  <c r="AL293" i="1" s="1"/>
  <c r="AL158" i="1"/>
  <c r="AL157" i="1"/>
  <c r="AL147" i="1"/>
  <c r="AL141" i="1" s="1"/>
  <c r="AL163" i="1" s="1"/>
  <c r="AL146" i="1"/>
  <c r="AL168" i="1" s="1"/>
  <c r="AL145" i="1"/>
  <c r="AL167" i="1" s="1"/>
  <c r="AL143" i="1"/>
  <c r="AL165" i="1" s="1"/>
  <c r="AK337" i="1" s="1"/>
  <c r="AK382" i="1" s="1"/>
  <c r="AL136" i="1"/>
  <c r="AI125" i="1"/>
  <c r="AI126" i="1" s="1"/>
  <c r="AI127" i="1" s="1"/>
  <c r="AI128" i="1" s="1"/>
  <c r="AI129" i="1" s="1"/>
  <c r="AI130" i="1" s="1"/>
  <c r="AI131" i="1" s="1"/>
  <c r="AI132" i="1" s="1"/>
  <c r="AI133" i="1" s="1"/>
  <c r="AI134" i="1" s="1"/>
  <c r="AI135" i="1" s="1"/>
  <c r="AI136" i="1" s="1"/>
  <c r="AI137" i="1" s="1"/>
  <c r="AI138" i="1" s="1"/>
  <c r="AI139" i="1" s="1"/>
  <c r="AI140" i="1" s="1"/>
  <c r="AI141" i="1" s="1"/>
  <c r="AI142" i="1" s="1"/>
  <c r="AI143" i="1" s="1"/>
  <c r="AI144" i="1" s="1"/>
  <c r="AI145" i="1" s="1"/>
  <c r="AI146" i="1" s="1"/>
  <c r="AI147" i="1" s="1"/>
  <c r="AI148" i="1" s="1"/>
  <c r="AI149" i="1" s="1"/>
  <c r="AI150" i="1" s="1"/>
  <c r="AI151" i="1" s="1"/>
  <c r="AI152" i="1" s="1"/>
  <c r="AI153" i="1" s="1"/>
  <c r="AI154" i="1" s="1"/>
  <c r="T478" i="1"/>
  <c r="T455" i="1"/>
  <c r="T332" i="1"/>
  <c r="T377" i="1" s="1"/>
  <c r="S314" i="1"/>
  <c r="S325" i="1" s="1"/>
  <c r="S313" i="1"/>
  <c r="S324" i="1" s="1"/>
  <c r="S312" i="1"/>
  <c r="S323" i="1" s="1"/>
  <c r="S311" i="1"/>
  <c r="S322" i="1" s="1"/>
  <c r="U291" i="1"/>
  <c r="W290" i="1"/>
  <c r="W291" i="1" s="1"/>
  <c r="V290" i="1"/>
  <c r="V291" i="1" s="1"/>
  <c r="U289" i="1"/>
  <c r="W288" i="1"/>
  <c r="W289" i="1" s="1"/>
  <c r="V288" i="1"/>
  <c r="V289" i="1" s="1"/>
  <c r="U216" i="1"/>
  <c r="T185" i="1"/>
  <c r="U194" i="1" s="1"/>
  <c r="U214" i="1" s="1"/>
  <c r="T179" i="1"/>
  <c r="T178" i="1"/>
  <c r="U342" i="1" s="1"/>
  <c r="T177" i="1"/>
  <c r="T272" i="1" s="1"/>
  <c r="T176" i="1"/>
  <c r="T175" i="1"/>
  <c r="T559" i="1" s="1"/>
  <c r="Y576" i="1" s="1"/>
  <c r="Y596" i="1" s="1"/>
  <c r="U164" i="1"/>
  <c r="U162" i="1"/>
  <c r="U161" i="1"/>
  <c r="U160" i="1"/>
  <c r="U159" i="1"/>
  <c r="U158" i="1"/>
  <c r="U157" i="1"/>
  <c r="U147" i="1"/>
  <c r="U148" i="1" s="1"/>
  <c r="U146" i="1"/>
  <c r="U168" i="1" s="1"/>
  <c r="U145" i="1"/>
  <c r="U167" i="1" s="1"/>
  <c r="U143" i="1"/>
  <c r="U165" i="1" s="1"/>
  <c r="U136" i="1"/>
  <c r="R125" i="1"/>
  <c r="R126" i="1" s="1"/>
  <c r="R127" i="1" s="1"/>
  <c r="R128" i="1" s="1"/>
  <c r="R129" i="1" s="1"/>
  <c r="R130" i="1" s="1"/>
  <c r="R131" i="1" s="1"/>
  <c r="R132" i="1" s="1"/>
  <c r="R133" i="1" s="1"/>
  <c r="R134" i="1" s="1"/>
  <c r="R135" i="1" s="1"/>
  <c r="R136" i="1" s="1"/>
  <c r="R137" i="1" s="1"/>
  <c r="R138" i="1" s="1"/>
  <c r="R139" i="1" s="1"/>
  <c r="R140" i="1" s="1"/>
  <c r="R141" i="1" s="1"/>
  <c r="R142" i="1" s="1"/>
  <c r="R143" i="1" s="1"/>
  <c r="R144" i="1" s="1"/>
  <c r="R145" i="1" s="1"/>
  <c r="R146" i="1" s="1"/>
  <c r="R147" i="1" s="1"/>
  <c r="R148" i="1" s="1"/>
  <c r="R149" i="1" s="1"/>
  <c r="R150" i="1" s="1"/>
  <c r="R151" i="1" s="1"/>
  <c r="R152" i="1" s="1"/>
  <c r="R153" i="1" s="1"/>
  <c r="R154" i="1" s="1"/>
  <c r="A125" i="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U166" i="1" l="1"/>
  <c r="T335" i="1" s="1"/>
  <c r="DB166" i="1"/>
  <c r="DA337" i="1" s="1"/>
  <c r="DA382" i="1" s="1"/>
  <c r="BZ370" i="1"/>
  <c r="BY370" i="1"/>
  <c r="BW370" i="1"/>
  <c r="BX370" i="1"/>
  <c r="DH370" i="1"/>
  <c r="DG370" i="1"/>
  <c r="DF370" i="1"/>
  <c r="DE370" i="1"/>
  <c r="AL166" i="1"/>
  <c r="AK335" i="1" s="1"/>
  <c r="BC166" i="1"/>
  <c r="BB335" i="1" s="1"/>
  <c r="BT166" i="1"/>
  <c r="BS337" i="1" s="1"/>
  <c r="BS382" i="1" s="1"/>
  <c r="CK166" i="1"/>
  <c r="CJ337" i="1" s="1"/>
  <c r="CJ382" i="1" s="1"/>
  <c r="DR337" i="1"/>
  <c r="DR382" i="1" s="1"/>
  <c r="AK339" i="1"/>
  <c r="AK384" i="1" s="1"/>
  <c r="AK429" i="1" s="1"/>
  <c r="AK338" i="1"/>
  <c r="AK383" i="1" s="1"/>
  <c r="AK377" i="1"/>
  <c r="AK379" i="1" s="1"/>
  <c r="BB452" i="1"/>
  <c r="BH460" i="1" s="1"/>
  <c r="BC141" i="1"/>
  <c r="BC163" i="1" s="1"/>
  <c r="DB141" i="1"/>
  <c r="DB163" i="1" s="1"/>
  <c r="DA452" i="1"/>
  <c r="DG460" i="1" s="1"/>
  <c r="T336" i="1"/>
  <c r="DR491" i="1"/>
  <c r="DU544" i="1" s="1"/>
  <c r="T339" i="1"/>
  <c r="T384" i="1" s="1"/>
  <c r="T429" i="1" s="1"/>
  <c r="BB489" i="1"/>
  <c r="DA180" i="1"/>
  <c r="DA297" i="1" s="1"/>
  <c r="DC307" i="1" s="1"/>
  <c r="T452" i="1"/>
  <c r="Z460" i="1" s="1"/>
  <c r="BS180" i="1"/>
  <c r="BS297" i="1" s="1"/>
  <c r="BV298" i="1" s="1"/>
  <c r="T453" i="1"/>
  <c r="AA460" i="1" s="1"/>
  <c r="T624" i="1"/>
  <c r="AA639" i="1" s="1"/>
  <c r="AA658" i="1" s="1"/>
  <c r="AK334" i="1"/>
  <c r="BS335" i="1"/>
  <c r="CE356" i="1" s="1"/>
  <c r="CK343" i="1"/>
  <c r="DB148" i="1"/>
  <c r="BB449" i="1"/>
  <c r="BE460" i="1" s="1"/>
  <c r="DS343" i="1"/>
  <c r="CK293" i="1"/>
  <c r="CK305" i="1" s="1"/>
  <c r="CL292" i="1"/>
  <c r="CL293" i="1" s="1"/>
  <c r="T378" i="1"/>
  <c r="T379" i="1"/>
  <c r="CL273" i="1"/>
  <c r="T449" i="1"/>
  <c r="W460" i="1" s="1"/>
  <c r="T473" i="1"/>
  <c r="X483" i="1" s="1"/>
  <c r="AL169" i="1"/>
  <c r="AK634" i="1" s="1"/>
  <c r="BB562" i="1"/>
  <c r="BM576" i="1" s="1"/>
  <c r="BM596" i="1" s="1"/>
  <c r="DR335" i="1"/>
  <c r="EC356" i="1" s="1"/>
  <c r="DR334" i="1"/>
  <c r="T337" i="1"/>
  <c r="T382" i="1" s="1"/>
  <c r="T333" i="1"/>
  <c r="T450" i="1"/>
  <c r="X460" i="1" s="1"/>
  <c r="T477" i="1"/>
  <c r="AE483" i="1" s="1"/>
  <c r="BB448" i="1"/>
  <c r="BD460" i="1" s="1"/>
  <c r="BS333" i="1"/>
  <c r="DR336" i="1"/>
  <c r="CJ569" i="1"/>
  <c r="AL148" i="1"/>
  <c r="DR339" i="1"/>
  <c r="DR384" i="1" s="1"/>
  <c r="DR429" i="1" s="1"/>
  <c r="DS169" i="1"/>
  <c r="DY505" i="1" s="1"/>
  <c r="DZ505" i="1" s="1"/>
  <c r="EA505" i="1" s="1"/>
  <c r="EB505" i="1" s="1"/>
  <c r="DR377" i="1"/>
  <c r="DR379" i="1" s="1"/>
  <c r="AL273" i="1"/>
  <c r="BC148" i="1"/>
  <c r="BC170" i="1" s="1"/>
  <c r="BB472" i="1"/>
  <c r="BE483" i="1" s="1"/>
  <c r="BB558" i="1"/>
  <c r="BF576" i="1" s="1"/>
  <c r="BB619" i="1"/>
  <c r="BD639" i="1" s="1"/>
  <c r="BD658" i="1" s="1"/>
  <c r="CJ339" i="1"/>
  <c r="CJ384" i="1" s="1"/>
  <c r="CJ429" i="1" s="1"/>
  <c r="DA339" i="1"/>
  <c r="DA384" i="1" s="1"/>
  <c r="DA429" i="1" s="1"/>
  <c r="DR338" i="1"/>
  <c r="DR383" i="1" s="1"/>
  <c r="DR452" i="1"/>
  <c r="DX460" i="1" s="1"/>
  <c r="T470" i="1"/>
  <c r="U483" i="1" s="1"/>
  <c r="T493" i="1"/>
  <c r="Y544" i="1" s="1"/>
  <c r="AM274" i="1"/>
  <c r="AL278" i="1" s="1"/>
  <c r="BB476" i="1"/>
  <c r="BI483" i="1" s="1"/>
  <c r="BB560" i="1"/>
  <c r="BH576" i="1" s="1"/>
  <c r="BH596" i="1" s="1"/>
  <c r="BB621" i="1"/>
  <c r="BF639" i="1" s="1"/>
  <c r="BF658" i="1" s="1"/>
  <c r="DS141" i="1"/>
  <c r="DS163" i="1" s="1"/>
  <c r="T338" i="1"/>
  <c r="T383" i="1" s="1"/>
  <c r="T472" i="1"/>
  <c r="W483" i="1" s="1"/>
  <c r="BB561" i="1"/>
  <c r="BI576" i="1" s="1"/>
  <c r="BI596" i="1" s="1"/>
  <c r="BB625" i="1"/>
  <c r="BM639" i="1" s="1"/>
  <c r="BM658" i="1" s="1"/>
  <c r="CJ377" i="1"/>
  <c r="CJ379" i="1" s="1"/>
  <c r="DA562" i="1"/>
  <c r="DL576" i="1" s="1"/>
  <c r="DL596" i="1" s="1"/>
  <c r="DA450" i="1"/>
  <c r="DE460" i="1" s="1"/>
  <c r="DA472" i="1"/>
  <c r="DD483" i="1" s="1"/>
  <c r="CJ335" i="1"/>
  <c r="CJ380" i="1" s="1"/>
  <c r="CR399" i="1" s="1"/>
  <c r="CR411" i="1" s="1"/>
  <c r="CJ334" i="1"/>
  <c r="CJ336" i="1"/>
  <c r="BS336" i="1"/>
  <c r="BS377" i="1"/>
  <c r="BS381" i="1" s="1"/>
  <c r="BS453" i="1"/>
  <c r="BZ460" i="1" s="1"/>
  <c r="BS454" i="1"/>
  <c r="CD460" i="1" s="1"/>
  <c r="BS474" i="1"/>
  <c r="BX483" i="1" s="1"/>
  <c r="AM273" i="1"/>
  <c r="DS170" i="1"/>
  <c r="DS273" i="1"/>
  <c r="DT274" i="1"/>
  <c r="DS274" i="1"/>
  <c r="DT273" i="1"/>
  <c r="DU300" i="1"/>
  <c r="DS298" i="1"/>
  <c r="DT306" i="1"/>
  <c r="DT304" i="1"/>
  <c r="DT302" i="1"/>
  <c r="DT300" i="1"/>
  <c r="DS304" i="1"/>
  <c r="DS302" i="1"/>
  <c r="DS300" i="1"/>
  <c r="DT305" i="1"/>
  <c r="DT301" i="1"/>
  <c r="DU299" i="1"/>
  <c r="DT307" i="1"/>
  <c r="DT303" i="1"/>
  <c r="DS299" i="1"/>
  <c r="DU303" i="1"/>
  <c r="DU301" i="1"/>
  <c r="DT299" i="1"/>
  <c r="DS305" i="1"/>
  <c r="DS303" i="1"/>
  <c r="DS301" i="1"/>
  <c r="DU298" i="1"/>
  <c r="DT298" i="1"/>
  <c r="DU302" i="1"/>
  <c r="DR624" i="1"/>
  <c r="DY639" i="1" s="1"/>
  <c r="DY658" i="1" s="1"/>
  <c r="DR559" i="1"/>
  <c r="DW576" i="1" s="1"/>
  <c r="DW596" i="1" s="1"/>
  <c r="DR490" i="1"/>
  <c r="DT544" i="1" s="1"/>
  <c r="DR623" i="1"/>
  <c r="DX639" i="1" s="1"/>
  <c r="DX658" i="1" s="1"/>
  <c r="DR620" i="1"/>
  <c r="DU639" i="1" s="1"/>
  <c r="DU658" i="1" s="1"/>
  <c r="DR555" i="1"/>
  <c r="DR494" i="1"/>
  <c r="DX544" i="1" s="1"/>
  <c r="DR473" i="1"/>
  <c r="DV483" i="1" s="1"/>
  <c r="DR453" i="1"/>
  <c r="DY460" i="1" s="1"/>
  <c r="DR561" i="1"/>
  <c r="DY576" i="1" s="1"/>
  <c r="DY596" i="1" s="1"/>
  <c r="DR489" i="1"/>
  <c r="DR475" i="1"/>
  <c r="DX483" i="1" s="1"/>
  <c r="DR451" i="1"/>
  <c r="DW460" i="1" s="1"/>
  <c r="DR625" i="1"/>
  <c r="EC639" i="1" s="1"/>
  <c r="EC658" i="1" s="1"/>
  <c r="DR560" i="1"/>
  <c r="DX576" i="1" s="1"/>
  <c r="DX596" i="1" s="1"/>
  <c r="DR474" i="1"/>
  <c r="DW483" i="1" s="1"/>
  <c r="DR450" i="1"/>
  <c r="DV460" i="1" s="1"/>
  <c r="DR622" i="1"/>
  <c r="DW639" i="1" s="1"/>
  <c r="DW658" i="1" s="1"/>
  <c r="DR558" i="1"/>
  <c r="DV576" i="1" s="1"/>
  <c r="DR472" i="1"/>
  <c r="DU483" i="1" s="1"/>
  <c r="DR449" i="1"/>
  <c r="DU460" i="1" s="1"/>
  <c r="DR621" i="1"/>
  <c r="DV639" i="1" s="1"/>
  <c r="DV658" i="1" s="1"/>
  <c r="DR557" i="1"/>
  <c r="DU576" i="1" s="1"/>
  <c r="DR496" i="1"/>
  <c r="DR471" i="1"/>
  <c r="DT483" i="1" s="1"/>
  <c r="DR448" i="1"/>
  <c r="DT460" i="1" s="1"/>
  <c r="DR619" i="1"/>
  <c r="DT639" i="1" s="1"/>
  <c r="DT658" i="1" s="1"/>
  <c r="DR556" i="1"/>
  <c r="DT576" i="1" s="1"/>
  <c r="DT596" i="1" s="1"/>
  <c r="DR495" i="1"/>
  <c r="DR470" i="1"/>
  <c r="DS483" i="1" s="1"/>
  <c r="DR447" i="1"/>
  <c r="DS460" i="1" s="1"/>
  <c r="DR618" i="1"/>
  <c r="DS639" i="1" s="1"/>
  <c r="DS658" i="1" s="1"/>
  <c r="DR493" i="1"/>
  <c r="DW544" i="1" s="1"/>
  <c r="DR492" i="1"/>
  <c r="DV544" i="1" s="1"/>
  <c r="DR477" i="1"/>
  <c r="EC483" i="1" s="1"/>
  <c r="DR454" i="1"/>
  <c r="EC460" i="1" s="1"/>
  <c r="DT292" i="1"/>
  <c r="DT293" i="1" s="1"/>
  <c r="DR632" i="1"/>
  <c r="DR569" i="1"/>
  <c r="DU292" i="1"/>
  <c r="DU293" i="1" s="1"/>
  <c r="DU305" i="1" s="1"/>
  <c r="DR562" i="1"/>
  <c r="EC576" i="1" s="1"/>
  <c r="EC596" i="1" s="1"/>
  <c r="DR387" i="1"/>
  <c r="DA571" i="1"/>
  <c r="DA634" i="1"/>
  <c r="DH505" i="1"/>
  <c r="DI505" i="1" s="1"/>
  <c r="DJ505" i="1" s="1"/>
  <c r="DK505" i="1" s="1"/>
  <c r="DC274" i="1"/>
  <c r="DB274" i="1"/>
  <c r="DC273" i="1"/>
  <c r="DB273" i="1"/>
  <c r="DA387" i="1"/>
  <c r="DA632" i="1"/>
  <c r="DA569" i="1"/>
  <c r="DB292" i="1"/>
  <c r="DA334" i="1"/>
  <c r="DA625" i="1"/>
  <c r="DL639" i="1" s="1"/>
  <c r="DL658" i="1" s="1"/>
  <c r="DA560" i="1"/>
  <c r="DG576" i="1" s="1"/>
  <c r="DG596" i="1" s="1"/>
  <c r="DA491" i="1"/>
  <c r="DD544" i="1" s="1"/>
  <c r="DA624" i="1"/>
  <c r="DH639" i="1" s="1"/>
  <c r="DH658" i="1" s="1"/>
  <c r="DA559" i="1"/>
  <c r="DF576" i="1" s="1"/>
  <c r="DF596" i="1" s="1"/>
  <c r="DA490" i="1"/>
  <c r="DC544" i="1" s="1"/>
  <c r="DA623" i="1"/>
  <c r="DG639" i="1" s="1"/>
  <c r="DG658" i="1" s="1"/>
  <c r="DA558" i="1"/>
  <c r="DE576" i="1" s="1"/>
  <c r="DA489" i="1"/>
  <c r="DA476" i="1"/>
  <c r="DH483" i="1" s="1"/>
  <c r="DA448" i="1"/>
  <c r="DC460" i="1" s="1"/>
  <c r="DA622" i="1"/>
  <c r="DF639" i="1" s="1"/>
  <c r="DF658" i="1" s="1"/>
  <c r="DA557" i="1"/>
  <c r="DD576" i="1" s="1"/>
  <c r="DA496" i="1"/>
  <c r="DA475" i="1"/>
  <c r="DG483" i="1" s="1"/>
  <c r="DA621" i="1"/>
  <c r="DE639" i="1" s="1"/>
  <c r="DE658" i="1" s="1"/>
  <c r="DA556" i="1"/>
  <c r="DC576" i="1" s="1"/>
  <c r="DC596" i="1" s="1"/>
  <c r="DA495" i="1"/>
  <c r="DA474" i="1"/>
  <c r="DF483" i="1" s="1"/>
  <c r="DA620" i="1"/>
  <c r="DD639" i="1" s="1"/>
  <c r="DD658" i="1" s="1"/>
  <c r="DA555" i="1"/>
  <c r="DA494" i="1"/>
  <c r="DG544" i="1" s="1"/>
  <c r="DA473" i="1"/>
  <c r="DE483" i="1" s="1"/>
  <c r="DA453" i="1"/>
  <c r="DH460" i="1" s="1"/>
  <c r="DA335" i="1"/>
  <c r="DA447" i="1"/>
  <c r="DB460" i="1" s="1"/>
  <c r="DA470" i="1"/>
  <c r="DB483" i="1" s="1"/>
  <c r="DA493" i="1"/>
  <c r="DF544" i="1" s="1"/>
  <c r="DA618" i="1"/>
  <c r="DB639" i="1" s="1"/>
  <c r="DB658" i="1" s="1"/>
  <c r="DA336" i="1"/>
  <c r="DA449" i="1"/>
  <c r="DD460" i="1" s="1"/>
  <c r="DA471" i="1"/>
  <c r="DC483" i="1" s="1"/>
  <c r="DA561" i="1"/>
  <c r="DH576" i="1" s="1"/>
  <c r="DH596" i="1" s="1"/>
  <c r="DA619" i="1"/>
  <c r="DC639" i="1" s="1"/>
  <c r="DC658" i="1" s="1"/>
  <c r="DA377" i="1"/>
  <c r="DA338" i="1"/>
  <c r="DA383" i="1" s="1"/>
  <c r="DA451" i="1"/>
  <c r="DF460" i="1" s="1"/>
  <c r="DA477" i="1"/>
  <c r="DL483" i="1" s="1"/>
  <c r="DA454" i="1"/>
  <c r="DL460" i="1" s="1"/>
  <c r="CK169" i="1"/>
  <c r="CK141" i="1"/>
  <c r="CK163" i="1" s="1"/>
  <c r="CK148" i="1"/>
  <c r="CJ624" i="1"/>
  <c r="CQ639" i="1" s="1"/>
  <c r="CQ658" i="1" s="1"/>
  <c r="CJ559" i="1"/>
  <c r="CO576" i="1" s="1"/>
  <c r="CO596" i="1" s="1"/>
  <c r="CJ490" i="1"/>
  <c r="CL544" i="1" s="1"/>
  <c r="CJ623" i="1"/>
  <c r="CP639" i="1" s="1"/>
  <c r="CP658" i="1" s="1"/>
  <c r="CJ620" i="1"/>
  <c r="CM639" i="1" s="1"/>
  <c r="CM658" i="1" s="1"/>
  <c r="CJ555" i="1"/>
  <c r="CJ494" i="1"/>
  <c r="CP544" i="1" s="1"/>
  <c r="CJ473" i="1"/>
  <c r="CN483" i="1" s="1"/>
  <c r="CJ453" i="1"/>
  <c r="CQ460" i="1" s="1"/>
  <c r="CJ625" i="1"/>
  <c r="CU639" i="1" s="1"/>
  <c r="CU658" i="1" s="1"/>
  <c r="CJ492" i="1"/>
  <c r="CN544" i="1" s="1"/>
  <c r="CJ477" i="1"/>
  <c r="CU483" i="1" s="1"/>
  <c r="CJ454" i="1"/>
  <c r="CU460" i="1" s="1"/>
  <c r="CJ622" i="1"/>
  <c r="CO639" i="1" s="1"/>
  <c r="CO658" i="1" s="1"/>
  <c r="CJ562" i="1"/>
  <c r="CU576" i="1" s="1"/>
  <c r="CU596" i="1" s="1"/>
  <c r="CJ491" i="1"/>
  <c r="CM544" i="1" s="1"/>
  <c r="CJ476" i="1"/>
  <c r="CQ483" i="1" s="1"/>
  <c r="CJ452" i="1"/>
  <c r="CP460" i="1" s="1"/>
  <c r="CJ619" i="1"/>
  <c r="CL639" i="1" s="1"/>
  <c r="CL658" i="1" s="1"/>
  <c r="CJ560" i="1"/>
  <c r="CP576" i="1" s="1"/>
  <c r="CP596" i="1" s="1"/>
  <c r="CJ474" i="1"/>
  <c r="CO483" i="1" s="1"/>
  <c r="CJ450" i="1"/>
  <c r="CN460" i="1" s="1"/>
  <c r="CJ621" i="1"/>
  <c r="CN639" i="1" s="1"/>
  <c r="CN658" i="1" s="1"/>
  <c r="CJ496" i="1"/>
  <c r="CJ451" i="1"/>
  <c r="CO460" i="1" s="1"/>
  <c r="CJ618" i="1"/>
  <c r="CK639" i="1" s="1"/>
  <c r="CK658" i="1" s="1"/>
  <c r="CJ495" i="1"/>
  <c r="CJ475" i="1"/>
  <c r="CP483" i="1" s="1"/>
  <c r="CJ449" i="1"/>
  <c r="CM460" i="1" s="1"/>
  <c r="CJ493" i="1"/>
  <c r="CO544" i="1" s="1"/>
  <c r="CJ472" i="1"/>
  <c r="CM483" i="1" s="1"/>
  <c r="CJ448" i="1"/>
  <c r="CL460" i="1" s="1"/>
  <c r="CJ489" i="1"/>
  <c r="CJ471" i="1"/>
  <c r="CL483" i="1" s="1"/>
  <c r="CJ447" i="1"/>
  <c r="CK460" i="1" s="1"/>
  <c r="CJ561" i="1"/>
  <c r="CQ576" i="1" s="1"/>
  <c r="CQ596" i="1" s="1"/>
  <c r="CJ470" i="1"/>
  <c r="CK483" i="1" s="1"/>
  <c r="CJ558" i="1"/>
  <c r="CN576" i="1" s="1"/>
  <c r="CJ556" i="1"/>
  <c r="CL576" i="1" s="1"/>
  <c r="CL596" i="1" s="1"/>
  <c r="CJ557" i="1"/>
  <c r="CM576" i="1" s="1"/>
  <c r="CK301" i="1"/>
  <c r="CL307" i="1"/>
  <c r="CL305" i="1"/>
  <c r="CL303" i="1"/>
  <c r="CL301" i="1"/>
  <c r="CK299" i="1"/>
  <c r="CK303" i="1"/>
  <c r="CM302" i="1"/>
  <c r="CM300" i="1"/>
  <c r="CK298" i="1"/>
  <c r="CL300" i="1"/>
  <c r="CL306" i="1"/>
  <c r="CL304" i="1"/>
  <c r="CL302" i="1"/>
  <c r="CM303" i="1"/>
  <c r="CK304" i="1"/>
  <c r="CK302" i="1"/>
  <c r="CK300" i="1"/>
  <c r="CL299" i="1"/>
  <c r="CM299" i="1"/>
  <c r="CM301" i="1"/>
  <c r="CL274" i="1"/>
  <c r="CK278" i="1" s="1"/>
  <c r="CK273" i="1"/>
  <c r="CM298" i="1"/>
  <c r="CJ387" i="1"/>
  <c r="CJ632" i="1"/>
  <c r="CM292" i="1"/>
  <c r="CM293" i="1" s="1"/>
  <c r="CM305" i="1" s="1"/>
  <c r="CJ338" i="1"/>
  <c r="CJ383" i="1" s="1"/>
  <c r="BS634" i="1"/>
  <c r="BS571" i="1"/>
  <c r="BZ505" i="1"/>
  <c r="CA505" i="1" s="1"/>
  <c r="CB505" i="1" s="1"/>
  <c r="CC505" i="1" s="1"/>
  <c r="BU273" i="1"/>
  <c r="BT273" i="1"/>
  <c r="BU274" i="1"/>
  <c r="BT274" i="1"/>
  <c r="BT148" i="1"/>
  <c r="BU292" i="1"/>
  <c r="BU293" i="1" s="1"/>
  <c r="BS338" i="1"/>
  <c r="BS383" i="1" s="1"/>
  <c r="BS632" i="1"/>
  <c r="BS569" i="1"/>
  <c r="BV292" i="1"/>
  <c r="BV293" i="1" s="1"/>
  <c r="BS339" i="1"/>
  <c r="BS384" i="1" s="1"/>
  <c r="BS471" i="1"/>
  <c r="BU483" i="1" s="1"/>
  <c r="BS561" i="1"/>
  <c r="BZ576" i="1" s="1"/>
  <c r="BZ596" i="1" s="1"/>
  <c r="BS472" i="1"/>
  <c r="BV483" i="1" s="1"/>
  <c r="BS620" i="1"/>
  <c r="BV639" i="1" s="1"/>
  <c r="BV658" i="1" s="1"/>
  <c r="BT141" i="1"/>
  <c r="BT163" i="1" s="1"/>
  <c r="BS623" i="1"/>
  <c r="BY639" i="1" s="1"/>
  <c r="BY658" i="1" s="1"/>
  <c r="BS334" i="1"/>
  <c r="BS448" i="1"/>
  <c r="BU460" i="1" s="1"/>
  <c r="BS476" i="1"/>
  <c r="BZ483" i="1" s="1"/>
  <c r="BS493" i="1"/>
  <c r="BX544" i="1" s="1"/>
  <c r="BS625" i="1"/>
  <c r="CD639" i="1" s="1"/>
  <c r="CD658" i="1" s="1"/>
  <c r="BS560" i="1"/>
  <c r="BY576" i="1" s="1"/>
  <c r="BY596" i="1" s="1"/>
  <c r="BS491" i="1"/>
  <c r="BV544" i="1" s="1"/>
  <c r="BS470" i="1"/>
  <c r="BT483" i="1" s="1"/>
  <c r="BS450" i="1"/>
  <c r="BW460" i="1" s="1"/>
  <c r="BS624" i="1"/>
  <c r="BZ639" i="1" s="1"/>
  <c r="BZ658" i="1" s="1"/>
  <c r="BS559" i="1"/>
  <c r="BX576" i="1" s="1"/>
  <c r="BX596" i="1" s="1"/>
  <c r="BS490" i="1"/>
  <c r="BU544" i="1" s="1"/>
  <c r="BS477" i="1"/>
  <c r="CD483" i="1" s="1"/>
  <c r="BS449" i="1"/>
  <c r="BV460" i="1" s="1"/>
  <c r="BS619" i="1"/>
  <c r="BU639" i="1" s="1"/>
  <c r="BU658" i="1" s="1"/>
  <c r="BS558" i="1"/>
  <c r="BW576" i="1" s="1"/>
  <c r="BS452" i="1"/>
  <c r="BY460" i="1" s="1"/>
  <c r="BS618" i="1"/>
  <c r="BT639" i="1" s="1"/>
  <c r="BT658" i="1" s="1"/>
  <c r="BS557" i="1"/>
  <c r="BV576" i="1" s="1"/>
  <c r="BS496" i="1"/>
  <c r="BS556" i="1"/>
  <c r="BU576" i="1" s="1"/>
  <c r="BU596" i="1" s="1"/>
  <c r="BS495" i="1"/>
  <c r="BS555" i="1"/>
  <c r="BS494" i="1"/>
  <c r="BY544" i="1" s="1"/>
  <c r="BS475" i="1"/>
  <c r="BY483" i="1" s="1"/>
  <c r="BS447" i="1"/>
  <c r="BT460" i="1" s="1"/>
  <c r="BS622" i="1"/>
  <c r="BX639" i="1" s="1"/>
  <c r="BX658" i="1" s="1"/>
  <c r="BS492" i="1"/>
  <c r="BW544" i="1" s="1"/>
  <c r="BS473" i="1"/>
  <c r="BW483" i="1" s="1"/>
  <c r="BS621" i="1"/>
  <c r="BW639" i="1" s="1"/>
  <c r="BW658" i="1" s="1"/>
  <c r="BS562" i="1"/>
  <c r="CD576" i="1" s="1"/>
  <c r="CD596" i="1" s="1"/>
  <c r="BS489" i="1"/>
  <c r="BS387" i="1"/>
  <c r="BS451" i="1"/>
  <c r="BX460" i="1" s="1"/>
  <c r="BE292" i="1"/>
  <c r="BE293" i="1" s="1"/>
  <c r="BE305" i="1" s="1"/>
  <c r="BD292" i="1"/>
  <c r="BD293" i="1" s="1"/>
  <c r="BC293" i="1"/>
  <c r="BC305" i="1" s="1"/>
  <c r="BB387" i="1"/>
  <c r="BE299" i="1"/>
  <c r="BE303" i="1"/>
  <c r="BE301" i="1"/>
  <c r="BD299" i="1"/>
  <c r="BD305" i="1"/>
  <c r="BD300" i="1"/>
  <c r="BC302" i="1"/>
  <c r="BE298" i="1"/>
  <c r="BD304" i="1"/>
  <c r="BD301" i="1"/>
  <c r="BD298" i="1"/>
  <c r="BC300" i="1"/>
  <c r="BE302" i="1"/>
  <c r="BC304" i="1"/>
  <c r="BC301" i="1"/>
  <c r="BC298" i="1"/>
  <c r="BC303" i="1"/>
  <c r="BD306" i="1"/>
  <c r="BD303" i="1"/>
  <c r="BE300" i="1"/>
  <c r="BC299" i="1"/>
  <c r="BD302" i="1"/>
  <c r="BC273" i="1"/>
  <c r="BB493" i="1"/>
  <c r="BG544" i="1" s="1"/>
  <c r="BB571" i="1"/>
  <c r="BB634" i="1"/>
  <c r="BB333" i="1"/>
  <c r="BB339" i="1"/>
  <c r="BB384" i="1" s="1"/>
  <c r="BB338" i="1"/>
  <c r="BB383" i="1" s="1"/>
  <c r="BB624" i="1"/>
  <c r="BI639" i="1" s="1"/>
  <c r="BI658" i="1" s="1"/>
  <c r="BB559" i="1"/>
  <c r="BG576" i="1" s="1"/>
  <c r="BG596" i="1" s="1"/>
  <c r="BB490" i="1"/>
  <c r="BD544" i="1" s="1"/>
  <c r="BB623" i="1"/>
  <c r="BH639" i="1" s="1"/>
  <c r="BH658" i="1" s="1"/>
  <c r="BB622" i="1"/>
  <c r="BG639" i="1" s="1"/>
  <c r="BG658" i="1" s="1"/>
  <c r="BB557" i="1"/>
  <c r="BE576" i="1" s="1"/>
  <c r="BB496" i="1"/>
  <c r="BB475" i="1"/>
  <c r="BH483" i="1" s="1"/>
  <c r="BB620" i="1"/>
  <c r="BE639" i="1" s="1"/>
  <c r="BE658" i="1" s="1"/>
  <c r="BB555" i="1"/>
  <c r="BB494" i="1"/>
  <c r="BH544" i="1" s="1"/>
  <c r="BB473" i="1"/>
  <c r="BF483" i="1" s="1"/>
  <c r="BB453" i="1"/>
  <c r="BI460" i="1" s="1"/>
  <c r="BB618" i="1"/>
  <c r="BC639" i="1" s="1"/>
  <c r="BC658" i="1" s="1"/>
  <c r="BB556" i="1"/>
  <c r="BD576" i="1" s="1"/>
  <c r="BD596" i="1" s="1"/>
  <c r="BB495" i="1"/>
  <c r="BB470" i="1"/>
  <c r="BC483" i="1" s="1"/>
  <c r="BB454" i="1"/>
  <c r="BM460" i="1" s="1"/>
  <c r="BB492" i="1"/>
  <c r="BF544" i="1" s="1"/>
  <c r="BB451" i="1"/>
  <c r="BG460" i="1" s="1"/>
  <c r="BB491" i="1"/>
  <c r="BE544" i="1" s="1"/>
  <c r="BB477" i="1"/>
  <c r="BM483" i="1" s="1"/>
  <c r="BB450" i="1"/>
  <c r="BF460" i="1" s="1"/>
  <c r="BD273" i="1"/>
  <c r="BB471" i="1"/>
  <c r="BD483" i="1" s="1"/>
  <c r="BB336" i="1"/>
  <c r="BC274" i="1"/>
  <c r="BD274" i="1"/>
  <c r="BB337" i="1"/>
  <c r="BB382" i="1" s="1"/>
  <c r="BB447" i="1"/>
  <c r="BC460" i="1" s="1"/>
  <c r="BB474" i="1"/>
  <c r="BG483" i="1" s="1"/>
  <c r="BB632" i="1"/>
  <c r="BB569" i="1"/>
  <c r="BC343" i="1"/>
  <c r="BB377" i="1"/>
  <c r="AL343" i="1"/>
  <c r="AK180" i="1"/>
  <c r="AK297" i="1" s="1"/>
  <c r="AM292" i="1"/>
  <c r="AM293" i="1" s="1"/>
  <c r="AN292" i="1"/>
  <c r="AN293" i="1" s="1"/>
  <c r="AK447" i="1"/>
  <c r="AL460" i="1" s="1"/>
  <c r="AK562" i="1"/>
  <c r="AV576" i="1" s="1"/>
  <c r="AV596" i="1" s="1"/>
  <c r="AK451" i="1"/>
  <c r="AP460" i="1" s="1"/>
  <c r="AK477" i="1"/>
  <c r="AV483" i="1" s="1"/>
  <c r="AK625" i="1"/>
  <c r="AV639" i="1" s="1"/>
  <c r="AV658" i="1" s="1"/>
  <c r="AK624" i="1"/>
  <c r="AR639" i="1" s="1"/>
  <c r="AR658" i="1" s="1"/>
  <c r="AK559" i="1"/>
  <c r="AP576" i="1" s="1"/>
  <c r="AP596" i="1" s="1"/>
  <c r="AK490" i="1"/>
  <c r="AM544" i="1" s="1"/>
  <c r="AK623" i="1"/>
  <c r="AQ639" i="1" s="1"/>
  <c r="AQ658" i="1" s="1"/>
  <c r="AK558" i="1"/>
  <c r="AO576" i="1" s="1"/>
  <c r="AK489" i="1"/>
  <c r="AK621" i="1"/>
  <c r="AO639" i="1" s="1"/>
  <c r="AO658" i="1" s="1"/>
  <c r="AK556" i="1"/>
  <c r="AM576" i="1" s="1"/>
  <c r="AM596" i="1" s="1"/>
  <c r="AK495" i="1"/>
  <c r="AK474" i="1"/>
  <c r="AP483" i="1" s="1"/>
  <c r="AK454" i="1"/>
  <c r="AV460" i="1" s="1"/>
  <c r="AK620" i="1"/>
  <c r="AN639" i="1" s="1"/>
  <c r="AN658" i="1" s="1"/>
  <c r="AK555" i="1"/>
  <c r="AK494" i="1"/>
  <c r="AQ544" i="1" s="1"/>
  <c r="AK473" i="1"/>
  <c r="AO483" i="1" s="1"/>
  <c r="AK453" i="1"/>
  <c r="AR460" i="1" s="1"/>
  <c r="AK618" i="1"/>
  <c r="AL639" i="1" s="1"/>
  <c r="AL658" i="1" s="1"/>
  <c r="AK561" i="1"/>
  <c r="AR576" i="1" s="1"/>
  <c r="AR596" i="1" s="1"/>
  <c r="AK450" i="1"/>
  <c r="AO460" i="1" s="1"/>
  <c r="AK560" i="1"/>
  <c r="AQ576" i="1" s="1"/>
  <c r="AQ596" i="1" s="1"/>
  <c r="AK557" i="1"/>
  <c r="AN576" i="1" s="1"/>
  <c r="AK496" i="1"/>
  <c r="AK476" i="1"/>
  <c r="AR483" i="1" s="1"/>
  <c r="AK448" i="1"/>
  <c r="AM460" i="1" s="1"/>
  <c r="AK492" i="1"/>
  <c r="AO544" i="1" s="1"/>
  <c r="AK472" i="1"/>
  <c r="AN483" i="1" s="1"/>
  <c r="AK491" i="1"/>
  <c r="AN544" i="1" s="1"/>
  <c r="AK471" i="1"/>
  <c r="AM483" i="1" s="1"/>
  <c r="AK622" i="1"/>
  <c r="AP639" i="1" s="1"/>
  <c r="AP658" i="1" s="1"/>
  <c r="AK470" i="1"/>
  <c r="AL483" i="1" s="1"/>
  <c r="AK452" i="1"/>
  <c r="AQ460" i="1" s="1"/>
  <c r="AK449" i="1"/>
  <c r="AN460" i="1" s="1"/>
  <c r="AK475" i="1"/>
  <c r="AQ483" i="1" s="1"/>
  <c r="AK619" i="1"/>
  <c r="AM639" i="1" s="1"/>
  <c r="AM658" i="1" s="1"/>
  <c r="AK387" i="1"/>
  <c r="AK632" i="1"/>
  <c r="AK569" i="1"/>
  <c r="AK333" i="1"/>
  <c r="T569" i="1"/>
  <c r="U292" i="1"/>
  <c r="T632" i="1"/>
  <c r="V274" i="1"/>
  <c r="U274" i="1"/>
  <c r="V273" i="1"/>
  <c r="U273" i="1"/>
  <c r="T387" i="1"/>
  <c r="U343" i="1"/>
  <c r="T180" i="1"/>
  <c r="T297" i="1" s="1"/>
  <c r="Y578" i="1"/>
  <c r="Y581" i="1"/>
  <c r="Z581" i="1" s="1"/>
  <c r="U170" i="1"/>
  <c r="AA640" i="1"/>
  <c r="T454" i="1"/>
  <c r="AE460" i="1" s="1"/>
  <c r="T474" i="1"/>
  <c r="Y483" i="1" s="1"/>
  <c r="T494" i="1"/>
  <c r="Z544" i="1" s="1"/>
  <c r="T555" i="1"/>
  <c r="U169" i="1"/>
  <c r="T381" i="1"/>
  <c r="T495" i="1"/>
  <c r="T556" i="1"/>
  <c r="V576" i="1" s="1"/>
  <c r="V596" i="1" s="1"/>
  <c r="U141" i="1"/>
  <c r="U163" i="1" s="1"/>
  <c r="T334" i="1"/>
  <c r="T447" i="1"/>
  <c r="U460" i="1" s="1"/>
  <c r="T625" i="1"/>
  <c r="AE639" i="1" s="1"/>
  <c r="AE658" i="1" s="1"/>
  <c r="T560" i="1"/>
  <c r="Z576" i="1" s="1"/>
  <c r="Z596" i="1" s="1"/>
  <c r="T491" i="1"/>
  <c r="W544" i="1" s="1"/>
  <c r="T623" i="1"/>
  <c r="Z639" i="1" s="1"/>
  <c r="Z658" i="1" s="1"/>
  <c r="T558" i="1"/>
  <c r="X576" i="1" s="1"/>
  <c r="T489" i="1"/>
  <c r="T476" i="1"/>
  <c r="AA483" i="1" s="1"/>
  <c r="T622" i="1"/>
  <c r="Y639" i="1" s="1"/>
  <c r="Y658" i="1" s="1"/>
  <c r="T557" i="1"/>
  <c r="W576" i="1" s="1"/>
  <c r="T496" i="1"/>
  <c r="T475" i="1"/>
  <c r="Z483" i="1" s="1"/>
  <c r="T619" i="1"/>
  <c r="V639" i="1" s="1"/>
  <c r="V658" i="1" s="1"/>
  <c r="T618" i="1"/>
  <c r="U639" i="1" s="1"/>
  <c r="U658" i="1" s="1"/>
  <c r="T561" i="1"/>
  <c r="AA576" i="1" s="1"/>
  <c r="AA596" i="1" s="1"/>
  <c r="T492" i="1"/>
  <c r="X544" i="1" s="1"/>
  <c r="T471" i="1"/>
  <c r="V483" i="1" s="1"/>
  <c r="T451" i="1"/>
  <c r="Y460" i="1" s="1"/>
  <c r="T448" i="1"/>
  <c r="V460" i="1" s="1"/>
  <c r="T562" i="1"/>
  <c r="AE576" i="1" s="1"/>
  <c r="AE596" i="1" s="1"/>
  <c r="T620" i="1"/>
  <c r="W639" i="1" s="1"/>
  <c r="W658" i="1" s="1"/>
  <c r="T490" i="1"/>
  <c r="V544" i="1" s="1"/>
  <c r="T621" i="1"/>
  <c r="X639" i="1" s="1"/>
  <c r="X658" i="1" s="1"/>
  <c r="DY370" i="1" l="1"/>
  <c r="DW370" i="1"/>
  <c r="DV370" i="1"/>
  <c r="DX370" i="1"/>
  <c r="AR370" i="1"/>
  <c r="AQ370" i="1"/>
  <c r="AO370" i="1"/>
  <c r="AP370" i="1"/>
  <c r="CO370" i="1"/>
  <c r="CP370" i="1"/>
  <c r="CN370" i="1"/>
  <c r="CQ370" i="1"/>
  <c r="BG370" i="1"/>
  <c r="BF370" i="1"/>
  <c r="BI370" i="1"/>
  <c r="BH370" i="1"/>
  <c r="Y370" i="1"/>
  <c r="X370" i="1"/>
  <c r="Z370" i="1"/>
  <c r="AA370" i="1"/>
  <c r="BI503" i="1"/>
  <c r="BJ503" i="1" s="1"/>
  <c r="BK503" i="1" s="1"/>
  <c r="BL503" i="1" s="1"/>
  <c r="BS378" i="1"/>
  <c r="AK378" i="1"/>
  <c r="BS379" i="1"/>
  <c r="AK381" i="1"/>
  <c r="DB303" i="1"/>
  <c r="BI577" i="1"/>
  <c r="BI599" i="1" s="1"/>
  <c r="BT300" i="1"/>
  <c r="AL434" i="1"/>
  <c r="AQ436" i="1" s="1"/>
  <c r="BI502" i="1"/>
  <c r="BJ502" i="1" s="1"/>
  <c r="BK502" i="1" s="1"/>
  <c r="BL502" i="1" s="1"/>
  <c r="BC544" i="1"/>
  <c r="CJ378" i="1"/>
  <c r="AV360" i="1"/>
  <c r="AW360" i="1"/>
  <c r="AV361" i="1"/>
  <c r="AW355" i="1"/>
  <c r="AV359" i="1"/>
  <c r="AW359" i="1"/>
  <c r="AV355" i="1"/>
  <c r="AW361" i="1"/>
  <c r="AK380" i="1"/>
  <c r="AS399" i="1" s="1"/>
  <c r="AS411" i="1" s="1"/>
  <c r="BV299" i="1"/>
  <c r="BV301" i="1"/>
  <c r="BU307" i="1"/>
  <c r="BU302" i="1"/>
  <c r="BU303" i="1"/>
  <c r="BU300" i="1"/>
  <c r="BV302" i="1"/>
  <c r="U434" i="1"/>
  <c r="W436" i="1" s="1"/>
  <c r="BU304" i="1"/>
  <c r="BT301" i="1"/>
  <c r="BV300" i="1"/>
  <c r="BV305" i="1"/>
  <c r="BT299" i="1"/>
  <c r="BT298" i="1"/>
  <c r="BV303" i="1"/>
  <c r="BU299" i="1"/>
  <c r="BT304" i="1"/>
  <c r="BU305" i="1"/>
  <c r="BU306" i="1"/>
  <c r="BT302" i="1"/>
  <c r="BU301" i="1"/>
  <c r="BT305" i="1"/>
  <c r="BU298" i="1"/>
  <c r="BI498" i="1"/>
  <c r="BI501" i="1"/>
  <c r="BJ501" i="1" s="1"/>
  <c r="BK501" i="1" s="1"/>
  <c r="BL501" i="1" s="1"/>
  <c r="BI499" i="1"/>
  <c r="BI500" i="1"/>
  <c r="BJ500" i="1" s="1"/>
  <c r="BK500" i="1" s="1"/>
  <c r="BL500" i="1" s="1"/>
  <c r="CE360" i="1"/>
  <c r="CD357" i="1"/>
  <c r="CD355" i="1"/>
  <c r="CE355" i="1"/>
  <c r="CE357" i="1"/>
  <c r="ED356" i="1"/>
  <c r="BS380" i="1"/>
  <c r="CA399" i="1" s="1"/>
  <c r="CA411" i="1" s="1"/>
  <c r="CD360" i="1"/>
  <c r="CU361" i="1"/>
  <c r="BT303" i="1"/>
  <c r="EC361" i="1"/>
  <c r="ED355" i="1"/>
  <c r="EC360" i="1"/>
  <c r="EC355" i="1"/>
  <c r="ED357" i="1"/>
  <c r="DR380" i="1"/>
  <c r="DZ399" i="1" s="1"/>
  <c r="DZ411" i="1" s="1"/>
  <c r="ED361" i="1"/>
  <c r="ED360" i="1"/>
  <c r="EC357" i="1"/>
  <c r="CU355" i="1"/>
  <c r="CV355" i="1"/>
  <c r="CV361" i="1"/>
  <c r="CE359" i="1"/>
  <c r="CE361" i="1"/>
  <c r="CD359" i="1"/>
  <c r="CD356" i="1"/>
  <c r="CD361" i="1"/>
  <c r="DR571" i="1"/>
  <c r="DR634" i="1"/>
  <c r="DS434" i="1"/>
  <c r="DV436" i="1" s="1"/>
  <c r="DB434" i="1"/>
  <c r="DD436" i="1" s="1"/>
  <c r="CK434" i="1"/>
  <c r="CO436" i="1" s="1"/>
  <c r="DC306" i="1"/>
  <c r="DC299" i="1"/>
  <c r="DD301" i="1"/>
  <c r="BE304" i="1"/>
  <c r="BF304" i="1" s="1"/>
  <c r="BB313" i="1" s="1"/>
  <c r="BB324" i="1" s="1"/>
  <c r="DC300" i="1"/>
  <c r="DB300" i="1"/>
  <c r="AL277" i="1"/>
  <c r="DB170" i="1"/>
  <c r="CE358" i="1"/>
  <c r="DB304" i="1"/>
  <c r="DB298" i="1"/>
  <c r="DD303" i="1"/>
  <c r="DD300" i="1"/>
  <c r="DB299" i="1"/>
  <c r="DD299" i="1"/>
  <c r="DD302" i="1"/>
  <c r="DC301" i="1"/>
  <c r="DC302" i="1"/>
  <c r="DC304" i="1"/>
  <c r="DC298" i="1"/>
  <c r="DC303" i="1"/>
  <c r="DS278" i="1"/>
  <c r="DD298" i="1"/>
  <c r="DC305" i="1"/>
  <c r="BV304" i="1"/>
  <c r="CN303" i="1"/>
  <c r="CK312" i="1" s="1"/>
  <c r="CK323" i="1" s="1"/>
  <c r="DB302" i="1"/>
  <c r="DB301" i="1"/>
  <c r="DR381" i="1"/>
  <c r="CN300" i="1"/>
  <c r="CJ311" i="1" s="1"/>
  <c r="CJ322" i="1" s="1"/>
  <c r="CU356" i="1"/>
  <c r="DV303" i="1"/>
  <c r="DS312" i="1" s="1"/>
  <c r="DS323" i="1" s="1"/>
  <c r="DS277" i="1"/>
  <c r="AK571" i="1"/>
  <c r="AR505" i="1"/>
  <c r="AS505" i="1" s="1"/>
  <c r="AT505" i="1" s="1"/>
  <c r="AU505" i="1" s="1"/>
  <c r="BM358" i="1"/>
  <c r="CV360" i="1"/>
  <c r="CU360" i="1"/>
  <c r="DB277" i="1"/>
  <c r="CK277" i="1"/>
  <c r="CU357" i="1"/>
  <c r="BF301" i="1"/>
  <c r="BC311" i="1" s="1"/>
  <c r="BC322" i="1" s="1"/>
  <c r="BF302" i="1"/>
  <c r="BB312" i="1" s="1"/>
  <c r="BB323" i="1" s="1"/>
  <c r="CD358" i="1"/>
  <c r="CJ381" i="1"/>
  <c r="CM304" i="1"/>
  <c r="CN304" i="1" s="1"/>
  <c r="CJ313" i="1" s="1"/>
  <c r="CJ324" i="1" s="1"/>
  <c r="CV357" i="1"/>
  <c r="DV300" i="1"/>
  <c r="DR311" i="1" s="1"/>
  <c r="DR322" i="1" s="1"/>
  <c r="AW358" i="1"/>
  <c r="AL170" i="1"/>
  <c r="BC278" i="1"/>
  <c r="CV356" i="1"/>
  <c r="DR378" i="1"/>
  <c r="DY544" i="1"/>
  <c r="DY512" i="1"/>
  <c r="DV641" i="1"/>
  <c r="DU641" i="1"/>
  <c r="DV640" i="1"/>
  <c r="DU640" i="1"/>
  <c r="DX405" i="1"/>
  <c r="DX403" i="1"/>
  <c r="DW401" i="1"/>
  <c r="DT427" i="1"/>
  <c r="DT425" i="1"/>
  <c r="DU405" i="1"/>
  <c r="DU403" i="1"/>
  <c r="DT401" i="1"/>
  <c r="DS427" i="1"/>
  <c r="DS425" i="1"/>
  <c r="DT405" i="1"/>
  <c r="DT403" i="1"/>
  <c r="DS401" i="1"/>
  <c r="DR427" i="1"/>
  <c r="DR425" i="1"/>
  <c r="DR405" i="1"/>
  <c r="DR403" i="1"/>
  <c r="DU425" i="1"/>
  <c r="DW405" i="1"/>
  <c r="DW403" i="1"/>
  <c r="DV401" i="1"/>
  <c r="DU427" i="1"/>
  <c r="DV405" i="1"/>
  <c r="DV403" i="1"/>
  <c r="DU401" i="1"/>
  <c r="DS405" i="1"/>
  <c r="DS403" i="1"/>
  <c r="DR401" i="1"/>
  <c r="DY501" i="1"/>
  <c r="DZ501" i="1" s="1"/>
  <c r="EA501" i="1" s="1"/>
  <c r="EB501" i="1" s="1"/>
  <c r="DY498" i="1"/>
  <c r="DS544" i="1"/>
  <c r="DY503" i="1"/>
  <c r="DZ503" i="1" s="1"/>
  <c r="EA503" i="1" s="1"/>
  <c r="EB503" i="1" s="1"/>
  <c r="DY500" i="1"/>
  <c r="DZ500" i="1" s="1"/>
  <c r="EA500" i="1" s="1"/>
  <c r="EB500" i="1" s="1"/>
  <c r="DY502" i="1"/>
  <c r="DZ502" i="1" s="1"/>
  <c r="EA502" i="1" s="1"/>
  <c r="EB502" i="1" s="1"/>
  <c r="DY499" i="1"/>
  <c r="DT640" i="1"/>
  <c r="DT644" i="1"/>
  <c r="DS644" i="1"/>
  <c r="DT641" i="1"/>
  <c r="DT643" i="1"/>
  <c r="DS641" i="1"/>
  <c r="DS640" i="1"/>
  <c r="DT653" i="1"/>
  <c r="DT674" i="1" s="1"/>
  <c r="DS643" i="1"/>
  <c r="DV302" i="1"/>
  <c r="DR312" i="1" s="1"/>
  <c r="DR323" i="1" s="1"/>
  <c r="DV301" i="1"/>
  <c r="DS311" i="1" s="1"/>
  <c r="DS322" i="1" s="1"/>
  <c r="DU304" i="1"/>
  <c r="DV304" i="1" s="1"/>
  <c r="DR313" i="1" s="1"/>
  <c r="DR324" i="1" s="1"/>
  <c r="DV305" i="1"/>
  <c r="DS313" i="1" s="1"/>
  <c r="DS324" i="1" s="1"/>
  <c r="DY504" i="1"/>
  <c r="DR570" i="1"/>
  <c r="DR633" i="1"/>
  <c r="DR340" i="1"/>
  <c r="DR385" i="1" s="1"/>
  <c r="DS294" i="1"/>
  <c r="DS306" i="1" s="1"/>
  <c r="EC512" i="1"/>
  <c r="EC544" i="1"/>
  <c r="DR567" i="1"/>
  <c r="DY579" i="1" s="1"/>
  <c r="DR631" i="1"/>
  <c r="DW642" i="1" s="1"/>
  <c r="DR628" i="1"/>
  <c r="DR563" i="1"/>
  <c r="DR626" i="1"/>
  <c r="DS576" i="1"/>
  <c r="DR568" i="1"/>
  <c r="DW579" i="1" s="1"/>
  <c r="DR566" i="1"/>
  <c r="DR630" i="1"/>
  <c r="DY642" i="1" s="1"/>
  <c r="DR565" i="1"/>
  <c r="DR629" i="1"/>
  <c r="DR564" i="1"/>
  <c r="DW580" i="1" s="1"/>
  <c r="DX580" i="1" s="1"/>
  <c r="DR627" i="1"/>
  <c r="DW643" i="1" s="1"/>
  <c r="DX643" i="1" s="1"/>
  <c r="DG405" i="1"/>
  <c r="DG403" i="1"/>
  <c r="DF401" i="1"/>
  <c r="DF405" i="1"/>
  <c r="DF403" i="1"/>
  <c r="DE401" i="1"/>
  <c r="DD427" i="1"/>
  <c r="DD425" i="1"/>
  <c r="DE405" i="1"/>
  <c r="DE403" i="1"/>
  <c r="DD401" i="1"/>
  <c r="DC427" i="1"/>
  <c r="DC425" i="1"/>
  <c r="DD405" i="1"/>
  <c r="DD403" i="1"/>
  <c r="DC401" i="1"/>
  <c r="DB427" i="1"/>
  <c r="DB425" i="1"/>
  <c r="DC405" i="1"/>
  <c r="DC403" i="1"/>
  <c r="DB401" i="1"/>
  <c r="DA403" i="1"/>
  <c r="DA427" i="1"/>
  <c r="DA425" i="1"/>
  <c r="DB405" i="1"/>
  <c r="DB403" i="1"/>
  <c r="DA401" i="1"/>
  <c r="DA405" i="1"/>
  <c r="DA380" i="1"/>
  <c r="DI399" i="1" s="1"/>
  <c r="DI411" i="1" s="1"/>
  <c r="DM361" i="1"/>
  <c r="DM359" i="1"/>
  <c r="DM357" i="1"/>
  <c r="DM355" i="1"/>
  <c r="DL361" i="1"/>
  <c r="DL359" i="1"/>
  <c r="DL357" i="1"/>
  <c r="DL355" i="1"/>
  <c r="DM360" i="1"/>
  <c r="DM358" i="1"/>
  <c r="DM356" i="1"/>
  <c r="DL360" i="1"/>
  <c r="DL358" i="1"/>
  <c r="DL356" i="1"/>
  <c r="DL512" i="1"/>
  <c r="DL544" i="1"/>
  <c r="DH502" i="1"/>
  <c r="DI502" i="1" s="1"/>
  <c r="DJ502" i="1" s="1"/>
  <c r="DK502" i="1" s="1"/>
  <c r="DH500" i="1"/>
  <c r="DI500" i="1" s="1"/>
  <c r="DJ500" i="1" s="1"/>
  <c r="DK500" i="1" s="1"/>
  <c r="DH498" i="1"/>
  <c r="DB544" i="1"/>
  <c r="DH501" i="1"/>
  <c r="DI501" i="1" s="1"/>
  <c r="DJ501" i="1" s="1"/>
  <c r="DK501" i="1" s="1"/>
  <c r="DH499" i="1"/>
  <c r="DH503" i="1"/>
  <c r="DI503" i="1" s="1"/>
  <c r="DJ503" i="1" s="1"/>
  <c r="DK503" i="1" s="1"/>
  <c r="DD292" i="1"/>
  <c r="DC292" i="1"/>
  <c r="DC293" i="1" s="1"/>
  <c r="DB293" i="1"/>
  <c r="DB305" i="1" s="1"/>
  <c r="DH512" i="1"/>
  <c r="DH544" i="1"/>
  <c r="DA379" i="1"/>
  <c r="DA378" i="1"/>
  <c r="DA381" i="1"/>
  <c r="DB643" i="1"/>
  <c r="DB641" i="1"/>
  <c r="DC644" i="1"/>
  <c r="DC653" i="1"/>
  <c r="DC674" i="1" s="1"/>
  <c r="DB644" i="1"/>
  <c r="DC640" i="1"/>
  <c r="DC641" i="1"/>
  <c r="DC643" i="1"/>
  <c r="DB640" i="1"/>
  <c r="DF580" i="1"/>
  <c r="DG580" i="1" s="1"/>
  <c r="DB278" i="1"/>
  <c r="DA568" i="1"/>
  <c r="DF579" i="1" s="1"/>
  <c r="DA567" i="1"/>
  <c r="DH579" i="1" s="1"/>
  <c r="DA631" i="1"/>
  <c r="DF642" i="1" s="1"/>
  <c r="DA566" i="1"/>
  <c r="DA630" i="1"/>
  <c r="DH642" i="1" s="1"/>
  <c r="DA565" i="1"/>
  <c r="DA629" i="1"/>
  <c r="DB576" i="1"/>
  <c r="DA564" i="1"/>
  <c r="DA628" i="1"/>
  <c r="DA563" i="1"/>
  <c r="DA627" i="1"/>
  <c r="DA626" i="1"/>
  <c r="DE640" i="1"/>
  <c r="DD640" i="1"/>
  <c r="DE641" i="1"/>
  <c r="DD641" i="1"/>
  <c r="CN301" i="1"/>
  <c r="CK311" i="1" s="1"/>
  <c r="CK322" i="1" s="1"/>
  <c r="CJ405" i="1"/>
  <c r="CJ403" i="1"/>
  <c r="CO405" i="1"/>
  <c r="CO403" i="1"/>
  <c r="CN401" i="1"/>
  <c r="CM427" i="1"/>
  <c r="CK405" i="1"/>
  <c r="CM403" i="1"/>
  <c r="CO401" i="1"/>
  <c r="CL427" i="1"/>
  <c r="CL403" i="1"/>
  <c r="CM401" i="1"/>
  <c r="CK427" i="1"/>
  <c r="CM425" i="1"/>
  <c r="CK403" i="1"/>
  <c r="CL401" i="1"/>
  <c r="CJ427" i="1"/>
  <c r="CL425" i="1"/>
  <c r="CK401" i="1"/>
  <c r="CK425" i="1"/>
  <c r="CP405" i="1"/>
  <c r="CJ401" i="1"/>
  <c r="CJ425" i="1"/>
  <c r="CN405" i="1"/>
  <c r="CN403" i="1"/>
  <c r="CM405" i="1"/>
  <c r="CP403" i="1"/>
  <c r="CL405" i="1"/>
  <c r="CU512" i="1"/>
  <c r="CU544" i="1"/>
  <c r="CQ641" i="1"/>
  <c r="CN305" i="1"/>
  <c r="CK313" i="1" s="1"/>
  <c r="CK324" i="1" s="1"/>
  <c r="CJ567" i="1"/>
  <c r="CQ579" i="1" s="1"/>
  <c r="CJ631" i="1"/>
  <c r="CO642" i="1" s="1"/>
  <c r="CJ628" i="1"/>
  <c r="CJ563" i="1"/>
  <c r="CJ564" i="1"/>
  <c r="CO580" i="1" s="1"/>
  <c r="CP580" i="1" s="1"/>
  <c r="CJ568" i="1"/>
  <c r="CO579" i="1" s="1"/>
  <c r="CJ566" i="1"/>
  <c r="CJ565" i="1"/>
  <c r="CJ630" i="1"/>
  <c r="CQ642" i="1" s="1"/>
  <c r="CJ629" i="1"/>
  <c r="CJ627" i="1"/>
  <c r="CJ626" i="1"/>
  <c r="CK576" i="1"/>
  <c r="CN302" i="1"/>
  <c r="CJ312" i="1" s="1"/>
  <c r="CJ323" i="1" s="1"/>
  <c r="CQ502" i="1"/>
  <c r="CR502" i="1" s="1"/>
  <c r="CS502" i="1" s="1"/>
  <c r="CT502" i="1" s="1"/>
  <c r="CQ499" i="1"/>
  <c r="CQ501" i="1"/>
  <c r="CR501" i="1" s="1"/>
  <c r="CS501" i="1" s="1"/>
  <c r="CT501" i="1" s="1"/>
  <c r="CQ500" i="1"/>
  <c r="CR500" i="1" s="1"/>
  <c r="CS500" i="1" s="1"/>
  <c r="CT500" i="1" s="1"/>
  <c r="CK544" i="1"/>
  <c r="CQ498" i="1"/>
  <c r="CQ503" i="1"/>
  <c r="CR503" i="1" s="1"/>
  <c r="CS503" i="1" s="1"/>
  <c r="CT503" i="1" s="1"/>
  <c r="CN641" i="1"/>
  <c r="CM640" i="1"/>
  <c r="CM641" i="1"/>
  <c r="CN640" i="1"/>
  <c r="CK170" i="1"/>
  <c r="CQ544" i="1"/>
  <c r="CQ512" i="1"/>
  <c r="CL640" i="1"/>
  <c r="CL644" i="1"/>
  <c r="CL641" i="1"/>
  <c r="CL643" i="1"/>
  <c r="CK643" i="1"/>
  <c r="CK641" i="1"/>
  <c r="CL653" i="1"/>
  <c r="CL674" i="1" s="1"/>
  <c r="CK644" i="1"/>
  <c r="CK640" i="1"/>
  <c r="CJ571" i="1"/>
  <c r="CJ634" i="1"/>
  <c r="CQ505" i="1"/>
  <c r="CR505" i="1" s="1"/>
  <c r="CS505" i="1" s="1"/>
  <c r="CT505" i="1" s="1"/>
  <c r="CO640" i="1"/>
  <c r="CO643" i="1"/>
  <c r="CP643" i="1" s="1"/>
  <c r="BZ512" i="1"/>
  <c r="BZ544" i="1"/>
  <c r="BW641" i="1"/>
  <c r="BV641" i="1"/>
  <c r="BW640" i="1"/>
  <c r="BV640" i="1"/>
  <c r="BZ501" i="1"/>
  <c r="BZ498" i="1"/>
  <c r="BT544" i="1"/>
  <c r="BZ503" i="1"/>
  <c r="CA503" i="1" s="1"/>
  <c r="CB503" i="1" s="1"/>
  <c r="CC503" i="1" s="1"/>
  <c r="BZ500" i="1"/>
  <c r="CA500" i="1" s="1"/>
  <c r="CB500" i="1" s="1"/>
  <c r="CC500" i="1" s="1"/>
  <c r="BZ499" i="1"/>
  <c r="BZ502" i="1"/>
  <c r="CA502" i="1" s="1"/>
  <c r="CB502" i="1" s="1"/>
  <c r="CC502" i="1" s="1"/>
  <c r="BU427" i="1"/>
  <c r="BU425" i="1"/>
  <c r="BV405" i="1"/>
  <c r="BV403" i="1"/>
  <c r="BU401" i="1"/>
  <c r="BS405" i="1"/>
  <c r="BS403" i="1"/>
  <c r="BY405" i="1"/>
  <c r="BY403" i="1"/>
  <c r="BX401" i="1"/>
  <c r="BS427" i="1"/>
  <c r="BV425" i="1"/>
  <c r="BT401" i="1"/>
  <c r="BT425" i="1"/>
  <c r="BS401" i="1"/>
  <c r="BV401" i="1"/>
  <c r="BS425" i="1"/>
  <c r="BX405" i="1"/>
  <c r="BW405" i="1"/>
  <c r="BU405" i="1"/>
  <c r="BX403" i="1"/>
  <c r="BT405" i="1"/>
  <c r="BW403" i="1"/>
  <c r="BV427" i="1"/>
  <c r="BT427" i="1"/>
  <c r="BU403" i="1"/>
  <c r="BW401" i="1"/>
  <c r="BT403" i="1"/>
  <c r="BT434" i="1"/>
  <c r="BS429" i="1"/>
  <c r="BT278" i="1"/>
  <c r="CD512" i="1"/>
  <c r="CD544" i="1"/>
  <c r="BZ578" i="1"/>
  <c r="BT170" i="1"/>
  <c r="BT643" i="1"/>
  <c r="BT641" i="1"/>
  <c r="BU653" i="1"/>
  <c r="BU674" i="1" s="1"/>
  <c r="BU643" i="1"/>
  <c r="BU641" i="1"/>
  <c r="BU644" i="1"/>
  <c r="BU640" i="1"/>
  <c r="BT644" i="1"/>
  <c r="BT640" i="1"/>
  <c r="BX577" i="1"/>
  <c r="BX599" i="1" s="1"/>
  <c r="BX660" i="1" s="1"/>
  <c r="BT277" i="1"/>
  <c r="BS568" i="1"/>
  <c r="BX579" i="1" s="1"/>
  <c r="BX601" i="1" s="1"/>
  <c r="BX662" i="1" s="1"/>
  <c r="BS567" i="1"/>
  <c r="BZ579" i="1" s="1"/>
  <c r="BS629" i="1"/>
  <c r="BS628" i="1"/>
  <c r="BS627" i="1"/>
  <c r="BS566" i="1"/>
  <c r="BS626" i="1"/>
  <c r="BS565" i="1"/>
  <c r="BS563" i="1"/>
  <c r="BS631" i="1"/>
  <c r="BX642" i="1" s="1"/>
  <c r="BT576" i="1"/>
  <c r="BS630" i="1"/>
  <c r="BZ642" i="1" s="1"/>
  <c r="BS564" i="1"/>
  <c r="BX580" i="1" s="1"/>
  <c r="BY580" i="1" s="1"/>
  <c r="BF640" i="1"/>
  <c r="BF641" i="1"/>
  <c r="BE640" i="1"/>
  <c r="BE641" i="1"/>
  <c r="BD644" i="1"/>
  <c r="BD640" i="1"/>
  <c r="BD643" i="1"/>
  <c r="BD653" i="1"/>
  <c r="BD674" i="1" s="1"/>
  <c r="BC640" i="1"/>
  <c r="BC644" i="1"/>
  <c r="BD641" i="1"/>
  <c r="BC641" i="1"/>
  <c r="BC643" i="1"/>
  <c r="BC277" i="1"/>
  <c r="BM357" i="1"/>
  <c r="BB429" i="1"/>
  <c r="BC434" i="1"/>
  <c r="BF300" i="1"/>
  <c r="BB311" i="1" s="1"/>
  <c r="BB322" i="1" s="1"/>
  <c r="BF305" i="1"/>
  <c r="BC313" i="1" s="1"/>
  <c r="BC324" i="1" s="1"/>
  <c r="BG578" i="1"/>
  <c r="BG581" i="1"/>
  <c r="BH581" i="1" s="1"/>
  <c r="BI504" i="1"/>
  <c r="BB340" i="1"/>
  <c r="BB385" i="1" s="1"/>
  <c r="BB570" i="1"/>
  <c r="BB633" i="1"/>
  <c r="BC294" i="1"/>
  <c r="BC306" i="1" s="1"/>
  <c r="BB381" i="1"/>
  <c r="BB379" i="1"/>
  <c r="BB378" i="1"/>
  <c r="BM512" i="1"/>
  <c r="BM544" i="1"/>
  <c r="BI640" i="1"/>
  <c r="BF303" i="1"/>
  <c r="BC312" i="1" s="1"/>
  <c r="BC323" i="1" s="1"/>
  <c r="BB405" i="1"/>
  <c r="BB403" i="1"/>
  <c r="BH405" i="1"/>
  <c r="BH403" i="1"/>
  <c r="BG401" i="1"/>
  <c r="BG405" i="1"/>
  <c r="BG403" i="1"/>
  <c r="BF401" i="1"/>
  <c r="BE427" i="1"/>
  <c r="BC405" i="1"/>
  <c r="BE403" i="1"/>
  <c r="BD427" i="1"/>
  <c r="BD403" i="1"/>
  <c r="BE401" i="1"/>
  <c r="BC427" i="1"/>
  <c r="BE425" i="1"/>
  <c r="BC403" i="1"/>
  <c r="BD401" i="1"/>
  <c r="BB427" i="1"/>
  <c r="BD425" i="1"/>
  <c r="BC401" i="1"/>
  <c r="BC425" i="1"/>
  <c r="BB401" i="1"/>
  <c r="BB425" i="1"/>
  <c r="BF405" i="1"/>
  <c r="BF403" i="1"/>
  <c r="BE405" i="1"/>
  <c r="BD405" i="1"/>
  <c r="BM360" i="1"/>
  <c r="BN361" i="1"/>
  <c r="BN359" i="1"/>
  <c r="BN357" i="1"/>
  <c r="BN355" i="1"/>
  <c r="BN360" i="1"/>
  <c r="BM359" i="1"/>
  <c r="BM355" i="1"/>
  <c r="BB380" i="1"/>
  <c r="BJ399" i="1" s="1"/>
  <c r="BJ411" i="1" s="1"/>
  <c r="BM361" i="1"/>
  <c r="BM356" i="1"/>
  <c r="BG644" i="1"/>
  <c r="BH644" i="1" s="1"/>
  <c r="BG641" i="1"/>
  <c r="BI544" i="1"/>
  <c r="BI512" i="1"/>
  <c r="BB567" i="1"/>
  <c r="BB631" i="1"/>
  <c r="BG642" i="1" s="1"/>
  <c r="BB630" i="1"/>
  <c r="BI642" i="1" s="1"/>
  <c r="BB565" i="1"/>
  <c r="BB628" i="1"/>
  <c r="BB563" i="1"/>
  <c r="BB629" i="1"/>
  <c r="BB566" i="1"/>
  <c r="BB627" i="1"/>
  <c r="BB564" i="1"/>
  <c r="BC576" i="1"/>
  <c r="BB568" i="1"/>
  <c r="BG579" i="1" s="1"/>
  <c r="BB626" i="1"/>
  <c r="AP644" i="1"/>
  <c r="AQ644" i="1" s="1"/>
  <c r="AP641" i="1"/>
  <c r="AR577" i="1"/>
  <c r="AR599" i="1" s="1"/>
  <c r="AP405" i="1"/>
  <c r="AP403" i="1"/>
  <c r="AO401" i="1"/>
  <c r="AM427" i="1"/>
  <c r="AM425" i="1"/>
  <c r="AN405" i="1"/>
  <c r="AN403" i="1"/>
  <c r="AM401" i="1"/>
  <c r="AK427" i="1"/>
  <c r="AK425" i="1"/>
  <c r="AL405" i="1"/>
  <c r="AL403" i="1"/>
  <c r="AK401" i="1"/>
  <c r="AK405" i="1"/>
  <c r="AK403" i="1"/>
  <c r="AQ405" i="1"/>
  <c r="AM403" i="1"/>
  <c r="AO405" i="1"/>
  <c r="AM405" i="1"/>
  <c r="AL425" i="1"/>
  <c r="AN425" i="1"/>
  <c r="AP401" i="1"/>
  <c r="AN401" i="1"/>
  <c r="AN427" i="1"/>
  <c r="AQ403" i="1"/>
  <c r="AL401" i="1"/>
  <c r="AL427" i="1"/>
  <c r="AO403" i="1"/>
  <c r="AL643" i="1"/>
  <c r="AL641" i="1"/>
  <c r="AM653" i="1"/>
  <c r="AM674" i="1" s="1"/>
  <c r="AL644" i="1"/>
  <c r="AM640" i="1"/>
  <c r="AM643" i="1"/>
  <c r="AM641" i="1"/>
  <c r="AM644" i="1"/>
  <c r="AL640" i="1"/>
  <c r="AR502" i="1"/>
  <c r="AS502" i="1" s="1"/>
  <c r="AT502" i="1" s="1"/>
  <c r="AU502" i="1" s="1"/>
  <c r="AR500" i="1"/>
  <c r="AS500" i="1" s="1"/>
  <c r="AT500" i="1" s="1"/>
  <c r="AU500" i="1" s="1"/>
  <c r="AR498" i="1"/>
  <c r="AL544" i="1"/>
  <c r="AR501" i="1"/>
  <c r="AS501" i="1" s="1"/>
  <c r="AT501" i="1" s="1"/>
  <c r="AU501" i="1" s="1"/>
  <c r="AR499" i="1"/>
  <c r="AR503" i="1"/>
  <c r="AS503" i="1" s="1"/>
  <c r="AT503" i="1" s="1"/>
  <c r="AU503" i="1" s="1"/>
  <c r="AV512" i="1"/>
  <c r="AV544" i="1"/>
  <c r="AR512" i="1"/>
  <c r="AR544" i="1"/>
  <c r="AK567" i="1"/>
  <c r="AR579" i="1" s="1"/>
  <c r="AR601" i="1" s="1"/>
  <c r="AK631" i="1"/>
  <c r="AP642" i="1" s="1"/>
  <c r="AK566" i="1"/>
  <c r="AK629" i="1"/>
  <c r="AL576" i="1"/>
  <c r="AK564" i="1"/>
  <c r="AK628" i="1"/>
  <c r="AK563" i="1"/>
  <c r="AK630" i="1"/>
  <c r="AR642" i="1" s="1"/>
  <c r="AK627" i="1"/>
  <c r="AK626" i="1"/>
  <c r="AK568" i="1"/>
  <c r="AK565" i="1"/>
  <c r="AP578" i="1"/>
  <c r="AP581" i="1"/>
  <c r="AQ581" i="1" s="1"/>
  <c r="AN305" i="1"/>
  <c r="AN303" i="1"/>
  <c r="AN301" i="1"/>
  <c r="AL305" i="1"/>
  <c r="AL303" i="1"/>
  <c r="AL301" i="1"/>
  <c r="AN298" i="1"/>
  <c r="AN304" i="1"/>
  <c r="AN302" i="1"/>
  <c r="AN300" i="1"/>
  <c r="AL298" i="1"/>
  <c r="AM306" i="1"/>
  <c r="AM304" i="1"/>
  <c r="AM302" i="1"/>
  <c r="AM300" i="1"/>
  <c r="AL304" i="1"/>
  <c r="AL302" i="1"/>
  <c r="AL300" i="1"/>
  <c r="AL299" i="1"/>
  <c r="AM303" i="1"/>
  <c r="AM298" i="1"/>
  <c r="AM307" i="1"/>
  <c r="AM301" i="1"/>
  <c r="AM305" i="1"/>
  <c r="AN299" i="1"/>
  <c r="AM299" i="1"/>
  <c r="AN640" i="1"/>
  <c r="AO641" i="1"/>
  <c r="AN641" i="1"/>
  <c r="AO640" i="1"/>
  <c r="AR640" i="1"/>
  <c r="AA577" i="1"/>
  <c r="AA599" i="1" s="1"/>
  <c r="T568" i="1"/>
  <c r="T631" i="1"/>
  <c r="Y642" i="1" s="1"/>
  <c r="T566" i="1"/>
  <c r="T630" i="1"/>
  <c r="T565" i="1"/>
  <c r="T627" i="1"/>
  <c r="T626" i="1"/>
  <c r="T567" i="1"/>
  <c r="AA579" i="1" s="1"/>
  <c r="AA601" i="1" s="1"/>
  <c r="T564" i="1"/>
  <c r="T563" i="1"/>
  <c r="T629" i="1"/>
  <c r="U576" i="1"/>
  <c r="T628" i="1"/>
  <c r="AB640" i="1"/>
  <c r="AE640" i="1"/>
  <c r="X640" i="1"/>
  <c r="W641" i="1"/>
  <c r="X641" i="1"/>
  <c r="W640" i="1"/>
  <c r="U643" i="1"/>
  <c r="U641" i="1"/>
  <c r="V644" i="1"/>
  <c r="U640" i="1"/>
  <c r="V643" i="1"/>
  <c r="V641" i="1"/>
  <c r="U644" i="1"/>
  <c r="V640" i="1"/>
  <c r="V653" i="1"/>
  <c r="V674" i="1" s="1"/>
  <c r="Y644" i="1"/>
  <c r="Z644" i="1" s="1"/>
  <c r="Y641" i="1"/>
  <c r="AF357" i="1"/>
  <c r="U278" i="1"/>
  <c r="Y405" i="1"/>
  <c r="Y403" i="1"/>
  <c r="X401" i="1"/>
  <c r="W427" i="1"/>
  <c r="W425" i="1"/>
  <c r="X405" i="1"/>
  <c r="X403" i="1"/>
  <c r="W401" i="1"/>
  <c r="V427" i="1"/>
  <c r="V425" i="1"/>
  <c r="W405" i="1"/>
  <c r="W403" i="1"/>
  <c r="V401" i="1"/>
  <c r="U427" i="1"/>
  <c r="U425" i="1"/>
  <c r="V405" i="1"/>
  <c r="V403" i="1"/>
  <c r="U401" i="1"/>
  <c r="T427" i="1"/>
  <c r="T425" i="1"/>
  <c r="U405" i="1"/>
  <c r="U403" i="1"/>
  <c r="T401" i="1"/>
  <c r="T405" i="1"/>
  <c r="T403" i="1"/>
  <c r="Z405" i="1"/>
  <c r="Z403" i="1"/>
  <c r="Y401" i="1"/>
  <c r="T633" i="1"/>
  <c r="AA504" i="1"/>
  <c r="U294" i="1"/>
  <c r="U306" i="1" s="1"/>
  <c r="T340" i="1"/>
  <c r="T385" i="1" s="1"/>
  <c r="T570" i="1"/>
  <c r="AA512" i="1"/>
  <c r="AA544" i="1"/>
  <c r="Z578" i="1"/>
  <c r="AA502" i="1"/>
  <c r="AB502" i="1" s="1"/>
  <c r="AC502" i="1" s="1"/>
  <c r="AD502" i="1" s="1"/>
  <c r="AA500" i="1"/>
  <c r="AB500" i="1" s="1"/>
  <c r="AC500" i="1" s="1"/>
  <c r="AD500" i="1" s="1"/>
  <c r="AA498" i="1"/>
  <c r="U544" i="1"/>
  <c r="AA503" i="1"/>
  <c r="AB503" i="1" s="1"/>
  <c r="AC503" i="1" s="1"/>
  <c r="AD503" i="1" s="1"/>
  <c r="AA499" i="1"/>
  <c r="AA501" i="1"/>
  <c r="AB501" i="1" s="1"/>
  <c r="AC501" i="1" s="1"/>
  <c r="AD501" i="1" s="1"/>
  <c r="AF361" i="1"/>
  <c r="AF359" i="1"/>
  <c r="AF355" i="1"/>
  <c r="AE361" i="1"/>
  <c r="AE359" i="1"/>
  <c r="AE355" i="1"/>
  <c r="AF360" i="1"/>
  <c r="AE360" i="1"/>
  <c r="T380" i="1"/>
  <c r="AB399" i="1" s="1"/>
  <c r="AB411" i="1" s="1"/>
  <c r="V292" i="1"/>
  <c r="V293" i="1" s="1"/>
  <c r="U293" i="1"/>
  <c r="U305" i="1" s="1"/>
  <c r="W292" i="1"/>
  <c r="W293" i="1" s="1"/>
  <c r="W305" i="1" s="1"/>
  <c r="AE512" i="1"/>
  <c r="AE544" i="1"/>
  <c r="T634" i="1"/>
  <c r="T571" i="1"/>
  <c r="AA505" i="1"/>
  <c r="AB505" i="1" s="1"/>
  <c r="AC505" i="1" s="1"/>
  <c r="AD505" i="1" s="1"/>
  <c r="W303" i="1"/>
  <c r="W301" i="1"/>
  <c r="V299" i="1"/>
  <c r="V307" i="1"/>
  <c r="V305" i="1"/>
  <c r="V303" i="1"/>
  <c r="V301" i="1"/>
  <c r="U299" i="1"/>
  <c r="U303" i="1"/>
  <c r="U301" i="1"/>
  <c r="W298" i="1"/>
  <c r="V298" i="1"/>
  <c r="W302" i="1"/>
  <c r="W300" i="1"/>
  <c r="U298" i="1"/>
  <c r="V306" i="1"/>
  <c r="V304" i="1"/>
  <c r="V302" i="1"/>
  <c r="V300" i="1"/>
  <c r="U304" i="1"/>
  <c r="U302" i="1"/>
  <c r="U300" i="1"/>
  <c r="W299" i="1"/>
  <c r="U277" i="1"/>
  <c r="BI597" i="1" l="1"/>
  <c r="BI604" i="1" s="1"/>
  <c r="CA501" i="1"/>
  <c r="CB501" i="1" s="1"/>
  <c r="CC501" i="1" s="1"/>
  <c r="BX545" i="1"/>
  <c r="BM362" i="1"/>
  <c r="DM362" i="1"/>
  <c r="DL362" i="1"/>
  <c r="CE362" i="1"/>
  <c r="CD362" i="1"/>
  <c r="AW357" i="1"/>
  <c r="ED359" i="1"/>
  <c r="CU359" i="1"/>
  <c r="EC359" i="1"/>
  <c r="CV359" i="1"/>
  <c r="AP579" i="1"/>
  <c r="AQ579" i="1" s="1"/>
  <c r="AP577" i="1"/>
  <c r="AQ577" i="1" s="1"/>
  <c r="AM590" i="1"/>
  <c r="AM613" i="1" s="1"/>
  <c r="AL596" i="1"/>
  <c r="CO601" i="1"/>
  <c r="CO662" i="1" s="1"/>
  <c r="DF601" i="1"/>
  <c r="DF662" i="1" s="1"/>
  <c r="DT590" i="1"/>
  <c r="DT613" i="1" s="1"/>
  <c r="DS596" i="1"/>
  <c r="BU590" i="1"/>
  <c r="BU613" i="1" s="1"/>
  <c r="BT596" i="1"/>
  <c r="BD590" i="1"/>
  <c r="BD613" i="1" s="1"/>
  <c r="BC596" i="1"/>
  <c r="V590" i="1"/>
  <c r="V613" i="1" s="1"/>
  <c r="U596" i="1"/>
  <c r="DC590" i="1"/>
  <c r="DC613" i="1" s="1"/>
  <c r="DB596" i="1"/>
  <c r="CL590" i="1"/>
  <c r="CL613" i="1" s="1"/>
  <c r="CK596" i="1"/>
  <c r="DW601" i="1"/>
  <c r="DW662" i="1" s="1"/>
  <c r="BJ577" i="1"/>
  <c r="AV357" i="1"/>
  <c r="AE357" i="1"/>
  <c r="BM577" i="1"/>
  <c r="BM599" i="1" s="1"/>
  <c r="AE356" i="1"/>
  <c r="AV356" i="1"/>
  <c r="BN356" i="1"/>
  <c r="AW356" i="1"/>
  <c r="AF356" i="1"/>
  <c r="AO436" i="1"/>
  <c r="AR662" i="1"/>
  <c r="AA660" i="1"/>
  <c r="AR660" i="1"/>
  <c r="AA662" i="1"/>
  <c r="BI660" i="1"/>
  <c r="AN436" i="1"/>
  <c r="AA597" i="1"/>
  <c r="BJ498" i="1"/>
  <c r="BJ525" i="1" s="1"/>
  <c r="AP436" i="1"/>
  <c r="AM436" i="1"/>
  <c r="BL525" i="1"/>
  <c r="BE545" i="1"/>
  <c r="BF545" i="1" s="1"/>
  <c r="X436" i="1"/>
  <c r="AF358" i="1"/>
  <c r="Z436" i="1"/>
  <c r="BW300" i="1"/>
  <c r="BS311" i="1" s="1"/>
  <c r="BS322" i="1" s="1"/>
  <c r="Y436" i="1"/>
  <c r="V436" i="1"/>
  <c r="BW301" i="1"/>
  <c r="BT311" i="1" s="1"/>
  <c r="BT322" i="1" s="1"/>
  <c r="BW302" i="1"/>
  <c r="BS312" i="1" s="1"/>
  <c r="BS323" i="1" s="1"/>
  <c r="BW304" i="1"/>
  <c r="BS313" i="1" s="1"/>
  <c r="BS324" i="1" s="1"/>
  <c r="EC358" i="1"/>
  <c r="BG545" i="1"/>
  <c r="BH545" i="1" s="1"/>
  <c r="BW303" i="1"/>
  <c r="BT312" i="1" s="1"/>
  <c r="BT323" i="1" s="1"/>
  <c r="BW305" i="1"/>
  <c r="BT313" i="1" s="1"/>
  <c r="BT324" i="1" s="1"/>
  <c r="BN358" i="1"/>
  <c r="DE303" i="1"/>
  <c r="DB312" i="1" s="1"/>
  <c r="DB323" i="1" s="1"/>
  <c r="ED358" i="1"/>
  <c r="CU358" i="1"/>
  <c r="BI506" i="1"/>
  <c r="DE300" i="1"/>
  <c r="DA311" i="1" s="1"/>
  <c r="DA322" i="1" s="1"/>
  <c r="BC545" i="1"/>
  <c r="BD545" i="1" s="1"/>
  <c r="BJ499" i="1"/>
  <c r="BK499" i="1" s="1"/>
  <c r="BL499" i="1" s="1"/>
  <c r="CV358" i="1"/>
  <c r="CP436" i="1"/>
  <c r="CM436" i="1"/>
  <c r="CL436" i="1"/>
  <c r="CN436" i="1"/>
  <c r="DT436" i="1"/>
  <c r="DW436" i="1"/>
  <c r="DX436" i="1"/>
  <c r="DU436" i="1"/>
  <c r="DF436" i="1"/>
  <c r="DE436" i="1"/>
  <c r="CO641" i="1"/>
  <c r="CP641" i="1" s="1"/>
  <c r="DG436" i="1"/>
  <c r="DC436" i="1"/>
  <c r="BG643" i="1"/>
  <c r="BH643" i="1" s="1"/>
  <c r="DE302" i="1"/>
  <c r="DA312" i="1" s="1"/>
  <c r="DA323" i="1" s="1"/>
  <c r="DE301" i="1"/>
  <c r="DB311" i="1" s="1"/>
  <c r="DB322" i="1" s="1"/>
  <c r="AE358" i="1"/>
  <c r="AO304" i="1"/>
  <c r="AK313" i="1" s="1"/>
  <c r="AK324" i="1" s="1"/>
  <c r="BY582" i="1"/>
  <c r="CP582" i="1"/>
  <c r="BZ640" i="1"/>
  <c r="CA640" i="1" s="1"/>
  <c r="DW645" i="1"/>
  <c r="Y640" i="1"/>
  <c r="Z640" i="1" s="1"/>
  <c r="Y645" i="1"/>
  <c r="DH640" i="1"/>
  <c r="DL640" i="1" s="1"/>
  <c r="DB294" i="1"/>
  <c r="DB306" i="1" s="1"/>
  <c r="DA633" i="1"/>
  <c r="DA570" i="1"/>
  <c r="DH504" i="1"/>
  <c r="DI504" i="1" s="1"/>
  <c r="DJ504" i="1" s="1"/>
  <c r="DK504" i="1" s="1"/>
  <c r="DA340" i="1"/>
  <c r="DA385" i="1" s="1"/>
  <c r="Y643" i="1"/>
  <c r="Z643" i="1" s="1"/>
  <c r="DF582" i="1"/>
  <c r="DW582" i="1"/>
  <c r="AO302" i="1"/>
  <c r="AK312" i="1" s="1"/>
  <c r="AK323" i="1" s="1"/>
  <c r="BG645" i="1"/>
  <c r="BG577" i="1"/>
  <c r="BH577" i="1" s="1"/>
  <c r="BI641" i="1"/>
  <c r="BJ641" i="1" s="1"/>
  <c r="BX645" i="1"/>
  <c r="DY640" i="1"/>
  <c r="EC640" i="1" s="1"/>
  <c r="AL294" i="1"/>
  <c r="AL306" i="1" s="1"/>
  <c r="AR504" i="1"/>
  <c r="AR597" i="1" s="1"/>
  <c r="AK633" i="1"/>
  <c r="AK570" i="1"/>
  <c r="AK340" i="1"/>
  <c r="AK385" i="1" s="1"/>
  <c r="X303" i="1"/>
  <c r="U312" i="1" s="1"/>
  <c r="U323" i="1" s="1"/>
  <c r="Z645" i="1"/>
  <c r="AP582" i="1"/>
  <c r="AV358" i="1"/>
  <c r="AQ645" i="1"/>
  <c r="AQ582" i="1"/>
  <c r="BH582" i="1"/>
  <c r="BY645" i="1"/>
  <c r="CP645" i="1"/>
  <c r="CQ640" i="1"/>
  <c r="CR640" i="1" s="1"/>
  <c r="CO578" i="1"/>
  <c r="CO600" i="1" s="1"/>
  <c r="CO581" i="1"/>
  <c r="CP581" i="1" s="1"/>
  <c r="DF578" i="1"/>
  <c r="DF600" i="1" s="1"/>
  <c r="DW578" i="1"/>
  <c r="DW600" i="1" s="1"/>
  <c r="DY577" i="1"/>
  <c r="DZ577" i="1" s="1"/>
  <c r="DW581" i="1"/>
  <c r="DX581" i="1" s="1"/>
  <c r="DW641" i="1"/>
  <c r="DX641" i="1" s="1"/>
  <c r="DW644" i="1"/>
  <c r="DX644" i="1" s="1"/>
  <c r="DF581" i="1"/>
  <c r="DG581" i="1" s="1"/>
  <c r="DF645" i="1"/>
  <c r="DG645" i="1"/>
  <c r="DF641" i="1"/>
  <c r="DG641" i="1" s="1"/>
  <c r="DH577" i="1"/>
  <c r="DI577" i="1" s="1"/>
  <c r="DF644" i="1"/>
  <c r="DG644" i="1" s="1"/>
  <c r="CO644" i="1"/>
  <c r="CP644" i="1" s="1"/>
  <c r="CQ577" i="1"/>
  <c r="CR577" i="1" s="1"/>
  <c r="BX644" i="1"/>
  <c r="BY644" i="1" s="1"/>
  <c r="BX641" i="1"/>
  <c r="BY641" i="1" s="1"/>
  <c r="BX578" i="1"/>
  <c r="BZ577" i="1"/>
  <c r="CA577" i="1" s="1"/>
  <c r="BX581" i="1"/>
  <c r="BY581" i="1" s="1"/>
  <c r="DX642" i="1"/>
  <c r="DU294" i="1"/>
  <c r="DS295" i="1"/>
  <c r="DS307" i="1" s="1"/>
  <c r="DT294" i="1"/>
  <c r="DT295" i="1" s="1"/>
  <c r="DX645" i="1"/>
  <c r="DX582" i="1"/>
  <c r="DR398" i="1"/>
  <c r="DR428" i="1"/>
  <c r="DW640" i="1"/>
  <c r="DX579" i="1"/>
  <c r="DZ579" i="1"/>
  <c r="EC579" i="1"/>
  <c r="EC642" i="1"/>
  <c r="DZ642" i="1"/>
  <c r="DU545" i="1"/>
  <c r="DZ498" i="1"/>
  <c r="EA498" i="1" s="1"/>
  <c r="EB498" i="1" s="1"/>
  <c r="EA525" i="1" s="1"/>
  <c r="DY506" i="1"/>
  <c r="EB525" i="1"/>
  <c r="DY641" i="1"/>
  <c r="DW577" i="1"/>
  <c r="DY525" i="1"/>
  <c r="DZ504" i="1"/>
  <c r="EA504" i="1" s="1"/>
  <c r="EB504" i="1" s="1"/>
  <c r="DZ513" i="1"/>
  <c r="DY578" i="1"/>
  <c r="DZ499" i="1"/>
  <c r="EA499" i="1" s="1"/>
  <c r="EB499" i="1" s="1"/>
  <c r="DW545" i="1"/>
  <c r="DW598" i="1" s="1"/>
  <c r="DS545" i="1"/>
  <c r="DG579" i="1"/>
  <c r="DG582" i="1"/>
  <c r="DD545" i="1"/>
  <c r="DI498" i="1"/>
  <c r="DH506" i="1"/>
  <c r="DK525" i="1"/>
  <c r="DF643" i="1"/>
  <c r="DG643" i="1" s="1"/>
  <c r="DD293" i="1"/>
  <c r="DD305" i="1" s="1"/>
  <c r="DE305" i="1" s="1"/>
  <c r="DB313" i="1" s="1"/>
  <c r="DB324" i="1" s="1"/>
  <c r="DD304" i="1"/>
  <c r="DE304" i="1" s="1"/>
  <c r="DA313" i="1" s="1"/>
  <c r="DA324" i="1" s="1"/>
  <c r="DL579" i="1"/>
  <c r="DI579" i="1"/>
  <c r="DH641" i="1"/>
  <c r="DG642" i="1"/>
  <c r="DF577" i="1"/>
  <c r="DH578" i="1"/>
  <c r="DL642" i="1"/>
  <c r="DI642" i="1"/>
  <c r="DF640" i="1"/>
  <c r="DB545" i="1"/>
  <c r="DI499" i="1"/>
  <c r="DJ499" i="1" s="1"/>
  <c r="DK499" i="1" s="1"/>
  <c r="DF545" i="1"/>
  <c r="DF598" i="1" s="1"/>
  <c r="CP579" i="1"/>
  <c r="CM545" i="1"/>
  <c r="CR498" i="1"/>
  <c r="CS498" i="1" s="1"/>
  <c r="CT498" i="1" s="1"/>
  <c r="CQ506" i="1"/>
  <c r="CT525" i="1"/>
  <c r="CJ340" i="1"/>
  <c r="CJ385" i="1" s="1"/>
  <c r="CJ633" i="1"/>
  <c r="CJ570" i="1"/>
  <c r="CQ504" i="1"/>
  <c r="CK294" i="1"/>
  <c r="CK306" i="1" s="1"/>
  <c r="CR579" i="1"/>
  <c r="CU579" i="1"/>
  <c r="CO645" i="1"/>
  <c r="CR641" i="1"/>
  <c r="CU641" i="1"/>
  <c r="CP640" i="1"/>
  <c r="CR499" i="1"/>
  <c r="CS499" i="1" s="1"/>
  <c r="CT499" i="1" s="1"/>
  <c r="CK545" i="1"/>
  <c r="CO545" i="1"/>
  <c r="CO598" i="1" s="1"/>
  <c r="CR642" i="1"/>
  <c r="CU642" i="1"/>
  <c r="CP642" i="1"/>
  <c r="CO577" i="1"/>
  <c r="CQ578" i="1"/>
  <c r="CO582" i="1"/>
  <c r="BY642" i="1"/>
  <c r="BS633" i="1"/>
  <c r="BS570" i="1"/>
  <c r="BZ504" i="1"/>
  <c r="BT294" i="1"/>
  <c r="BT306" i="1" s="1"/>
  <c r="BS340" i="1"/>
  <c r="BS385" i="1" s="1"/>
  <c r="BX643" i="1"/>
  <c r="BY643" i="1" s="1"/>
  <c r="BX582" i="1"/>
  <c r="BZ641" i="1"/>
  <c r="CD579" i="1"/>
  <c r="CA579" i="1"/>
  <c r="BV545" i="1"/>
  <c r="CA498" i="1"/>
  <c r="CB498" i="1" s="1"/>
  <c r="CC498" i="1" s="1"/>
  <c r="BZ506" i="1"/>
  <c r="CC525" i="1"/>
  <c r="BY577" i="1"/>
  <c r="BY599" i="1" s="1"/>
  <c r="BY660" i="1" s="1"/>
  <c r="BU436" i="1"/>
  <c r="BX436" i="1"/>
  <c r="BY436" i="1"/>
  <c r="BW436" i="1"/>
  <c r="BV436" i="1"/>
  <c r="CD642" i="1"/>
  <c r="CA642" i="1"/>
  <c r="CD578" i="1"/>
  <c r="CA578" i="1"/>
  <c r="BT545" i="1"/>
  <c r="CA499" i="1"/>
  <c r="CB499" i="1" s="1"/>
  <c r="CC499" i="1" s="1"/>
  <c r="BY579" i="1"/>
  <c r="BY601" i="1" s="1"/>
  <c r="BY662" i="1" s="1"/>
  <c r="BX640" i="1"/>
  <c r="BI525" i="1"/>
  <c r="BJ504" i="1"/>
  <c r="BK504" i="1" s="1"/>
  <c r="BL504" i="1" s="1"/>
  <c r="BJ513" i="1"/>
  <c r="BH645" i="1"/>
  <c r="BJ640" i="1"/>
  <c r="BM640" i="1"/>
  <c r="BG580" i="1"/>
  <c r="BH580" i="1" s="1"/>
  <c r="BM642" i="1"/>
  <c r="BJ642" i="1"/>
  <c r="BH641" i="1"/>
  <c r="BC295" i="1"/>
  <c r="BC307" i="1" s="1"/>
  <c r="BE294" i="1"/>
  <c r="BD294" i="1"/>
  <c r="BD295" i="1" s="1"/>
  <c r="BG640" i="1"/>
  <c r="BG582" i="1"/>
  <c r="BH642" i="1"/>
  <c r="BB398" i="1"/>
  <c r="BB428" i="1"/>
  <c r="BI428" i="1" s="1"/>
  <c r="BH578" i="1"/>
  <c r="BH579" i="1"/>
  <c r="BI579" i="1"/>
  <c r="BI601" i="1" s="1"/>
  <c r="BI578" i="1"/>
  <c r="BI600" i="1" s="1"/>
  <c r="BG436" i="1"/>
  <c r="BE436" i="1"/>
  <c r="BD436" i="1"/>
  <c r="BH436" i="1"/>
  <c r="BF436" i="1"/>
  <c r="AR641" i="1"/>
  <c r="AV579" i="1"/>
  <c r="AV601" i="1" s="1"/>
  <c r="AS579" i="1"/>
  <c r="AS601" i="1" s="1"/>
  <c r="AS499" i="1"/>
  <c r="AT499" i="1" s="1"/>
  <c r="AU499" i="1" s="1"/>
  <c r="AP545" i="1"/>
  <c r="AQ545" i="1" s="1"/>
  <c r="AL545" i="1"/>
  <c r="AP643" i="1"/>
  <c r="AQ643" i="1" s="1"/>
  <c r="AV640" i="1"/>
  <c r="AS640" i="1"/>
  <c r="AO301" i="1"/>
  <c r="AL311" i="1" s="1"/>
  <c r="AL322" i="1" s="1"/>
  <c r="AP580" i="1"/>
  <c r="AQ580" i="1" s="1"/>
  <c r="AO303" i="1"/>
  <c r="AL312" i="1" s="1"/>
  <c r="AL323" i="1" s="1"/>
  <c r="AQ641" i="1"/>
  <c r="AO300" i="1"/>
  <c r="AK311" i="1" s="1"/>
  <c r="AK322" i="1" s="1"/>
  <c r="AO305" i="1"/>
  <c r="AL313" i="1" s="1"/>
  <c r="AL324" i="1" s="1"/>
  <c r="AN545" i="1"/>
  <c r="AS498" i="1"/>
  <c r="AR506" i="1"/>
  <c r="AU525" i="1"/>
  <c r="AR578" i="1"/>
  <c r="AR600" i="1" s="1"/>
  <c r="AP640" i="1"/>
  <c r="AQ578" i="1"/>
  <c r="AS577" i="1"/>
  <c r="AS599" i="1" s="1"/>
  <c r="AV577" i="1"/>
  <c r="AV599" i="1" s="1"/>
  <c r="AV642" i="1"/>
  <c r="AS642" i="1"/>
  <c r="AQ642" i="1"/>
  <c r="AP645" i="1"/>
  <c r="Y579" i="1"/>
  <c r="Y577" i="1"/>
  <c r="AB513" i="1"/>
  <c r="AA525" i="1"/>
  <c r="AB504" i="1"/>
  <c r="AC504" i="1" s="1"/>
  <c r="AD504" i="1" s="1"/>
  <c r="Z641" i="1"/>
  <c r="Y582" i="1"/>
  <c r="AA642" i="1"/>
  <c r="AA641" i="1"/>
  <c r="X301" i="1"/>
  <c r="U311" i="1" s="1"/>
  <c r="U322" i="1" s="1"/>
  <c r="U545" i="1"/>
  <c r="Y545" i="1"/>
  <c r="AB499" i="1"/>
  <c r="AC499" i="1" s="1"/>
  <c r="AD499" i="1" s="1"/>
  <c r="Z582" i="1"/>
  <c r="Y580" i="1"/>
  <c r="Z580" i="1" s="1"/>
  <c r="X300" i="1"/>
  <c r="T311" i="1" s="1"/>
  <c r="T322" i="1" s="1"/>
  <c r="AF640" i="1"/>
  <c r="AE579" i="1"/>
  <c r="AE601" i="1" s="1"/>
  <c r="AB579" i="1"/>
  <c r="AB601" i="1" s="1"/>
  <c r="X302" i="1"/>
  <c r="T312" i="1" s="1"/>
  <c r="T323" i="1" s="1"/>
  <c r="X305" i="1"/>
  <c r="U313" i="1" s="1"/>
  <c r="U324" i="1" s="1"/>
  <c r="T428" i="1"/>
  <c r="T398" i="1"/>
  <c r="AC640" i="1"/>
  <c r="Z642" i="1"/>
  <c r="AB577" i="1"/>
  <c r="AB599" i="1" s="1"/>
  <c r="AE577" i="1"/>
  <c r="AE599" i="1" s="1"/>
  <c r="AA506" i="1"/>
  <c r="W545" i="1"/>
  <c r="AB498" i="1"/>
  <c r="AD525" i="1"/>
  <c r="W304" i="1"/>
  <c r="X304" i="1" s="1"/>
  <c r="T313" i="1" s="1"/>
  <c r="T324" i="1" s="1"/>
  <c r="U295" i="1"/>
  <c r="U307" i="1" s="1"/>
  <c r="W294" i="1"/>
  <c r="V294" i="1"/>
  <c r="V295" i="1" s="1"/>
  <c r="AA578" i="1"/>
  <c r="AA600" i="1" s="1"/>
  <c r="CU362" i="1" l="1"/>
  <c r="BI598" i="1"/>
  <c r="BM598" i="1" s="1"/>
  <c r="EC362" i="1"/>
  <c r="BN362" i="1"/>
  <c r="AW362" i="1"/>
  <c r="ED362" i="1"/>
  <c r="AE362" i="1"/>
  <c r="CV362" i="1"/>
  <c r="AV362" i="1"/>
  <c r="AF362" i="1"/>
  <c r="CP601" i="1"/>
  <c r="CP662" i="1" s="1"/>
  <c r="DX601" i="1"/>
  <c r="DX662" i="1" s="1"/>
  <c r="AR598" i="1"/>
  <c r="AV598" i="1" s="1"/>
  <c r="DF599" i="1"/>
  <c r="DF660" i="1" s="1"/>
  <c r="CO599" i="1"/>
  <c r="CO660" i="1" s="1"/>
  <c r="BJ597" i="1"/>
  <c r="BM604" i="1"/>
  <c r="DG601" i="1"/>
  <c r="DG662" i="1" s="1"/>
  <c r="DW599" i="1"/>
  <c r="DW660" i="1" s="1"/>
  <c r="BJ599" i="1"/>
  <c r="BJ660" i="1" s="1"/>
  <c r="AA515" i="1"/>
  <c r="AR515" i="1"/>
  <c r="BI520" i="1"/>
  <c r="BI515" i="1"/>
  <c r="BN577" i="1"/>
  <c r="BN599" i="1" s="1"/>
  <c r="BK577" i="1"/>
  <c r="BK599" i="1" s="1"/>
  <c r="BI665" i="1"/>
  <c r="AB662" i="1"/>
  <c r="DF659" i="1"/>
  <c r="AB660" i="1"/>
  <c r="AS662" i="1"/>
  <c r="AS660" i="1"/>
  <c r="BI661" i="1"/>
  <c r="BI662" i="1"/>
  <c r="AA661" i="1"/>
  <c r="AR661" i="1"/>
  <c r="AL436" i="1"/>
  <c r="AC498" i="1"/>
  <c r="AC513" i="1" s="1"/>
  <c r="BY578" i="1"/>
  <c r="BY600" i="1" s="1"/>
  <c r="BY661" i="1" s="1"/>
  <c r="BX600" i="1"/>
  <c r="BX661" i="1" s="1"/>
  <c r="BY545" i="1"/>
  <c r="BY598" i="1" s="1"/>
  <c r="BX598" i="1"/>
  <c r="DG578" i="1"/>
  <c r="DF661" i="1"/>
  <c r="CP545" i="1"/>
  <c r="CP598" i="1" s="1"/>
  <c r="BK498" i="1"/>
  <c r="DX578" i="1"/>
  <c r="DW661" i="1"/>
  <c r="DX545" i="1"/>
  <c r="DX598" i="1" s="1"/>
  <c r="CP578" i="1"/>
  <c r="CO661" i="1"/>
  <c r="AR604" i="1"/>
  <c r="AB597" i="1"/>
  <c r="AB598" i="1" s="1"/>
  <c r="AA598" i="1"/>
  <c r="AA604" i="1"/>
  <c r="DZ640" i="1"/>
  <c r="EA640" i="1" s="1"/>
  <c r="U436" i="1"/>
  <c r="BJ506" i="1"/>
  <c r="BK506" i="1" s="1"/>
  <c r="BL506" i="1" s="1"/>
  <c r="BL532" i="1" s="1"/>
  <c r="BI507" i="1"/>
  <c r="BJ507" i="1" s="1"/>
  <c r="BK507" i="1" s="1"/>
  <c r="BL507" i="1" s="1"/>
  <c r="CD640" i="1"/>
  <c r="CE640" i="1" s="1"/>
  <c r="CK436" i="1"/>
  <c r="BM641" i="1"/>
  <c r="BN641" i="1" s="1"/>
  <c r="CU577" i="1"/>
  <c r="CV577" i="1" s="1"/>
  <c r="CU640" i="1"/>
  <c r="CV640" i="1" s="1"/>
  <c r="DS436" i="1"/>
  <c r="DB436" i="1"/>
  <c r="DH525" i="1"/>
  <c r="DI513" i="1"/>
  <c r="DI640" i="1"/>
  <c r="DJ640" i="1" s="1"/>
  <c r="DA398" i="1"/>
  <c r="DA428" i="1"/>
  <c r="BF428" i="1"/>
  <c r="DC294" i="1"/>
  <c r="DC295" i="1" s="1"/>
  <c r="DB295" i="1"/>
  <c r="DB307" i="1" s="1"/>
  <c r="DD294" i="1"/>
  <c r="AK428" i="1"/>
  <c r="AK398" i="1"/>
  <c r="CD577" i="1"/>
  <c r="CE577" i="1" s="1"/>
  <c r="AS504" i="1"/>
  <c r="AT504" i="1" s="1"/>
  <c r="AU504" i="1" s="1"/>
  <c r="AS513" i="1"/>
  <c r="AR525" i="1"/>
  <c r="EC577" i="1"/>
  <c r="ED577" i="1" s="1"/>
  <c r="AN294" i="1"/>
  <c r="AL295" i="1"/>
  <c r="AL307" i="1" s="1"/>
  <c r="AM294" i="1"/>
  <c r="AM295" i="1" s="1"/>
  <c r="DL577" i="1"/>
  <c r="DM577" i="1" s="1"/>
  <c r="EA513" i="1"/>
  <c r="EB513" i="1"/>
  <c r="ED640" i="1"/>
  <c r="DT545" i="1"/>
  <c r="DY527" i="1"/>
  <c r="DY532" i="1"/>
  <c r="DX640" i="1"/>
  <c r="DZ578" i="1"/>
  <c r="EC578" i="1"/>
  <c r="DY428" i="1"/>
  <c r="DW428" i="1"/>
  <c r="DV428" i="1"/>
  <c r="DX428" i="1"/>
  <c r="DZ525" i="1"/>
  <c r="DX577" i="1"/>
  <c r="EA579" i="1"/>
  <c r="ED579" i="1"/>
  <c r="DU295" i="1"/>
  <c r="DU307" i="1" s="1"/>
  <c r="DV307" i="1" s="1"/>
  <c r="DS314" i="1" s="1"/>
  <c r="DS325" i="1" s="1"/>
  <c r="DU306" i="1"/>
  <c r="DV306" i="1" s="1"/>
  <c r="DR314" i="1" s="1"/>
  <c r="DR325" i="1" s="1"/>
  <c r="DY406" i="1"/>
  <c r="DY404" i="1"/>
  <c r="DY402" i="1"/>
  <c r="DX400" i="1"/>
  <c r="DV406" i="1"/>
  <c r="DV404" i="1"/>
  <c r="DV402" i="1"/>
  <c r="DU400" i="1"/>
  <c r="DU406" i="1"/>
  <c r="DU404" i="1"/>
  <c r="DU402" i="1"/>
  <c r="DT400" i="1"/>
  <c r="DS406" i="1"/>
  <c r="DS404" i="1"/>
  <c r="DS402" i="1"/>
  <c r="DR400" i="1"/>
  <c r="DR406" i="1"/>
  <c r="DR404" i="1"/>
  <c r="DR402" i="1"/>
  <c r="DX404" i="1"/>
  <c r="DW400" i="1"/>
  <c r="DR410" i="1"/>
  <c r="DY400" i="1"/>
  <c r="DX406" i="1"/>
  <c r="DX402" i="1"/>
  <c r="DW406" i="1"/>
  <c r="DW404" i="1"/>
  <c r="DW402" i="1"/>
  <c r="DV400" i="1"/>
  <c r="DT406" i="1"/>
  <c r="DT404" i="1"/>
  <c r="DT402" i="1"/>
  <c r="DS400" i="1"/>
  <c r="DZ641" i="1"/>
  <c r="EC641" i="1"/>
  <c r="DY521" i="1"/>
  <c r="DY515" i="1"/>
  <c r="DZ506" i="1"/>
  <c r="EA506" i="1" s="1"/>
  <c r="EB506" i="1" s="1"/>
  <c r="DY520" i="1"/>
  <c r="DY516" i="1"/>
  <c r="DY514" i="1"/>
  <c r="DY507" i="1"/>
  <c r="DY535" i="1" s="1"/>
  <c r="EA642" i="1"/>
  <c r="ED642" i="1"/>
  <c r="EA577" i="1"/>
  <c r="DV545" i="1"/>
  <c r="DC545" i="1"/>
  <c r="DJ579" i="1"/>
  <c r="DJ577" i="1"/>
  <c r="DG640" i="1"/>
  <c r="DJ642" i="1"/>
  <c r="DM579" i="1"/>
  <c r="DM642" i="1"/>
  <c r="DG577" i="1"/>
  <c r="DI641" i="1"/>
  <c r="DL641" i="1"/>
  <c r="DH521" i="1"/>
  <c r="DH515" i="1"/>
  <c r="DI506" i="1"/>
  <c r="DH520" i="1"/>
  <c r="DH516" i="1"/>
  <c r="DH514" i="1"/>
  <c r="DH507" i="1"/>
  <c r="DM640" i="1"/>
  <c r="DL578" i="1"/>
  <c r="DI578" i="1"/>
  <c r="DJ498" i="1"/>
  <c r="DI525" i="1"/>
  <c r="DG545" i="1"/>
  <c r="DG598" i="1" s="1"/>
  <c r="DE545" i="1"/>
  <c r="CV579" i="1"/>
  <c r="CP577" i="1"/>
  <c r="CL545" i="1"/>
  <c r="CS579" i="1"/>
  <c r="CJ398" i="1"/>
  <c r="CJ428" i="1"/>
  <c r="CS640" i="1"/>
  <c r="CU578" i="1"/>
  <c r="CR578" i="1"/>
  <c r="CS641" i="1"/>
  <c r="CQ521" i="1"/>
  <c r="CQ515" i="1"/>
  <c r="CR506" i="1"/>
  <c r="CS506" i="1" s="1"/>
  <c r="CT506" i="1" s="1"/>
  <c r="CT527" i="1" s="1"/>
  <c r="CQ520" i="1"/>
  <c r="CQ516" i="1"/>
  <c r="CQ514" i="1"/>
  <c r="CQ507" i="1"/>
  <c r="CV642" i="1"/>
  <c r="CV641" i="1"/>
  <c r="CQ525" i="1"/>
  <c r="CR504" i="1"/>
  <c r="CS504" i="1" s="1"/>
  <c r="CT504" i="1" s="1"/>
  <c r="CS525" i="1"/>
  <c r="CR525" i="1"/>
  <c r="CT513" i="1"/>
  <c r="CS513" i="1"/>
  <c r="CR513" i="1"/>
  <c r="CS577" i="1"/>
  <c r="CM294" i="1"/>
  <c r="CK295" i="1"/>
  <c r="CK307" i="1" s="1"/>
  <c r="CL294" i="1"/>
  <c r="CL295" i="1" s="1"/>
  <c r="CS642" i="1"/>
  <c r="CN545" i="1"/>
  <c r="BZ521" i="1"/>
  <c r="BZ515" i="1"/>
  <c r="CA506" i="1"/>
  <c r="CB506" i="1" s="1"/>
  <c r="CC506" i="1" s="1"/>
  <c r="BZ516" i="1"/>
  <c r="BZ520" i="1"/>
  <c r="BZ507" i="1"/>
  <c r="BZ514" i="1"/>
  <c r="CE579" i="1"/>
  <c r="BY640" i="1"/>
  <c r="CB642" i="1"/>
  <c r="BT436" i="1"/>
  <c r="CB577" i="1"/>
  <c r="CE642" i="1"/>
  <c r="BW545" i="1"/>
  <c r="CA641" i="1"/>
  <c r="CD641" i="1"/>
  <c r="CB640" i="1"/>
  <c r="CB579" i="1"/>
  <c r="BU545" i="1"/>
  <c r="BS398" i="1"/>
  <c r="BS428" i="1"/>
  <c r="CB578" i="1"/>
  <c r="BU294" i="1"/>
  <c r="BU295" i="1" s="1"/>
  <c r="BV294" i="1"/>
  <c r="BT295" i="1"/>
  <c r="BT307" i="1" s="1"/>
  <c r="CE578" i="1"/>
  <c r="CA525" i="1"/>
  <c r="CA513" i="1"/>
  <c r="BZ525" i="1"/>
  <c r="CA504" i="1"/>
  <c r="CB504" i="1" s="1"/>
  <c r="CC504" i="1" s="1"/>
  <c r="CC513" i="1"/>
  <c r="CB513" i="1"/>
  <c r="CB525" i="1"/>
  <c r="BN640" i="1"/>
  <c r="BK640" i="1"/>
  <c r="BG428" i="1"/>
  <c r="BI527" i="1"/>
  <c r="BI532" i="1"/>
  <c r="BK641" i="1"/>
  <c r="BM578" i="1"/>
  <c r="BM600" i="1" s="1"/>
  <c r="BJ578" i="1"/>
  <c r="BJ600" i="1" s="1"/>
  <c r="BE295" i="1"/>
  <c r="BE307" i="1" s="1"/>
  <c r="BF307" i="1" s="1"/>
  <c r="BC314" i="1" s="1"/>
  <c r="BC325" i="1" s="1"/>
  <c r="BE306" i="1"/>
  <c r="BF306" i="1" s="1"/>
  <c r="BB314" i="1" s="1"/>
  <c r="BB325" i="1" s="1"/>
  <c r="BH428" i="1"/>
  <c r="BC436" i="1"/>
  <c r="BC406" i="1"/>
  <c r="BC404" i="1"/>
  <c r="BC402" i="1"/>
  <c r="BB400" i="1"/>
  <c r="BI406" i="1"/>
  <c r="BI404" i="1"/>
  <c r="BI402" i="1"/>
  <c r="BH400" i="1"/>
  <c r="BH406" i="1"/>
  <c r="BH404" i="1"/>
  <c r="BH402" i="1"/>
  <c r="BG400" i="1"/>
  <c r="BG406" i="1"/>
  <c r="BB402" i="1"/>
  <c r="BD400" i="1"/>
  <c r="BF406" i="1"/>
  <c r="BC400" i="1"/>
  <c r="BE406" i="1"/>
  <c r="BG404" i="1"/>
  <c r="BD406" i="1"/>
  <c r="BF404" i="1"/>
  <c r="BB406" i="1"/>
  <c r="BE404" i="1"/>
  <c r="BG402" i="1"/>
  <c r="BD404" i="1"/>
  <c r="BF402" i="1"/>
  <c r="BI400" i="1"/>
  <c r="BE400" i="1"/>
  <c r="BB410" i="1"/>
  <c r="BB404" i="1"/>
  <c r="BE402" i="1"/>
  <c r="BF400" i="1"/>
  <c r="BD402" i="1"/>
  <c r="BJ579" i="1"/>
  <c r="BJ601" i="1" s="1"/>
  <c r="BM579" i="1"/>
  <c r="BM601" i="1" s="1"/>
  <c r="BK642" i="1"/>
  <c r="BH640" i="1"/>
  <c r="BN642" i="1"/>
  <c r="AV578" i="1"/>
  <c r="AV600" i="1" s="1"/>
  <c r="AS578" i="1"/>
  <c r="AS600" i="1" s="1"/>
  <c r="AT640" i="1"/>
  <c r="AS641" i="1"/>
  <c r="AV641" i="1"/>
  <c r="AQ640" i="1"/>
  <c r="AW579" i="1"/>
  <c r="AW601" i="1" s="1"/>
  <c r="AT642" i="1"/>
  <c r="AW577" i="1"/>
  <c r="AW599" i="1" s="1"/>
  <c r="AW640" i="1"/>
  <c r="AT579" i="1"/>
  <c r="AT601" i="1" s="1"/>
  <c r="AW642" i="1"/>
  <c r="AT577" i="1"/>
  <c r="AT599" i="1" s="1"/>
  <c r="AM545" i="1"/>
  <c r="AS506" i="1"/>
  <c r="AR520" i="1"/>
  <c r="AR507" i="1"/>
  <c r="AR516" i="1" s="1"/>
  <c r="AO545" i="1"/>
  <c r="AT498" i="1"/>
  <c r="AS525" i="1"/>
  <c r="AC577" i="1"/>
  <c r="AC599" i="1" s="1"/>
  <c r="AB578" i="1"/>
  <c r="AB600" i="1" s="1"/>
  <c r="AE578" i="1"/>
  <c r="AE600" i="1" s="1"/>
  <c r="X545" i="1"/>
  <c r="Z545" i="1"/>
  <c r="AA532" i="1"/>
  <c r="AA527" i="1"/>
  <c r="AA520" i="1"/>
  <c r="AA507" i="1"/>
  <c r="AA534" i="1" s="1"/>
  <c r="AB506" i="1"/>
  <c r="AC506" i="1" s="1"/>
  <c r="AD506" i="1" s="1"/>
  <c r="AD532" i="1" s="1"/>
  <c r="V545" i="1"/>
  <c r="AD640" i="1"/>
  <c r="AC579" i="1"/>
  <c r="AC601" i="1" s="1"/>
  <c r="AF579" i="1"/>
  <c r="AF601" i="1" s="1"/>
  <c r="Z406" i="1"/>
  <c r="Z404" i="1"/>
  <c r="Z402" i="1"/>
  <c r="Y400" i="1"/>
  <c r="Y406" i="1"/>
  <c r="Y404" i="1"/>
  <c r="Y402" i="1"/>
  <c r="X400" i="1"/>
  <c r="X406" i="1"/>
  <c r="X404" i="1"/>
  <c r="X402" i="1"/>
  <c r="W400" i="1"/>
  <c r="W406" i="1"/>
  <c r="W404" i="1"/>
  <c r="W402" i="1"/>
  <c r="V400" i="1"/>
  <c r="T410" i="1"/>
  <c r="V406" i="1"/>
  <c r="V404" i="1"/>
  <c r="V402" i="1"/>
  <c r="U400" i="1"/>
  <c r="U406" i="1"/>
  <c r="U404" i="1"/>
  <c r="U402" i="1"/>
  <c r="T400" i="1"/>
  <c r="T406" i="1"/>
  <c r="T404" i="1"/>
  <c r="T402" i="1"/>
  <c r="AA400" i="1"/>
  <c r="Z400" i="1"/>
  <c r="AA406" i="1"/>
  <c r="AA404" i="1"/>
  <c r="AA402" i="1"/>
  <c r="AE641" i="1"/>
  <c r="AB641" i="1"/>
  <c r="AB525" i="1"/>
  <c r="Z577" i="1"/>
  <c r="W295" i="1"/>
  <c r="W307" i="1" s="1"/>
  <c r="X307" i="1" s="1"/>
  <c r="U314" i="1" s="1"/>
  <c r="U325" i="1" s="1"/>
  <c r="AA461" i="1" s="1"/>
  <c r="AA605" i="1" s="1"/>
  <c r="W306" i="1"/>
  <c r="X306" i="1" s="1"/>
  <c r="T314" i="1" s="1"/>
  <c r="T325" i="1" s="1"/>
  <c r="AF577" i="1"/>
  <c r="AF599" i="1" s="1"/>
  <c r="AA428" i="1"/>
  <c r="Z428" i="1"/>
  <c r="Y428" i="1"/>
  <c r="X428" i="1"/>
  <c r="AG640" i="1"/>
  <c r="AB642" i="1"/>
  <c r="AE642" i="1"/>
  <c r="Z579" i="1"/>
  <c r="AR514" i="1" l="1"/>
  <c r="AA514" i="1"/>
  <c r="BI514" i="1"/>
  <c r="DY533" i="1"/>
  <c r="DZ400" i="1"/>
  <c r="DY526" i="1"/>
  <c r="DY529" i="1" s="1"/>
  <c r="DY528" i="1"/>
  <c r="DZ406" i="1"/>
  <c r="DH533" i="1"/>
  <c r="DX600" i="1"/>
  <c r="DX661" i="1" s="1"/>
  <c r="DX599" i="1"/>
  <c r="DX660" i="1" s="1"/>
  <c r="CP599" i="1"/>
  <c r="CP660" i="1" s="1"/>
  <c r="AA608" i="1"/>
  <c r="AA609" i="1" s="1"/>
  <c r="AE609" i="1" s="1"/>
  <c r="AE605" i="1"/>
  <c r="AA607" i="1"/>
  <c r="AS597" i="1"/>
  <c r="DG599" i="1"/>
  <c r="DG660" i="1" s="1"/>
  <c r="BJ604" i="1"/>
  <c r="BJ598" i="1"/>
  <c r="BN598" i="1" s="1"/>
  <c r="BK597" i="1"/>
  <c r="BK598" i="1" s="1"/>
  <c r="BO598" i="1" s="1"/>
  <c r="DG600" i="1"/>
  <c r="DG661" i="1" s="1"/>
  <c r="CP600" i="1"/>
  <c r="CP661" i="1" s="1"/>
  <c r="BJ515" i="1"/>
  <c r="BO577" i="1"/>
  <c r="BO599" i="1" s="1"/>
  <c r="BL577" i="1"/>
  <c r="BL599" i="1" s="1"/>
  <c r="BK660" i="1"/>
  <c r="AB400" i="1"/>
  <c r="BI659" i="1"/>
  <c r="AE598" i="1"/>
  <c r="AA659" i="1"/>
  <c r="AE604" i="1"/>
  <c r="AA665" i="1"/>
  <c r="AB659" i="1"/>
  <c r="AR659" i="1"/>
  <c r="AV604" i="1"/>
  <c r="AR665" i="1"/>
  <c r="DG659" i="1"/>
  <c r="BY659" i="1"/>
  <c r="AT662" i="1"/>
  <c r="BJ661" i="1"/>
  <c r="BX659" i="1"/>
  <c r="AS661" i="1"/>
  <c r="CO659" i="1"/>
  <c r="CP659" i="1"/>
  <c r="AC662" i="1"/>
  <c r="AT660" i="1"/>
  <c r="DW659" i="1"/>
  <c r="AB661" i="1"/>
  <c r="AC660" i="1"/>
  <c r="BJ662" i="1"/>
  <c r="DX659" i="1"/>
  <c r="AF598" i="1"/>
  <c r="AC597" i="1"/>
  <c r="AC598" i="1" s="1"/>
  <c r="AB604" i="1"/>
  <c r="AD498" i="1"/>
  <c r="BL498" i="1"/>
  <c r="BK513" i="1"/>
  <c r="BK520" i="1" s="1"/>
  <c r="AB406" i="1"/>
  <c r="V484" i="1"/>
  <c r="V648" i="1" s="1"/>
  <c r="BJ400" i="1"/>
  <c r="AR521" i="1"/>
  <c r="BJ406" i="1"/>
  <c r="BI516" i="1"/>
  <c r="AA516" i="1"/>
  <c r="AA521" i="1"/>
  <c r="BI521" i="1"/>
  <c r="BJ532" i="1"/>
  <c r="BJ527" i="1"/>
  <c r="DH532" i="1"/>
  <c r="BL527" i="1"/>
  <c r="BJ520" i="1"/>
  <c r="BI518" i="1"/>
  <c r="BI534" i="1"/>
  <c r="BI523" i="1"/>
  <c r="BI526" i="1"/>
  <c r="BI529" i="1" s="1"/>
  <c r="BI533" i="1"/>
  <c r="BI528" i="1"/>
  <c r="BI535" i="1"/>
  <c r="BI522" i="1"/>
  <c r="BI517" i="1"/>
  <c r="BJ514" i="1"/>
  <c r="BJ517" i="1" s="1"/>
  <c r="AA528" i="1"/>
  <c r="DH528" i="1"/>
  <c r="DH526" i="1"/>
  <c r="DH530" i="1" s="1"/>
  <c r="BJ516" i="1"/>
  <c r="BJ521" i="1"/>
  <c r="AA533" i="1"/>
  <c r="AA526" i="1"/>
  <c r="AA529" i="1" s="1"/>
  <c r="DZ402" i="1"/>
  <c r="DH527" i="1"/>
  <c r="BJ404" i="1"/>
  <c r="AB404" i="1"/>
  <c r="AD527" i="1"/>
  <c r="AB520" i="1"/>
  <c r="DT484" i="1"/>
  <c r="DH428" i="1"/>
  <c r="DG428" i="1"/>
  <c r="DF428" i="1"/>
  <c r="DE428" i="1"/>
  <c r="AB402" i="1"/>
  <c r="DD295" i="1"/>
  <c r="DD307" i="1" s="1"/>
  <c r="DE307" i="1" s="1"/>
  <c r="DB314" i="1" s="1"/>
  <c r="DB325" i="1" s="1"/>
  <c r="DD306" i="1"/>
  <c r="DE306" i="1" s="1"/>
  <c r="DA314" i="1" s="1"/>
  <c r="DA325" i="1" s="1"/>
  <c r="DH406" i="1"/>
  <c r="DF406" i="1"/>
  <c r="DB404" i="1"/>
  <c r="DC406" i="1"/>
  <c r="DB406" i="1"/>
  <c r="DA410" i="1"/>
  <c r="DH404" i="1"/>
  <c r="DF404" i="1"/>
  <c r="DC404" i="1"/>
  <c r="DA402" i="1"/>
  <c r="DE402" i="1"/>
  <c r="DH400" i="1"/>
  <c r="DH402" i="1"/>
  <c r="DF402" i="1"/>
  <c r="DD406" i="1"/>
  <c r="DC402" i="1"/>
  <c r="DA406" i="1"/>
  <c r="DG400" i="1"/>
  <c r="DE400" i="1"/>
  <c r="DD404" i="1"/>
  <c r="DB400" i="1"/>
  <c r="DD400" i="1"/>
  <c r="DA404" i="1"/>
  <c r="DG406" i="1"/>
  <c r="DE406" i="1"/>
  <c r="DD402" i="1"/>
  <c r="DB402" i="1"/>
  <c r="DG402" i="1"/>
  <c r="DF400" i="1"/>
  <c r="DG404" i="1"/>
  <c r="DE404" i="1"/>
  <c r="DC400" i="1"/>
  <c r="DA400" i="1"/>
  <c r="AB515" i="1"/>
  <c r="DZ404" i="1"/>
  <c r="AN295" i="1"/>
  <c r="AN307" i="1" s="1"/>
  <c r="AO307" i="1" s="1"/>
  <c r="AL314" i="1" s="1"/>
  <c r="AL325" i="1" s="1"/>
  <c r="AN306" i="1"/>
  <c r="AO306" i="1" s="1"/>
  <c r="AK314" i="1" s="1"/>
  <c r="AK325" i="1" s="1"/>
  <c r="CT532" i="1"/>
  <c r="AO400" i="1"/>
  <c r="AQ404" i="1"/>
  <c r="AM406" i="1"/>
  <c r="AK400" i="1"/>
  <c r="AR402" i="1"/>
  <c r="AP406" i="1"/>
  <c r="AL406" i="1"/>
  <c r="AQ402" i="1"/>
  <c r="AM404" i="1"/>
  <c r="AM400" i="1"/>
  <c r="AN406" i="1"/>
  <c r="AO406" i="1"/>
  <c r="AL400" i="1"/>
  <c r="AP404" i="1"/>
  <c r="AO404" i="1"/>
  <c r="AP400" i="1"/>
  <c r="AM402" i="1"/>
  <c r="AK406" i="1"/>
  <c r="AP402" i="1"/>
  <c r="AQ400" i="1"/>
  <c r="AK404" i="1"/>
  <c r="AN404" i="1"/>
  <c r="AR406" i="1"/>
  <c r="AO402" i="1"/>
  <c r="AL404" i="1"/>
  <c r="AK402" i="1"/>
  <c r="AR404" i="1"/>
  <c r="AN400" i="1"/>
  <c r="AL402" i="1"/>
  <c r="AR400" i="1"/>
  <c r="AN402" i="1"/>
  <c r="AQ406" i="1"/>
  <c r="AK410" i="1"/>
  <c r="AR533" i="1"/>
  <c r="AR526" i="1"/>
  <c r="AR530" i="1" s="1"/>
  <c r="AR527" i="1"/>
  <c r="AR532" i="1"/>
  <c r="AR528" i="1"/>
  <c r="AR428" i="1"/>
  <c r="AP428" i="1"/>
  <c r="AQ428" i="1"/>
  <c r="AO428" i="1"/>
  <c r="DZ520" i="1"/>
  <c r="BJ402" i="1"/>
  <c r="DZ527" i="1"/>
  <c r="DZ532" i="1"/>
  <c r="ED578" i="1"/>
  <c r="EE640" i="1"/>
  <c r="DR418" i="1"/>
  <c r="DS416" i="1"/>
  <c r="DT414" i="1"/>
  <c r="DU412" i="1"/>
  <c r="DW418" i="1"/>
  <c r="DX416" i="1"/>
  <c r="DY414" i="1"/>
  <c r="DR412" i="1"/>
  <c r="DV418" i="1"/>
  <c r="DW416" i="1"/>
  <c r="DX414" i="1"/>
  <c r="DY412" i="1"/>
  <c r="DU418" i="1"/>
  <c r="DR422" i="1"/>
  <c r="DT418" i="1"/>
  <c r="DU416" i="1"/>
  <c r="DV414" i="1"/>
  <c r="DW412" i="1"/>
  <c r="DT416" i="1"/>
  <c r="DV412" i="1"/>
  <c r="DR416" i="1"/>
  <c r="DT412" i="1"/>
  <c r="DY418" i="1"/>
  <c r="DS412" i="1"/>
  <c r="DS414" i="1"/>
  <c r="DX418" i="1"/>
  <c r="DW414" i="1"/>
  <c r="DS418" i="1"/>
  <c r="DU414" i="1"/>
  <c r="DY416" i="1"/>
  <c r="DR414" i="1"/>
  <c r="DV416" i="1"/>
  <c r="DX412" i="1"/>
  <c r="EB579" i="1"/>
  <c r="EA578" i="1"/>
  <c r="EE642" i="1"/>
  <c r="EA641" i="1"/>
  <c r="DZ515" i="1"/>
  <c r="EE577" i="1"/>
  <c r="EA532" i="1"/>
  <c r="EB461" i="1"/>
  <c r="EF461" i="1" s="1"/>
  <c r="EA461" i="1"/>
  <c r="EE461" i="1" s="1"/>
  <c r="DZ461" i="1"/>
  <c r="ED461" i="1" s="1"/>
  <c r="DY461" i="1"/>
  <c r="EC461" i="1" s="1"/>
  <c r="DX461" i="1"/>
  <c r="DX583" i="1" s="1"/>
  <c r="DW461" i="1"/>
  <c r="DU484" i="1"/>
  <c r="DU666" i="1" s="1"/>
  <c r="DS484" i="1"/>
  <c r="DW605" i="1" s="1"/>
  <c r="EB532" i="1"/>
  <c r="EB515" i="1"/>
  <c r="EB520" i="1"/>
  <c r="EA527" i="1"/>
  <c r="EB527" i="1"/>
  <c r="DY534" i="1"/>
  <c r="EA515" i="1"/>
  <c r="EA520" i="1"/>
  <c r="EB577" i="1"/>
  <c r="EB642" i="1"/>
  <c r="ED641" i="1"/>
  <c r="EE579" i="1"/>
  <c r="DY523" i="1"/>
  <c r="DY517" i="1"/>
  <c r="DY522" i="1"/>
  <c r="DY518" i="1"/>
  <c r="DZ507" i="1"/>
  <c r="DZ533" i="1" s="1"/>
  <c r="EB640" i="1"/>
  <c r="DJ506" i="1"/>
  <c r="DK506" i="1" s="1"/>
  <c r="DI515" i="1"/>
  <c r="DI520" i="1"/>
  <c r="DM641" i="1"/>
  <c r="DJ578" i="1"/>
  <c r="DN579" i="1"/>
  <c r="DM578" i="1"/>
  <c r="DJ641" i="1"/>
  <c r="DK577" i="1"/>
  <c r="DK642" i="1"/>
  <c r="DK579" i="1"/>
  <c r="DN577" i="1"/>
  <c r="DI527" i="1"/>
  <c r="DI532" i="1"/>
  <c r="DH523" i="1"/>
  <c r="DH517" i="1"/>
  <c r="DH522" i="1"/>
  <c r="DH518" i="1"/>
  <c r="DI507" i="1"/>
  <c r="DI533" i="1" s="1"/>
  <c r="DH534" i="1"/>
  <c r="DH535" i="1"/>
  <c r="DK640" i="1"/>
  <c r="DK498" i="1"/>
  <c r="DJ513" i="1"/>
  <c r="DN640" i="1"/>
  <c r="DN642" i="1"/>
  <c r="CW642" i="1"/>
  <c r="CV578" i="1"/>
  <c r="CS515" i="1"/>
  <c r="CS520" i="1"/>
  <c r="CT520" i="1"/>
  <c r="CT515" i="1"/>
  <c r="CQ523" i="1"/>
  <c r="CQ517" i="1"/>
  <c r="CQ522" i="1"/>
  <c r="CQ518" i="1"/>
  <c r="CR507" i="1"/>
  <c r="CS507" i="1" s="1"/>
  <c r="CT507" i="1" s="1"/>
  <c r="CT514" i="1" s="1"/>
  <c r="CT640" i="1"/>
  <c r="CM295" i="1"/>
  <c r="CM307" i="1" s="1"/>
  <c r="CN307" i="1" s="1"/>
  <c r="CK314" i="1" s="1"/>
  <c r="CK325" i="1" s="1"/>
  <c r="CM306" i="1"/>
  <c r="CN306" i="1" s="1"/>
  <c r="CJ314" i="1" s="1"/>
  <c r="CJ325" i="1" s="1"/>
  <c r="CR527" i="1"/>
  <c r="CR532" i="1"/>
  <c r="CQ428" i="1"/>
  <c r="CP428" i="1"/>
  <c r="CO428" i="1"/>
  <c r="CN428" i="1"/>
  <c r="CW577" i="1"/>
  <c r="CT641" i="1"/>
  <c r="CT579" i="1"/>
  <c r="CT577" i="1"/>
  <c r="CW641" i="1"/>
  <c r="CT642" i="1"/>
  <c r="CQ527" i="1"/>
  <c r="CQ532" i="1"/>
  <c r="CQ528" i="1"/>
  <c r="CQ526" i="1"/>
  <c r="CQ529" i="1" s="1"/>
  <c r="CQ533" i="1"/>
  <c r="CQ535" i="1"/>
  <c r="CQ534" i="1"/>
  <c r="CS578" i="1"/>
  <c r="CR520" i="1"/>
  <c r="CR515" i="1"/>
  <c r="CS532" i="1"/>
  <c r="CS527" i="1"/>
  <c r="CK406" i="1"/>
  <c r="CK404" i="1"/>
  <c r="CK402" i="1"/>
  <c r="CJ400" i="1"/>
  <c r="CJ406" i="1"/>
  <c r="CJ404" i="1"/>
  <c r="CJ402" i="1"/>
  <c r="CQ400" i="1"/>
  <c r="CP406" i="1"/>
  <c r="CP404" i="1"/>
  <c r="CP402" i="1"/>
  <c r="CO400" i="1"/>
  <c r="CO406" i="1"/>
  <c r="CL400" i="1"/>
  <c r="CN406" i="1"/>
  <c r="CQ404" i="1"/>
  <c r="CK400" i="1"/>
  <c r="CM406" i="1"/>
  <c r="CO404" i="1"/>
  <c r="CL406" i="1"/>
  <c r="CN404" i="1"/>
  <c r="CQ402" i="1"/>
  <c r="CL402" i="1"/>
  <c r="CM404" i="1"/>
  <c r="CO402" i="1"/>
  <c r="CL404" i="1"/>
  <c r="CN402" i="1"/>
  <c r="CP400" i="1"/>
  <c r="CQ406" i="1"/>
  <c r="CJ410" i="1"/>
  <c r="CM402" i="1"/>
  <c r="CN400" i="1"/>
  <c r="CM400" i="1"/>
  <c r="CW640" i="1"/>
  <c r="CW579" i="1"/>
  <c r="CC520" i="1"/>
  <c r="CC515" i="1"/>
  <c r="BV295" i="1"/>
  <c r="BV307" i="1" s="1"/>
  <c r="BW307" i="1" s="1"/>
  <c r="BT314" i="1" s="1"/>
  <c r="BT325" i="1" s="1"/>
  <c r="BV306" i="1"/>
  <c r="BW306" i="1" s="1"/>
  <c r="BS314" i="1" s="1"/>
  <c r="BS325" i="1" s="1"/>
  <c r="BZ428" i="1"/>
  <c r="BX428" i="1"/>
  <c r="BY428" i="1"/>
  <c r="BW428" i="1"/>
  <c r="CB641" i="1"/>
  <c r="CC577" i="1"/>
  <c r="CF577" i="1"/>
  <c r="BZ533" i="1"/>
  <c r="BZ527" i="1"/>
  <c r="BZ534" i="1"/>
  <c r="BZ532" i="1"/>
  <c r="BZ526" i="1"/>
  <c r="BZ530" i="1" s="1"/>
  <c r="BZ528" i="1"/>
  <c r="BZ535" i="1"/>
  <c r="CF578" i="1"/>
  <c r="BW406" i="1"/>
  <c r="BW404" i="1"/>
  <c r="BW402" i="1"/>
  <c r="BV400" i="1"/>
  <c r="BT406" i="1"/>
  <c r="BT404" i="1"/>
  <c r="BT402" i="1"/>
  <c r="BS400" i="1"/>
  <c r="BZ406" i="1"/>
  <c r="BZ404" i="1"/>
  <c r="BZ402" i="1"/>
  <c r="BY400" i="1"/>
  <c r="BU406" i="1"/>
  <c r="BX404" i="1"/>
  <c r="BS406" i="1"/>
  <c r="BV404" i="1"/>
  <c r="BY402" i="1"/>
  <c r="BY404" i="1"/>
  <c r="BU404" i="1"/>
  <c r="BX402" i="1"/>
  <c r="BZ400" i="1"/>
  <c r="BS410" i="1"/>
  <c r="BS404" i="1"/>
  <c r="BV402" i="1"/>
  <c r="BX400" i="1"/>
  <c r="BU402" i="1"/>
  <c r="BW400" i="1"/>
  <c r="BY406" i="1"/>
  <c r="BS402" i="1"/>
  <c r="BU400" i="1"/>
  <c r="BV406" i="1"/>
  <c r="BX406" i="1"/>
  <c r="BT400" i="1"/>
  <c r="CC642" i="1"/>
  <c r="CA515" i="1"/>
  <c r="CA520" i="1"/>
  <c r="CC579" i="1"/>
  <c r="CF640" i="1"/>
  <c r="CC527" i="1"/>
  <c r="CA527" i="1"/>
  <c r="CA532" i="1"/>
  <c r="CF579" i="1"/>
  <c r="CC532" i="1"/>
  <c r="CE641" i="1"/>
  <c r="CC578" i="1"/>
  <c r="CB520" i="1"/>
  <c r="CB515" i="1"/>
  <c r="CB532" i="1"/>
  <c r="CB527" i="1"/>
  <c r="CC640" i="1"/>
  <c r="CF642" i="1"/>
  <c r="BZ523" i="1"/>
  <c r="BZ517" i="1"/>
  <c r="BZ518" i="1"/>
  <c r="CA507" i="1"/>
  <c r="CB507" i="1" s="1"/>
  <c r="CC507" i="1" s="1"/>
  <c r="CC516" i="1" s="1"/>
  <c r="BZ522" i="1"/>
  <c r="BJ522" i="1"/>
  <c r="BL642" i="1"/>
  <c r="BJ526" i="1"/>
  <c r="BJ530" i="1" s="1"/>
  <c r="BJ533" i="1"/>
  <c r="BL528" i="1"/>
  <c r="BJ518" i="1"/>
  <c r="BO640" i="1"/>
  <c r="BJ523" i="1"/>
  <c r="BO641" i="1"/>
  <c r="BL461" i="1"/>
  <c r="BL605" i="1" s="1"/>
  <c r="BG461" i="1"/>
  <c r="BJ461" i="1"/>
  <c r="BJ605" i="1" s="1"/>
  <c r="BI461" i="1"/>
  <c r="BI605" i="1" s="1"/>
  <c r="BH461" i="1"/>
  <c r="BK461" i="1"/>
  <c r="BK605" i="1" s="1"/>
  <c r="BC484" i="1"/>
  <c r="BG605" i="1" s="1"/>
  <c r="BE484" i="1"/>
  <c r="BE666" i="1" s="1"/>
  <c r="BJ528" i="1"/>
  <c r="BO642" i="1"/>
  <c r="BN579" i="1"/>
  <c r="BN601" i="1" s="1"/>
  <c r="BK578" i="1"/>
  <c r="BK600" i="1" s="1"/>
  <c r="BB422" i="1"/>
  <c r="BD418" i="1"/>
  <c r="BE416" i="1"/>
  <c r="BF414" i="1"/>
  <c r="BG412" i="1"/>
  <c r="BB418" i="1"/>
  <c r="BC416" i="1"/>
  <c r="BD414" i="1"/>
  <c r="BE412" i="1"/>
  <c r="BI418" i="1"/>
  <c r="BB416" i="1"/>
  <c r="BC414" i="1"/>
  <c r="BD412" i="1"/>
  <c r="BG418" i="1"/>
  <c r="BD416" i="1"/>
  <c r="BI412" i="1"/>
  <c r="BE418" i="1"/>
  <c r="BI414" i="1"/>
  <c r="BF412" i="1"/>
  <c r="BC418" i="1"/>
  <c r="BH414" i="1"/>
  <c r="BC412" i="1"/>
  <c r="BI416" i="1"/>
  <c r="BG414" i="1"/>
  <c r="BB412" i="1"/>
  <c r="BF418" i="1"/>
  <c r="BH416" i="1"/>
  <c r="BE414" i="1"/>
  <c r="BF416" i="1"/>
  <c r="BH412" i="1"/>
  <c r="BG416" i="1"/>
  <c r="BB414" i="1"/>
  <c r="BH418" i="1"/>
  <c r="BN578" i="1"/>
  <c r="BN600" i="1" s="1"/>
  <c r="BJ534" i="1"/>
  <c r="BL533" i="1"/>
  <c r="BJ535" i="1"/>
  <c r="BK579" i="1"/>
  <c r="BK601" i="1" s="1"/>
  <c r="BD484" i="1"/>
  <c r="BH605" i="1" s="1"/>
  <c r="BL641" i="1"/>
  <c r="BL640" i="1"/>
  <c r="AW641" i="1"/>
  <c r="AU642" i="1"/>
  <c r="AX640" i="1"/>
  <c r="AW578" i="1"/>
  <c r="AW600" i="1" s="1"/>
  <c r="AU498" i="1"/>
  <c r="AU597" i="1" s="1"/>
  <c r="AU598" i="1" s="1"/>
  <c r="AY598" i="1" s="1"/>
  <c r="AT513" i="1"/>
  <c r="AR523" i="1"/>
  <c r="AR517" i="1"/>
  <c r="AR522" i="1"/>
  <c r="AR518" i="1"/>
  <c r="AS507" i="1"/>
  <c r="AS534" i="1" s="1"/>
  <c r="AR534" i="1"/>
  <c r="AR535" i="1"/>
  <c r="AT506" i="1"/>
  <c r="AU506" i="1" s="1"/>
  <c r="AS515" i="1"/>
  <c r="AS520" i="1"/>
  <c r="AU577" i="1"/>
  <c r="AU599" i="1" s="1"/>
  <c r="AT578" i="1"/>
  <c r="AT600" i="1" s="1"/>
  <c r="AS532" i="1"/>
  <c r="AS527" i="1"/>
  <c r="AX642" i="1"/>
  <c r="AT641" i="1"/>
  <c r="AU640" i="1"/>
  <c r="AU579" i="1"/>
  <c r="AU601" i="1" s="1"/>
  <c r="AX579" i="1"/>
  <c r="AX601" i="1" s="1"/>
  <c r="AX577" i="1"/>
  <c r="AX599" i="1" s="1"/>
  <c r="AD579" i="1"/>
  <c r="AD601" i="1" s="1"/>
  <c r="AH640" i="1"/>
  <c r="AB527" i="1"/>
  <c r="AB532" i="1"/>
  <c r="AG579" i="1"/>
  <c r="AG601" i="1" s="1"/>
  <c r="AC578" i="1"/>
  <c r="AC600" i="1" s="1"/>
  <c r="AF642" i="1"/>
  <c r="AA535" i="1"/>
  <c r="AG577" i="1"/>
  <c r="AG599" i="1" s="1"/>
  <c r="AD577" i="1"/>
  <c r="AD599" i="1" s="1"/>
  <c r="Y461" i="1"/>
  <c r="AB461" i="1"/>
  <c r="AB605" i="1" s="1"/>
  <c r="AD461" i="1"/>
  <c r="AD605" i="1" s="1"/>
  <c r="AC461" i="1"/>
  <c r="AC605" i="1" s="1"/>
  <c r="Z461" i="1"/>
  <c r="Z584" i="1" s="1"/>
  <c r="U484" i="1"/>
  <c r="W484" i="1"/>
  <c r="W666" i="1" s="1"/>
  <c r="AF641" i="1"/>
  <c r="AC642" i="1"/>
  <c r="AA418" i="1"/>
  <c r="T416" i="1"/>
  <c r="U414" i="1"/>
  <c r="V412" i="1"/>
  <c r="Z418" i="1"/>
  <c r="AA416" i="1"/>
  <c r="T414" i="1"/>
  <c r="U412" i="1"/>
  <c r="Y418" i="1"/>
  <c r="Z416" i="1"/>
  <c r="AA414" i="1"/>
  <c r="T412" i="1"/>
  <c r="X418" i="1"/>
  <c r="Y416" i="1"/>
  <c r="Z414" i="1"/>
  <c r="AA412" i="1"/>
  <c r="W418" i="1"/>
  <c r="X416" i="1"/>
  <c r="Y414" i="1"/>
  <c r="Z412" i="1"/>
  <c r="T422" i="1"/>
  <c r="V418" i="1"/>
  <c r="W416" i="1"/>
  <c r="X414" i="1"/>
  <c r="Y412" i="1"/>
  <c r="U418" i="1"/>
  <c r="V416" i="1"/>
  <c r="W414" i="1"/>
  <c r="X412" i="1"/>
  <c r="V414" i="1"/>
  <c r="W412" i="1"/>
  <c r="T418" i="1"/>
  <c r="U416" i="1"/>
  <c r="AC520" i="1"/>
  <c r="AC515" i="1"/>
  <c r="AC641" i="1"/>
  <c r="AA517" i="1"/>
  <c r="AB507" i="1"/>
  <c r="AB534" i="1" s="1"/>
  <c r="AA523" i="1"/>
  <c r="AA522" i="1"/>
  <c r="AA518" i="1"/>
  <c r="AF578" i="1"/>
  <c r="AF600" i="1" s="1"/>
  <c r="DY530" i="1" l="1"/>
  <c r="DY531" i="1" s="1"/>
  <c r="DY536" i="1" s="1"/>
  <c r="BI530" i="1"/>
  <c r="BI531" i="1" s="1"/>
  <c r="BI536" i="1" s="1"/>
  <c r="DZ418" i="1"/>
  <c r="DI406" i="1"/>
  <c r="CA521" i="1"/>
  <c r="CQ530" i="1"/>
  <c r="CQ531" i="1" s="1"/>
  <c r="CQ536" i="1" s="1"/>
  <c r="CA516" i="1"/>
  <c r="CA406" i="1"/>
  <c r="CA400" i="1"/>
  <c r="CR400" i="1"/>
  <c r="DI400" i="1"/>
  <c r="DZ412" i="1"/>
  <c r="BJ659" i="1"/>
  <c r="CR406" i="1"/>
  <c r="BZ529" i="1"/>
  <c r="BZ531" i="1" s="1"/>
  <c r="DI516" i="1"/>
  <c r="CA514" i="1"/>
  <c r="CA517" i="1" s="1"/>
  <c r="CR514" i="1"/>
  <c r="CR517" i="1" s="1"/>
  <c r="DI514" i="1"/>
  <c r="DI518" i="1" s="1"/>
  <c r="DZ514" i="1"/>
  <c r="DZ518" i="1" s="1"/>
  <c r="DH529" i="1"/>
  <c r="DH531" i="1" s="1"/>
  <c r="DI521" i="1"/>
  <c r="CR516" i="1"/>
  <c r="DZ521" i="1"/>
  <c r="CR521" i="1"/>
  <c r="DZ516" i="1"/>
  <c r="BU484" i="1"/>
  <c r="BU666" i="1" s="1"/>
  <c r="BY666" i="1" s="1"/>
  <c r="BY667" i="1" s="1"/>
  <c r="BK604" i="1"/>
  <c r="BO604" i="1" s="1"/>
  <c r="BN605" i="1"/>
  <c r="BJ608" i="1"/>
  <c r="BJ609" i="1" s="1"/>
  <c r="BN609" i="1" s="1"/>
  <c r="BJ607" i="1"/>
  <c r="BN604" i="1"/>
  <c r="BP605" i="1"/>
  <c r="DW608" i="1"/>
  <c r="DW607" i="1"/>
  <c r="DS605" i="1"/>
  <c r="DS607" i="1" s="1"/>
  <c r="BG606" i="1"/>
  <c r="BG609" i="1" s="1"/>
  <c r="BC605" i="1"/>
  <c r="BC606" i="1" s="1"/>
  <c r="AT597" i="1"/>
  <c r="AT598" i="1" s="1"/>
  <c r="AX598" i="1" s="1"/>
  <c r="AS598" i="1"/>
  <c r="AW598" i="1" s="1"/>
  <c r="AG605" i="1"/>
  <c r="AC608" i="1"/>
  <c r="AC607" i="1"/>
  <c r="BO605" i="1"/>
  <c r="BK608" i="1"/>
  <c r="BK607" i="1"/>
  <c r="DT666" i="1"/>
  <c r="DX666" i="1" s="1"/>
  <c r="DX669" i="1" s="1"/>
  <c r="DX605" i="1"/>
  <c r="AH605" i="1"/>
  <c r="BL526" i="1"/>
  <c r="BL529" i="1" s="1"/>
  <c r="BL597" i="1"/>
  <c r="AB608" i="1"/>
  <c r="AB609" i="1" s="1"/>
  <c r="AF609" i="1" s="1"/>
  <c r="AB607" i="1"/>
  <c r="AF605" i="1"/>
  <c r="BD605" i="1"/>
  <c r="BD606" i="1" s="1"/>
  <c r="BD609" i="1" s="1"/>
  <c r="BH606" i="1"/>
  <c r="BH609" i="1" s="1"/>
  <c r="BI608" i="1"/>
  <c r="BI609" i="1" s="1"/>
  <c r="BM609" i="1" s="1"/>
  <c r="BM605" i="1"/>
  <c r="BI607" i="1"/>
  <c r="V669" i="1"/>
  <c r="BK516" i="1"/>
  <c r="BP577" i="1"/>
  <c r="BP599" i="1" s="1"/>
  <c r="BL660" i="1"/>
  <c r="BJ412" i="1"/>
  <c r="AB412" i="1"/>
  <c r="AS400" i="1"/>
  <c r="CA402" i="1"/>
  <c r="BC666" i="1"/>
  <c r="BG666" i="1" s="1"/>
  <c r="BG667" i="1" s="1"/>
  <c r="BG670" i="1" s="1"/>
  <c r="DS666" i="1"/>
  <c r="DW666" i="1" s="1"/>
  <c r="DW668" i="1" s="1"/>
  <c r="AF604" i="1"/>
  <c r="AB665" i="1"/>
  <c r="AG598" i="1"/>
  <c r="AC659" i="1"/>
  <c r="Z605" i="1"/>
  <c r="V666" i="1"/>
  <c r="Z666" i="1" s="1"/>
  <c r="Z667" i="1" s="1"/>
  <c r="Z670" i="1" s="1"/>
  <c r="Y605" i="1"/>
  <c r="U666" i="1"/>
  <c r="Y666" i="1" s="1"/>
  <c r="Y667" i="1" s="1"/>
  <c r="Y670" i="1" s="1"/>
  <c r="BD666" i="1"/>
  <c r="BH666" i="1" s="1"/>
  <c r="BH667" i="1" s="1"/>
  <c r="BH670" i="1" s="1"/>
  <c r="BK659" i="1"/>
  <c r="BJ665" i="1"/>
  <c r="AU662" i="1"/>
  <c r="BK662" i="1"/>
  <c r="AD662" i="1"/>
  <c r="AT661" i="1"/>
  <c r="BK661" i="1"/>
  <c r="AU660" i="1"/>
  <c r="AC661" i="1"/>
  <c r="AD660" i="1"/>
  <c r="V647" i="1"/>
  <c r="V646" i="1"/>
  <c r="BL535" i="1"/>
  <c r="BK514" i="1"/>
  <c r="BK518" i="1" s="1"/>
  <c r="BL534" i="1"/>
  <c r="BK515" i="1"/>
  <c r="BK523" i="1"/>
  <c r="BK521" i="1"/>
  <c r="BK522" i="1"/>
  <c r="AG461" i="1"/>
  <c r="BN461" i="1"/>
  <c r="AH461" i="1"/>
  <c r="AF461" i="1"/>
  <c r="BP461" i="1"/>
  <c r="DT648" i="1"/>
  <c r="DT669" i="1" s="1"/>
  <c r="BL513" i="1"/>
  <c r="BK525" i="1"/>
  <c r="BM461" i="1"/>
  <c r="AC604" i="1"/>
  <c r="AS604" i="1"/>
  <c r="AU604" i="1"/>
  <c r="BO461" i="1"/>
  <c r="AC525" i="1"/>
  <c r="AD597" i="1"/>
  <c r="AD513" i="1"/>
  <c r="AE461" i="1"/>
  <c r="BJ418" i="1"/>
  <c r="AS406" i="1"/>
  <c r="AB418" i="1"/>
  <c r="BI519" i="1"/>
  <c r="BI524" i="1" s="1"/>
  <c r="AS521" i="1"/>
  <c r="DI402" i="1"/>
  <c r="AA530" i="1"/>
  <c r="AA531" i="1" s="1"/>
  <c r="AA536" i="1" s="1"/>
  <c r="AR529" i="1"/>
  <c r="AR531" i="1" s="1"/>
  <c r="DZ407" i="1"/>
  <c r="AB514" i="1"/>
  <c r="AB517" i="1" s="1"/>
  <c r="AB521" i="1"/>
  <c r="AS514" i="1"/>
  <c r="AS517" i="1" s="1"/>
  <c r="AS516" i="1"/>
  <c r="AB516" i="1"/>
  <c r="DI404" i="1"/>
  <c r="AS535" i="1"/>
  <c r="AB407" i="1"/>
  <c r="Y484" i="1" s="1"/>
  <c r="Y647" i="1" s="1"/>
  <c r="BJ529" i="1"/>
  <c r="BJ531" i="1" s="1"/>
  <c r="BJ536" i="1" s="1"/>
  <c r="AS402" i="1"/>
  <c r="AS533" i="1"/>
  <c r="BJ407" i="1"/>
  <c r="BG484" i="1" s="1"/>
  <c r="BG648" i="1" s="1"/>
  <c r="BJ414" i="1"/>
  <c r="CR402" i="1"/>
  <c r="DZ414" i="1"/>
  <c r="DT647" i="1"/>
  <c r="DT584" i="1" s="1"/>
  <c r="DT586" i="1" s="1"/>
  <c r="CR404" i="1"/>
  <c r="BJ416" i="1"/>
  <c r="AS526" i="1"/>
  <c r="AS529" i="1" s="1"/>
  <c r="AS404" i="1"/>
  <c r="AB416" i="1"/>
  <c r="DY519" i="1"/>
  <c r="DY524" i="1" s="1"/>
  <c r="CR533" i="1"/>
  <c r="CS535" i="1"/>
  <c r="CR535" i="1"/>
  <c r="BJ519" i="1"/>
  <c r="BJ524" i="1" s="1"/>
  <c r="CA404" i="1"/>
  <c r="DT646" i="1"/>
  <c r="DT583" i="1" s="1"/>
  <c r="CT522" i="1"/>
  <c r="DK461" i="1"/>
  <c r="DO461" i="1" s="1"/>
  <c r="DD484" i="1"/>
  <c r="DD666" i="1" s="1"/>
  <c r="DI461" i="1"/>
  <c r="DM461" i="1" s="1"/>
  <c r="DH461" i="1"/>
  <c r="DL461" i="1" s="1"/>
  <c r="DC484" i="1"/>
  <c r="DG605" i="1" s="1"/>
  <c r="DF461" i="1"/>
  <c r="DG461" i="1"/>
  <c r="DB484" i="1"/>
  <c r="DF605" i="1" s="1"/>
  <c r="DJ461" i="1"/>
  <c r="DN461" i="1" s="1"/>
  <c r="CQ519" i="1"/>
  <c r="CQ524" i="1" s="1"/>
  <c r="DZ416" i="1"/>
  <c r="DC416" i="1"/>
  <c r="DH418" i="1"/>
  <c r="DF418" i="1"/>
  <c r="DG414" i="1"/>
  <c r="DE414" i="1"/>
  <c r="DD414" i="1"/>
  <c r="DA416" i="1"/>
  <c r="DH412" i="1"/>
  <c r="DF412" i="1"/>
  <c r="DB412" i="1"/>
  <c r="DG416" i="1"/>
  <c r="DG412" i="1"/>
  <c r="DE412" i="1"/>
  <c r="DB414" i="1"/>
  <c r="DH414" i="1"/>
  <c r="DA422" i="1"/>
  <c r="DH416" i="1"/>
  <c r="DA414" i="1"/>
  <c r="DF416" i="1"/>
  <c r="DC412" i="1"/>
  <c r="DD418" i="1"/>
  <c r="DF414" i="1"/>
  <c r="DE418" i="1"/>
  <c r="DB418" i="1"/>
  <c r="DC418" i="1"/>
  <c r="DA418" i="1"/>
  <c r="DG418" i="1"/>
  <c r="DA412" i="1"/>
  <c r="DE416" i="1"/>
  <c r="DB416" i="1"/>
  <c r="DD416" i="1"/>
  <c r="DD412" i="1"/>
  <c r="DC414" i="1"/>
  <c r="DI526" i="1"/>
  <c r="DI530" i="1" s="1"/>
  <c r="AK416" i="1"/>
  <c r="AN418" i="1"/>
  <c r="AP412" i="1"/>
  <c r="AR416" i="1"/>
  <c r="AM414" i="1"/>
  <c r="AL414" i="1"/>
  <c r="AO416" i="1"/>
  <c r="AL418" i="1"/>
  <c r="AN412" i="1"/>
  <c r="AK418" i="1"/>
  <c r="AQ418" i="1"/>
  <c r="AM412" i="1"/>
  <c r="AP414" i="1"/>
  <c r="AM416" i="1"/>
  <c r="AL416" i="1"/>
  <c r="AO418" i="1"/>
  <c r="AO414" i="1"/>
  <c r="AP418" i="1"/>
  <c r="AQ412" i="1"/>
  <c r="AN414" i="1"/>
  <c r="AP416" i="1"/>
  <c r="AM418" i="1"/>
  <c r="AK412" i="1"/>
  <c r="AQ416" i="1"/>
  <c r="AK422" i="1"/>
  <c r="AO412" i="1"/>
  <c r="AL412" i="1"/>
  <c r="AR414" i="1"/>
  <c r="AR418" i="1"/>
  <c r="AN416" i="1"/>
  <c r="AK414" i="1"/>
  <c r="AQ414" i="1"/>
  <c r="AR412" i="1"/>
  <c r="DI535" i="1"/>
  <c r="AB535" i="1"/>
  <c r="AB414" i="1"/>
  <c r="AB526" i="1"/>
  <c r="AB529" i="1" s="1"/>
  <c r="AA519" i="1"/>
  <c r="AA524" i="1" s="1"/>
  <c r="AB533" i="1"/>
  <c r="AR519" i="1"/>
  <c r="AR524" i="1" s="1"/>
  <c r="AU461" i="1"/>
  <c r="AU605" i="1" s="1"/>
  <c r="AR461" i="1"/>
  <c r="AR605" i="1" s="1"/>
  <c r="AT461" i="1"/>
  <c r="AT605" i="1" s="1"/>
  <c r="AQ461" i="1"/>
  <c r="AP461" i="1"/>
  <c r="AS461" i="1"/>
  <c r="AS605" i="1" s="1"/>
  <c r="AM484" i="1"/>
  <c r="AN484" i="1"/>
  <c r="AN666" i="1" s="1"/>
  <c r="AL484" i="1"/>
  <c r="DH519" i="1"/>
  <c r="DH524" i="1" s="1"/>
  <c r="CS528" i="1"/>
  <c r="CR522" i="1"/>
  <c r="CR534" i="1"/>
  <c r="CR523" i="1"/>
  <c r="CT517" i="1"/>
  <c r="CT518" i="1"/>
  <c r="CS523" i="1"/>
  <c r="CS533" i="1"/>
  <c r="CS534" i="1"/>
  <c r="CR528" i="1"/>
  <c r="CT523" i="1"/>
  <c r="CT521" i="1"/>
  <c r="CS516" i="1"/>
  <c r="CS526" i="1"/>
  <c r="CS529" i="1" s="1"/>
  <c r="CR526" i="1"/>
  <c r="CS514" i="1"/>
  <c r="CS517" i="1" s="1"/>
  <c r="CC522" i="1"/>
  <c r="CA534" i="1"/>
  <c r="BZ519" i="1"/>
  <c r="BZ524" i="1" s="1"/>
  <c r="CB535" i="1"/>
  <c r="CB528" i="1"/>
  <c r="CA523" i="1"/>
  <c r="CB514" i="1"/>
  <c r="CB517" i="1" s="1"/>
  <c r="EA507" i="1"/>
  <c r="DZ523" i="1"/>
  <c r="DZ522" i="1"/>
  <c r="DZ517" i="1"/>
  <c r="EE641" i="1"/>
  <c r="DZ526" i="1"/>
  <c r="DZ529" i="1" s="1"/>
  <c r="EF640" i="1"/>
  <c r="DS647" i="1"/>
  <c r="DS584" i="1" s="1"/>
  <c r="DS586" i="1" s="1"/>
  <c r="DS646" i="1"/>
  <c r="DS583" i="1" s="1"/>
  <c r="DS648" i="1"/>
  <c r="DS669" i="1" s="1"/>
  <c r="DW585" i="1"/>
  <c r="DW583" i="1"/>
  <c r="DW584" i="1"/>
  <c r="EB641" i="1"/>
  <c r="EF642" i="1"/>
  <c r="EB578" i="1"/>
  <c r="EE578" i="1"/>
  <c r="DZ534" i="1"/>
  <c r="EF579" i="1"/>
  <c r="DV484" i="1"/>
  <c r="DV666" i="1" s="1"/>
  <c r="DU647" i="1"/>
  <c r="DU648" i="1"/>
  <c r="DU669" i="1" s="1"/>
  <c r="DU646" i="1"/>
  <c r="DX584" i="1"/>
  <c r="DX585" i="1"/>
  <c r="EF577" i="1"/>
  <c r="DW427" i="1"/>
  <c r="DW426" i="1"/>
  <c r="DW425" i="1"/>
  <c r="DT426" i="1"/>
  <c r="DS426" i="1"/>
  <c r="DR426" i="1"/>
  <c r="DY427" i="1"/>
  <c r="DY426" i="1"/>
  <c r="DY425" i="1"/>
  <c r="DX427" i="1"/>
  <c r="DV427" i="1"/>
  <c r="DX426" i="1"/>
  <c r="DV426" i="1"/>
  <c r="DU426" i="1"/>
  <c r="DX425" i="1"/>
  <c r="DV425" i="1"/>
  <c r="DZ535" i="1"/>
  <c r="DZ528" i="1"/>
  <c r="DK513" i="1"/>
  <c r="DJ525" i="1"/>
  <c r="DN578" i="1"/>
  <c r="DO642" i="1"/>
  <c r="DO577" i="1"/>
  <c r="DJ520" i="1"/>
  <c r="DJ515" i="1"/>
  <c r="DJ507" i="1"/>
  <c r="DK507" i="1" s="1"/>
  <c r="DK528" i="1" s="1"/>
  <c r="DI523" i="1"/>
  <c r="DI522" i="1"/>
  <c r="DI528" i="1"/>
  <c r="DO579" i="1"/>
  <c r="DK527" i="1"/>
  <c r="DK532" i="1"/>
  <c r="DK641" i="1"/>
  <c r="DK578" i="1"/>
  <c r="DN641" i="1"/>
  <c r="DO640" i="1"/>
  <c r="DI534" i="1"/>
  <c r="CX579" i="1"/>
  <c r="CX640" i="1"/>
  <c r="CT578" i="1"/>
  <c r="CJ422" i="1"/>
  <c r="CL418" i="1"/>
  <c r="CM416" i="1"/>
  <c r="CN414" i="1"/>
  <c r="CO412" i="1"/>
  <c r="CK418" i="1"/>
  <c r="CL416" i="1"/>
  <c r="CM414" i="1"/>
  <c r="CN412" i="1"/>
  <c r="CQ418" i="1"/>
  <c r="CJ416" i="1"/>
  <c r="CK414" i="1"/>
  <c r="CL412" i="1"/>
  <c r="CO418" i="1"/>
  <c r="CK416" i="1"/>
  <c r="CQ412" i="1"/>
  <c r="CN418" i="1"/>
  <c r="CP412" i="1"/>
  <c r="CM418" i="1"/>
  <c r="CQ414" i="1"/>
  <c r="CM412" i="1"/>
  <c r="CJ418" i="1"/>
  <c r="CP414" i="1"/>
  <c r="CK412" i="1"/>
  <c r="CQ416" i="1"/>
  <c r="CO414" i="1"/>
  <c r="CJ412" i="1"/>
  <c r="CP416" i="1"/>
  <c r="CL414" i="1"/>
  <c r="CO416" i="1"/>
  <c r="CJ414" i="1"/>
  <c r="CP418" i="1"/>
  <c r="CN416" i="1"/>
  <c r="CX642" i="1"/>
  <c r="CX641" i="1"/>
  <c r="CS522" i="1"/>
  <c r="CX577" i="1"/>
  <c r="CT461" i="1"/>
  <c r="CX461" i="1" s="1"/>
  <c r="CS461" i="1"/>
  <c r="CW461" i="1" s="1"/>
  <c r="CQ461" i="1"/>
  <c r="CU461" i="1" s="1"/>
  <c r="CP461" i="1"/>
  <c r="CO461" i="1"/>
  <c r="CR461" i="1"/>
  <c r="CV461" i="1" s="1"/>
  <c r="CK484" i="1"/>
  <c r="CO605" i="1" s="1"/>
  <c r="CM484" i="1"/>
  <c r="CM666" i="1" s="1"/>
  <c r="CL484" i="1"/>
  <c r="CP605" i="1" s="1"/>
  <c r="CT535" i="1"/>
  <c r="CT534" i="1"/>
  <c r="CT526" i="1"/>
  <c r="CT530" i="1" s="1"/>
  <c r="CT528" i="1"/>
  <c r="CT533" i="1"/>
  <c r="CT516" i="1"/>
  <c r="CS521" i="1"/>
  <c r="CW578" i="1"/>
  <c r="CC534" i="1"/>
  <c r="CC535" i="1"/>
  <c r="CC526" i="1"/>
  <c r="CC529" i="1" s="1"/>
  <c r="CB526" i="1"/>
  <c r="CB530" i="1" s="1"/>
  <c r="CB522" i="1"/>
  <c r="CA528" i="1"/>
  <c r="CA522" i="1"/>
  <c r="CG579" i="1"/>
  <c r="CC533" i="1"/>
  <c r="BX418" i="1"/>
  <c r="BY416" i="1"/>
  <c r="BZ414" i="1"/>
  <c r="BS412" i="1"/>
  <c r="BS422" i="1"/>
  <c r="BU418" i="1"/>
  <c r="BV416" i="1"/>
  <c r="BW414" i="1"/>
  <c r="BX412" i="1"/>
  <c r="BS418" i="1"/>
  <c r="BT416" i="1"/>
  <c r="BU414" i="1"/>
  <c r="BV412" i="1"/>
  <c r="BT418" i="1"/>
  <c r="BY414" i="1"/>
  <c r="BU412" i="1"/>
  <c r="BW412" i="1"/>
  <c r="BX414" i="1"/>
  <c r="BT412" i="1"/>
  <c r="BZ416" i="1"/>
  <c r="BV414" i="1"/>
  <c r="BX416" i="1"/>
  <c r="BT414" i="1"/>
  <c r="BZ418" i="1"/>
  <c r="BW416" i="1"/>
  <c r="BS414" i="1"/>
  <c r="BV418" i="1"/>
  <c r="BY418" i="1"/>
  <c r="BU416" i="1"/>
  <c r="BZ412" i="1"/>
  <c r="BW418" i="1"/>
  <c r="BS416" i="1"/>
  <c r="BY412" i="1"/>
  <c r="CB534" i="1"/>
  <c r="CA535" i="1"/>
  <c r="CG578" i="1"/>
  <c r="CC523" i="1"/>
  <c r="CB523" i="1"/>
  <c r="CA533" i="1"/>
  <c r="BZ461" i="1"/>
  <c r="CD461" i="1" s="1"/>
  <c r="BY461" i="1"/>
  <c r="CC461" i="1"/>
  <c r="CG461" i="1" s="1"/>
  <c r="CA461" i="1"/>
  <c r="CE461" i="1" s="1"/>
  <c r="BX461" i="1"/>
  <c r="CB461" i="1"/>
  <c r="CF461" i="1" s="1"/>
  <c r="BV484" i="1"/>
  <c r="BV666" i="1" s="1"/>
  <c r="BT484" i="1"/>
  <c r="CB533" i="1"/>
  <c r="CA526" i="1"/>
  <c r="CA530" i="1" s="1"/>
  <c r="CG640" i="1"/>
  <c r="CG577" i="1"/>
  <c r="CC521" i="1"/>
  <c r="CF641" i="1"/>
  <c r="CG642" i="1"/>
  <c r="CB516" i="1"/>
  <c r="CB521" i="1"/>
  <c r="CC641" i="1"/>
  <c r="CC514" i="1"/>
  <c r="CC517" i="1" s="1"/>
  <c r="CC528" i="1"/>
  <c r="BO578" i="1"/>
  <c r="BO600" i="1" s="1"/>
  <c r="BO579" i="1"/>
  <c r="BO601" i="1" s="1"/>
  <c r="BP642" i="1"/>
  <c r="BH585" i="1"/>
  <c r="BH584" i="1"/>
  <c r="BH583" i="1"/>
  <c r="BG583" i="1"/>
  <c r="BG584" i="1"/>
  <c r="BG585" i="1"/>
  <c r="BP641" i="1"/>
  <c r="BP640" i="1"/>
  <c r="BD646" i="1"/>
  <c r="BD583" i="1" s="1"/>
  <c r="BD586" i="1" s="1"/>
  <c r="BD647" i="1"/>
  <c r="BD584" i="1" s="1"/>
  <c r="BD648" i="1"/>
  <c r="BF484" i="1"/>
  <c r="BF666" i="1" s="1"/>
  <c r="BE647" i="1"/>
  <c r="BE646" i="1"/>
  <c r="BE648" i="1"/>
  <c r="BE669" i="1" s="1"/>
  <c r="BC648" i="1"/>
  <c r="BC647" i="1"/>
  <c r="BC584" i="1" s="1"/>
  <c r="BC646" i="1"/>
  <c r="BC583" i="1" s="1"/>
  <c r="BC586" i="1" s="1"/>
  <c r="BL579" i="1"/>
  <c r="BL601" i="1" s="1"/>
  <c r="BI427" i="1"/>
  <c r="BI426" i="1"/>
  <c r="BI425" i="1"/>
  <c r="BG427" i="1"/>
  <c r="BG426" i="1"/>
  <c r="BG425" i="1"/>
  <c r="BF427" i="1"/>
  <c r="BF426" i="1"/>
  <c r="BF425" i="1"/>
  <c r="BB426" i="1"/>
  <c r="BH425" i="1"/>
  <c r="BH426" i="1"/>
  <c r="BE426" i="1"/>
  <c r="BC426" i="1"/>
  <c r="BD426" i="1"/>
  <c r="BH427" i="1"/>
  <c r="BL578" i="1"/>
  <c r="BL600" i="1" s="1"/>
  <c r="AU578" i="1"/>
  <c r="AU600" i="1" s="1"/>
  <c r="AU513" i="1"/>
  <c r="AT525" i="1"/>
  <c r="AX641" i="1"/>
  <c r="AT507" i="1"/>
  <c r="AU507" i="1" s="1"/>
  <c r="AU533" i="1" s="1"/>
  <c r="AS522" i="1"/>
  <c r="AS523" i="1"/>
  <c r="AS528" i="1"/>
  <c r="AU532" i="1"/>
  <c r="AU527" i="1"/>
  <c r="AU641" i="1"/>
  <c r="AX578" i="1"/>
  <c r="AX600" i="1" s="1"/>
  <c r="AY579" i="1"/>
  <c r="AY601" i="1" s="1"/>
  <c r="AY640" i="1"/>
  <c r="AY577" i="1"/>
  <c r="AY599" i="1" s="1"/>
  <c r="AY642" i="1"/>
  <c r="AT515" i="1"/>
  <c r="AT520" i="1"/>
  <c r="X484" i="1"/>
  <c r="X666" i="1" s="1"/>
  <c r="W646" i="1"/>
  <c r="W647" i="1"/>
  <c r="W648" i="1"/>
  <c r="W669" i="1" s="1"/>
  <c r="AH577" i="1"/>
  <c r="AH599" i="1" s="1"/>
  <c r="AG642" i="1"/>
  <c r="X427" i="1"/>
  <c r="X426" i="1"/>
  <c r="X425" i="1"/>
  <c r="W426" i="1"/>
  <c r="V426" i="1"/>
  <c r="U426" i="1"/>
  <c r="T426" i="1"/>
  <c r="AA427" i="1"/>
  <c r="AA426" i="1"/>
  <c r="AA425" i="1"/>
  <c r="Z427" i="1"/>
  <c r="Z426" i="1"/>
  <c r="Z425" i="1"/>
  <c r="Y427" i="1"/>
  <c r="Y426" i="1"/>
  <c r="Y425" i="1"/>
  <c r="U647" i="1"/>
  <c r="U648" i="1"/>
  <c r="U646" i="1"/>
  <c r="AD578" i="1"/>
  <c r="AD600" i="1" s="1"/>
  <c r="AD642" i="1"/>
  <c r="AC507" i="1"/>
  <c r="AB522" i="1"/>
  <c r="AB523" i="1"/>
  <c r="Z585" i="1"/>
  <c r="AG641" i="1"/>
  <c r="AG578" i="1"/>
  <c r="AG600" i="1" s="1"/>
  <c r="AB528" i="1"/>
  <c r="Z583" i="1"/>
  <c r="AH579" i="1"/>
  <c r="AH601" i="1" s="1"/>
  <c r="AD641" i="1"/>
  <c r="Y584" i="1"/>
  <c r="Y583" i="1"/>
  <c r="Y585" i="1"/>
  <c r="AB518" i="1" l="1"/>
  <c r="AB519" i="1" s="1"/>
  <c r="AB524" i="1" s="1"/>
  <c r="BK517" i="1"/>
  <c r="BK519" i="1" s="1"/>
  <c r="BK524" i="1" s="1"/>
  <c r="CA418" i="1"/>
  <c r="AS518" i="1"/>
  <c r="AS519" i="1" s="1"/>
  <c r="AS524" i="1" s="1"/>
  <c r="DI418" i="1"/>
  <c r="CA518" i="1"/>
  <c r="CA519" i="1" s="1"/>
  <c r="CA524" i="1" s="1"/>
  <c r="CR418" i="1"/>
  <c r="CR518" i="1"/>
  <c r="CR519" i="1" s="1"/>
  <c r="CR524" i="1" s="1"/>
  <c r="CA412" i="1"/>
  <c r="CR412" i="1"/>
  <c r="DI412" i="1"/>
  <c r="DI517" i="1"/>
  <c r="DI519" i="1" s="1"/>
  <c r="DI524" i="1" s="1"/>
  <c r="BY668" i="1"/>
  <c r="BU647" i="1"/>
  <c r="BU584" i="1" s="1"/>
  <c r="BU586" i="1" s="1"/>
  <c r="BU646" i="1"/>
  <c r="BU667" i="1" s="1"/>
  <c r="BY605" i="1"/>
  <c r="BY608" i="1" s="1"/>
  <c r="BY669" i="1"/>
  <c r="BU648" i="1"/>
  <c r="BU669" i="1" s="1"/>
  <c r="BL530" i="1"/>
  <c r="BL531" i="1" s="1"/>
  <c r="BL536" i="1" s="1"/>
  <c r="BK609" i="1"/>
  <c r="BO609" i="1" s="1"/>
  <c r="DX667" i="1"/>
  <c r="DX668" i="1"/>
  <c r="DX670" i="1" s="1"/>
  <c r="CP608" i="1"/>
  <c r="CL605" i="1"/>
  <c r="CL607" i="1" s="1"/>
  <c r="CP607" i="1"/>
  <c r="AV605" i="1"/>
  <c r="AR608" i="1"/>
  <c r="AR609" i="1" s="1"/>
  <c r="AV609" i="1" s="1"/>
  <c r="AR607" i="1"/>
  <c r="AG608" i="1"/>
  <c r="AG607" i="1"/>
  <c r="AF607" i="1"/>
  <c r="AF608" i="1"/>
  <c r="DX608" i="1"/>
  <c r="DS612" i="1" s="1"/>
  <c r="DT605" i="1"/>
  <c r="DT607" i="1" s="1"/>
  <c r="DX607" i="1"/>
  <c r="CO608" i="1"/>
  <c r="CO607" i="1"/>
  <c r="CK605" i="1"/>
  <c r="CK607" i="1" s="1"/>
  <c r="Y606" i="1"/>
  <c r="Y609" i="1" s="1"/>
  <c r="U605" i="1"/>
  <c r="U606" i="1" s="1"/>
  <c r="BC609" i="1"/>
  <c r="BC610" i="1"/>
  <c r="AY605" i="1"/>
  <c r="AU607" i="1"/>
  <c r="AU608" i="1"/>
  <c r="AU609" i="1" s="1"/>
  <c r="AY609" i="1" s="1"/>
  <c r="AW605" i="1"/>
  <c r="AS607" i="1"/>
  <c r="AS608" i="1"/>
  <c r="AS609" i="1" s="1"/>
  <c r="AW609" i="1" s="1"/>
  <c r="DF608" i="1"/>
  <c r="DB605" i="1"/>
  <c r="DB607" i="1" s="1"/>
  <c r="DF607" i="1"/>
  <c r="BL604" i="1"/>
  <c r="BP604" i="1" s="1"/>
  <c r="BL598" i="1"/>
  <c r="BP598" i="1" s="1"/>
  <c r="Z606" i="1"/>
  <c r="Z609" i="1" s="1"/>
  <c r="V605" i="1"/>
  <c r="V606" i="1" s="1"/>
  <c r="V609" i="1" s="1"/>
  <c r="BM607" i="1"/>
  <c r="BM608" i="1"/>
  <c r="BO608" i="1"/>
  <c r="BO607" i="1"/>
  <c r="AX605" i="1"/>
  <c r="AT608" i="1"/>
  <c r="AT607" i="1"/>
  <c r="DG608" i="1"/>
  <c r="DG607" i="1"/>
  <c r="DC605" i="1"/>
  <c r="DC607" i="1" s="1"/>
  <c r="AC609" i="1"/>
  <c r="AG609" i="1" s="1"/>
  <c r="BN607" i="1"/>
  <c r="BN608" i="1"/>
  <c r="BD669" i="1"/>
  <c r="W668" i="1"/>
  <c r="BC667" i="1"/>
  <c r="BD668" i="1"/>
  <c r="BC668" i="1"/>
  <c r="DS667" i="1"/>
  <c r="W667" i="1"/>
  <c r="U667" i="1"/>
  <c r="U583" i="1"/>
  <c r="U586" i="1" s="1"/>
  <c r="BC669" i="1"/>
  <c r="DS668" i="1"/>
  <c r="U669" i="1"/>
  <c r="DU667" i="1"/>
  <c r="V583" i="1"/>
  <c r="V586" i="1" s="1"/>
  <c r="BE667" i="1"/>
  <c r="DT667" i="1"/>
  <c r="V668" i="1"/>
  <c r="V584" i="1"/>
  <c r="U668" i="1"/>
  <c r="U584" i="1"/>
  <c r="BE668" i="1"/>
  <c r="DU668" i="1"/>
  <c r="CA407" i="1"/>
  <c r="BX484" i="1" s="1"/>
  <c r="AT604" i="1"/>
  <c r="DW667" i="1"/>
  <c r="DW669" i="1"/>
  <c r="CK666" i="1"/>
  <c r="CO666" i="1" s="1"/>
  <c r="AW604" i="1"/>
  <c r="AS665" i="1"/>
  <c r="BX605" i="1"/>
  <c r="BT666" i="1"/>
  <c r="BX666" i="1" s="1"/>
  <c r="AP605" i="1"/>
  <c r="AL666" i="1"/>
  <c r="AP666" i="1" s="1"/>
  <c r="AP667" i="1" s="1"/>
  <c r="AP670" i="1" s="1"/>
  <c r="DB666" i="1"/>
  <c r="DF666" i="1" s="1"/>
  <c r="AT659" i="1"/>
  <c r="BD649" i="1"/>
  <c r="BD670" i="1" s="1"/>
  <c r="BD667" i="1"/>
  <c r="AS659" i="1"/>
  <c r="CL666" i="1"/>
  <c r="CP666" i="1" s="1"/>
  <c r="BK665" i="1"/>
  <c r="AG604" i="1"/>
  <c r="AC665" i="1"/>
  <c r="DC666" i="1"/>
  <c r="DG666" i="1" s="1"/>
  <c r="DT649" i="1"/>
  <c r="DT670" i="1" s="1"/>
  <c r="DT668" i="1"/>
  <c r="AU659" i="1"/>
  <c r="V649" i="1"/>
  <c r="V670" i="1" s="1"/>
  <c r="V667" i="1"/>
  <c r="AQ605" i="1"/>
  <c r="AM666" i="1"/>
  <c r="AQ666" i="1" s="1"/>
  <c r="AQ667" i="1" s="1"/>
  <c r="AQ670" i="1" s="1"/>
  <c r="AY604" i="1"/>
  <c r="AU665" i="1"/>
  <c r="BL662" i="1"/>
  <c r="AU661" i="1"/>
  <c r="AD661" i="1"/>
  <c r="BL661" i="1"/>
  <c r="AW461" i="1"/>
  <c r="AX461" i="1"/>
  <c r="AD520" i="1"/>
  <c r="AD515" i="1"/>
  <c r="AV461" i="1"/>
  <c r="AD604" i="1"/>
  <c r="AD598" i="1"/>
  <c r="AD608" i="1" s="1"/>
  <c r="BK526" i="1"/>
  <c r="BK530" i="1" s="1"/>
  <c r="BK534" i="1"/>
  <c r="BK533" i="1"/>
  <c r="BK527" i="1"/>
  <c r="BK528" i="1"/>
  <c r="BK535" i="1"/>
  <c r="BK532" i="1"/>
  <c r="AY461" i="1"/>
  <c r="AC527" i="1"/>
  <c r="AC532" i="1"/>
  <c r="BL520" i="1"/>
  <c r="BL521" i="1"/>
  <c r="BL522" i="1"/>
  <c r="BL523" i="1"/>
  <c r="BL516" i="1"/>
  <c r="BL515" i="1"/>
  <c r="BL514" i="1"/>
  <c r="BL517" i="1" s="1"/>
  <c r="AS412" i="1"/>
  <c r="BI537" i="1"/>
  <c r="BI538" i="1" s="1"/>
  <c r="AS418" i="1"/>
  <c r="Y646" i="1"/>
  <c r="DW484" i="1"/>
  <c r="DW647" i="1" s="1"/>
  <c r="DI407" i="1"/>
  <c r="DF484" i="1" s="1"/>
  <c r="Y648" i="1"/>
  <c r="AS407" i="1"/>
  <c r="AP484" i="1" s="1"/>
  <c r="CR407" i="1"/>
  <c r="CO484" i="1" s="1"/>
  <c r="CO648" i="1" s="1"/>
  <c r="AB419" i="1"/>
  <c r="Z484" i="1" s="1"/>
  <c r="BG646" i="1"/>
  <c r="BG649" i="1" s="1"/>
  <c r="AS530" i="1"/>
  <c r="AS531" i="1" s="1"/>
  <c r="BG647" i="1"/>
  <c r="CA414" i="1"/>
  <c r="CR414" i="1"/>
  <c r="BJ419" i="1"/>
  <c r="BH484" i="1" s="1"/>
  <c r="BH646" i="1" s="1"/>
  <c r="DZ419" i="1"/>
  <c r="AS416" i="1"/>
  <c r="DI414" i="1"/>
  <c r="CB529" i="1"/>
  <c r="CB531" i="1" s="1"/>
  <c r="CB536" i="1" s="1"/>
  <c r="AT522" i="1"/>
  <c r="CB518" i="1"/>
  <c r="CB519" i="1" s="1"/>
  <c r="CB524" i="1" s="1"/>
  <c r="DY537" i="1"/>
  <c r="DY539" i="1" s="1"/>
  <c r="CQ537" i="1"/>
  <c r="CQ538" i="1" s="1"/>
  <c r="CA416" i="1"/>
  <c r="AB530" i="1"/>
  <c r="AB531" i="1" s="1"/>
  <c r="AB536" i="1" s="1"/>
  <c r="DZ519" i="1"/>
  <c r="DZ524" i="1" s="1"/>
  <c r="DJ522" i="1"/>
  <c r="CS518" i="1"/>
  <c r="CS519" i="1" s="1"/>
  <c r="CS524" i="1" s="1"/>
  <c r="CR416" i="1"/>
  <c r="DH537" i="1"/>
  <c r="DH538" i="1" s="1"/>
  <c r="DI416" i="1"/>
  <c r="DB648" i="1"/>
  <c r="DB669" i="1" s="1"/>
  <c r="DB646" i="1"/>
  <c r="DB583" i="1" s="1"/>
  <c r="DB647" i="1"/>
  <c r="DB584" i="1" s="1"/>
  <c r="DB586" i="1" s="1"/>
  <c r="DE484" i="1"/>
  <c r="DE666" i="1" s="1"/>
  <c r="DD648" i="1"/>
  <c r="DD669" i="1" s="1"/>
  <c r="DD647" i="1"/>
  <c r="DD646" i="1"/>
  <c r="CT519" i="1"/>
  <c r="CT524" i="1" s="1"/>
  <c r="BJ537" i="1"/>
  <c r="BJ538" i="1" s="1"/>
  <c r="DG585" i="1"/>
  <c r="DG584" i="1"/>
  <c r="DG583" i="1"/>
  <c r="DI529" i="1"/>
  <c r="DI531" i="1" s="1"/>
  <c r="AR537" i="1"/>
  <c r="AR538" i="1" s="1"/>
  <c r="DF585" i="1"/>
  <c r="DF583" i="1"/>
  <c r="DF584" i="1"/>
  <c r="DC648" i="1"/>
  <c r="DC669" i="1" s="1"/>
  <c r="DC647" i="1"/>
  <c r="DC584" i="1" s="1"/>
  <c r="DC586" i="1" s="1"/>
  <c r="DC646" i="1"/>
  <c r="DC583" i="1" s="1"/>
  <c r="CC518" i="1"/>
  <c r="CC519" i="1" s="1"/>
  <c r="CC524" i="1" s="1"/>
  <c r="DF425" i="1"/>
  <c r="DA426" i="1"/>
  <c r="DE425" i="1"/>
  <c r="DF426" i="1"/>
  <c r="DE427" i="1"/>
  <c r="DH427" i="1"/>
  <c r="DE426" i="1"/>
  <c r="DH426" i="1"/>
  <c r="DG427" i="1"/>
  <c r="DG426" i="1"/>
  <c r="DD426" i="1"/>
  <c r="DH425" i="1"/>
  <c r="DB426" i="1"/>
  <c r="DG425" i="1"/>
  <c r="DC426" i="1"/>
  <c r="DF427" i="1"/>
  <c r="AO484" i="1"/>
  <c r="AO666" i="1" s="1"/>
  <c r="AN648" i="1"/>
  <c r="AN669" i="1" s="1"/>
  <c r="AN647" i="1"/>
  <c r="AN646" i="1"/>
  <c r="AA537" i="1"/>
  <c r="AA539" i="1" s="1"/>
  <c r="AL646" i="1"/>
  <c r="AL583" i="1" s="1"/>
  <c r="AL586" i="1" s="1"/>
  <c r="AL647" i="1"/>
  <c r="AL584" i="1" s="1"/>
  <c r="AL648" i="1"/>
  <c r="AQ585" i="1"/>
  <c r="AQ584" i="1"/>
  <c r="AQ583" i="1"/>
  <c r="Y429" i="1"/>
  <c r="AB484" i="1" s="1"/>
  <c r="DH536" i="1"/>
  <c r="AR536" i="1"/>
  <c r="DZ530" i="1"/>
  <c r="DZ531" i="1" s="1"/>
  <c r="AM648" i="1"/>
  <c r="AM647" i="1"/>
  <c r="AM584" i="1" s="1"/>
  <c r="AM646" i="1"/>
  <c r="AM583" i="1" s="1"/>
  <c r="AM586" i="1" s="1"/>
  <c r="AO426" i="1"/>
  <c r="AQ426" i="1"/>
  <c r="AO425" i="1"/>
  <c r="AQ425" i="1"/>
  <c r="AR426" i="1"/>
  <c r="AM426" i="1"/>
  <c r="AP426" i="1"/>
  <c r="AK426" i="1"/>
  <c r="AN426" i="1"/>
  <c r="AQ427" i="1"/>
  <c r="AR427" i="1"/>
  <c r="AL426" i="1"/>
  <c r="AP425" i="1"/>
  <c r="AR425" i="1"/>
  <c r="AP427" i="1"/>
  <c r="AO427" i="1"/>
  <c r="AS414" i="1"/>
  <c r="BF429" i="1"/>
  <c r="BI484" i="1" s="1"/>
  <c r="AP583" i="1"/>
  <c r="AP584" i="1"/>
  <c r="AP585" i="1"/>
  <c r="DX586" i="1"/>
  <c r="DY429" i="1"/>
  <c r="DJ521" i="1"/>
  <c r="CT529" i="1"/>
  <c r="CT531" i="1" s="1"/>
  <c r="CS530" i="1"/>
  <c r="CS531" i="1" s="1"/>
  <c r="CS536" i="1" s="1"/>
  <c r="CR529" i="1"/>
  <c r="CR530" i="1"/>
  <c r="CA529" i="1"/>
  <c r="CA531" i="1" s="1"/>
  <c r="DV648" i="1"/>
  <c r="DV669" i="1" s="1"/>
  <c r="DV647" i="1"/>
  <c r="DV646" i="1"/>
  <c r="DW429" i="1"/>
  <c r="EB507" i="1"/>
  <c r="EA534" i="1"/>
  <c r="EA535" i="1"/>
  <c r="EA533" i="1"/>
  <c r="EA514" i="1"/>
  <c r="EA518" i="1" s="1"/>
  <c r="EA526" i="1"/>
  <c r="EA530" i="1" s="1"/>
  <c r="EA516" i="1"/>
  <c r="EA522" i="1"/>
  <c r="EA521" i="1"/>
  <c r="EA523" i="1"/>
  <c r="EA528" i="1"/>
  <c r="EF641" i="1"/>
  <c r="DV429" i="1"/>
  <c r="DS649" i="1"/>
  <c r="DS670" i="1" s="1"/>
  <c r="DW586" i="1"/>
  <c r="DX429" i="1"/>
  <c r="EF578" i="1"/>
  <c r="DK535" i="1"/>
  <c r="DK534" i="1"/>
  <c r="DJ523" i="1"/>
  <c r="DK526" i="1"/>
  <c r="DK530" i="1" s="1"/>
  <c r="DJ514" i="1"/>
  <c r="DJ517" i="1" s="1"/>
  <c r="DO578" i="1"/>
  <c r="DJ516" i="1"/>
  <c r="DK522" i="1"/>
  <c r="DK520" i="1"/>
  <c r="DK516" i="1"/>
  <c r="DK514" i="1"/>
  <c r="DK518" i="1" s="1"/>
  <c r="DK521" i="1"/>
  <c r="DK523" i="1"/>
  <c r="DK515" i="1"/>
  <c r="DO641" i="1"/>
  <c r="DK533" i="1"/>
  <c r="DJ534" i="1"/>
  <c r="DJ532" i="1"/>
  <c r="DJ528" i="1"/>
  <c r="DJ526" i="1"/>
  <c r="DJ530" i="1" s="1"/>
  <c r="DJ535" i="1"/>
  <c r="DJ527" i="1"/>
  <c r="DJ533" i="1"/>
  <c r="CL648" i="1"/>
  <c r="CL669" i="1" s="1"/>
  <c r="CL647" i="1"/>
  <c r="CL584" i="1" s="1"/>
  <c r="CL586" i="1" s="1"/>
  <c r="CL646" i="1"/>
  <c r="CL583" i="1" s="1"/>
  <c r="CX578" i="1"/>
  <c r="CN484" i="1"/>
  <c r="CN666" i="1" s="1"/>
  <c r="CM647" i="1"/>
  <c r="CM646" i="1"/>
  <c r="CM648" i="1"/>
  <c r="CM669" i="1" s="1"/>
  <c r="CK646" i="1"/>
  <c r="CK583" i="1" s="1"/>
  <c r="CK647" i="1"/>
  <c r="CK584" i="1" s="1"/>
  <c r="CK586" i="1" s="1"/>
  <c r="CK648" i="1"/>
  <c r="CK669" i="1" s="1"/>
  <c r="CO584" i="1"/>
  <c r="CO585" i="1"/>
  <c r="CO583" i="1"/>
  <c r="CP585" i="1"/>
  <c r="CP584" i="1"/>
  <c r="CP583" i="1"/>
  <c r="CQ427" i="1"/>
  <c r="CQ426" i="1"/>
  <c r="CQ425" i="1"/>
  <c r="CP427" i="1"/>
  <c r="CP426" i="1"/>
  <c r="CP425" i="1"/>
  <c r="CN427" i="1"/>
  <c r="CN426" i="1"/>
  <c r="CN425" i="1"/>
  <c r="CJ426" i="1"/>
  <c r="CO425" i="1"/>
  <c r="CO426" i="1"/>
  <c r="CM426" i="1"/>
  <c r="CL426" i="1"/>
  <c r="CO427" i="1"/>
  <c r="CK426" i="1"/>
  <c r="CC530" i="1"/>
  <c r="CC531" i="1" s="1"/>
  <c r="BX584" i="1"/>
  <c r="BX583" i="1"/>
  <c r="BX585" i="1"/>
  <c r="BZ537" i="1"/>
  <c r="BZ536" i="1"/>
  <c r="BW484" i="1"/>
  <c r="BW666" i="1" s="1"/>
  <c r="BV648" i="1"/>
  <c r="BV669" i="1" s="1"/>
  <c r="BV646" i="1"/>
  <c r="BV647" i="1"/>
  <c r="CG641" i="1"/>
  <c r="BT647" i="1"/>
  <c r="BT646" i="1"/>
  <c r="BT648" i="1"/>
  <c r="BT669" i="1" s="1"/>
  <c r="BY585" i="1"/>
  <c r="BY583" i="1"/>
  <c r="BY584" i="1"/>
  <c r="BU426" i="1"/>
  <c r="BZ427" i="1"/>
  <c r="BZ426" i="1"/>
  <c r="BZ425" i="1"/>
  <c r="BX427" i="1"/>
  <c r="BX426" i="1"/>
  <c r="BX425" i="1"/>
  <c r="BY426" i="1"/>
  <c r="BW426" i="1"/>
  <c r="BV426" i="1"/>
  <c r="BY427" i="1"/>
  <c r="BT426" i="1"/>
  <c r="BY425" i="1"/>
  <c r="BW427" i="1"/>
  <c r="BS426" i="1"/>
  <c r="BW425" i="1"/>
  <c r="BG429" i="1"/>
  <c r="BG586" i="1"/>
  <c r="BP579" i="1"/>
  <c r="BP601" i="1" s="1"/>
  <c r="BH586" i="1"/>
  <c r="BP578" i="1"/>
  <c r="BP600" i="1" s="1"/>
  <c r="BH429" i="1"/>
  <c r="BI429" i="1"/>
  <c r="BC649" i="1"/>
  <c r="BC670" i="1" s="1"/>
  <c r="BF646" i="1"/>
  <c r="BF648" i="1"/>
  <c r="BF669" i="1" s="1"/>
  <c r="BF647" i="1"/>
  <c r="AU534" i="1"/>
  <c r="AU535" i="1"/>
  <c r="AU528" i="1"/>
  <c r="AU522" i="1"/>
  <c r="AU520" i="1"/>
  <c r="AU516" i="1"/>
  <c r="AU514" i="1"/>
  <c r="AU518" i="1" s="1"/>
  <c r="AU521" i="1"/>
  <c r="AU515" i="1"/>
  <c r="AU523" i="1"/>
  <c r="AT521" i="1"/>
  <c r="AT514" i="1"/>
  <c r="AT518" i="1" s="1"/>
  <c r="AY641" i="1"/>
  <c r="AT516" i="1"/>
  <c r="AT523" i="1"/>
  <c r="AY578" i="1"/>
  <c r="AY600" i="1" s="1"/>
  <c r="AU526" i="1"/>
  <c r="AU530" i="1" s="1"/>
  <c r="AT534" i="1"/>
  <c r="AT535" i="1"/>
  <c r="AT527" i="1"/>
  <c r="AT526" i="1"/>
  <c r="AT529" i="1" s="1"/>
  <c r="AT533" i="1"/>
  <c r="AT532" i="1"/>
  <c r="AT528" i="1"/>
  <c r="Z586" i="1"/>
  <c r="X648" i="1"/>
  <c r="X669" i="1" s="1"/>
  <c r="X646" i="1"/>
  <c r="X647" i="1"/>
  <c r="AH578" i="1"/>
  <c r="AH600" i="1" s="1"/>
  <c r="Y586" i="1"/>
  <c r="AH641" i="1"/>
  <c r="Z429" i="1"/>
  <c r="AH642" i="1"/>
  <c r="AD507" i="1"/>
  <c r="AC534" i="1"/>
  <c r="AC533" i="1"/>
  <c r="AC528" i="1"/>
  <c r="AC526" i="1"/>
  <c r="AC530" i="1" s="1"/>
  <c r="AC535" i="1"/>
  <c r="AC516" i="1"/>
  <c r="AC514" i="1"/>
  <c r="AC518" i="1" s="1"/>
  <c r="AC523" i="1"/>
  <c r="AC521" i="1"/>
  <c r="AC522" i="1"/>
  <c r="U649" i="1"/>
  <c r="U670" i="1" s="1"/>
  <c r="X429" i="1"/>
  <c r="AA429" i="1"/>
  <c r="BU583" i="1" l="1"/>
  <c r="BU668" i="1"/>
  <c r="BU649" i="1"/>
  <c r="BU670" i="1" s="1"/>
  <c r="BY670" i="1"/>
  <c r="BY607" i="1"/>
  <c r="BY609" i="1" s="1"/>
  <c r="BU605" i="1"/>
  <c r="BU607" i="1" s="1"/>
  <c r="BP607" i="1"/>
  <c r="BP608" i="1"/>
  <c r="DS613" i="1"/>
  <c r="AD609" i="1"/>
  <c r="AH609" i="1" s="1"/>
  <c r="CK612" i="1"/>
  <c r="AT609" i="1"/>
  <c r="AX609" i="1" s="1"/>
  <c r="DS611" i="1"/>
  <c r="AP606" i="1"/>
  <c r="AP609" i="1" s="1"/>
  <c r="AL605" i="1"/>
  <c r="AL606" i="1" s="1"/>
  <c r="BX607" i="1"/>
  <c r="BX608" i="1"/>
  <c r="BT612" i="1" s="1"/>
  <c r="BT605" i="1"/>
  <c r="BT607" i="1" s="1"/>
  <c r="AY607" i="1"/>
  <c r="AY608" i="1"/>
  <c r="DB611" i="1"/>
  <c r="CK611" i="1"/>
  <c r="AV607" i="1"/>
  <c r="AV608" i="1"/>
  <c r="AX607" i="1"/>
  <c r="AX608" i="1"/>
  <c r="DB612" i="1"/>
  <c r="AQ606" i="1"/>
  <c r="AQ609" i="1" s="1"/>
  <c r="AM605" i="1"/>
  <c r="AM606" i="1" s="1"/>
  <c r="AM609" i="1" s="1"/>
  <c r="U609" i="1"/>
  <c r="U610" i="1"/>
  <c r="BL608" i="1"/>
  <c r="BL609" i="1" s="1"/>
  <c r="BP609" i="1" s="1"/>
  <c r="AD607" i="1"/>
  <c r="AW607" i="1"/>
  <c r="AW608" i="1"/>
  <c r="BL607" i="1"/>
  <c r="AL669" i="1"/>
  <c r="DD667" i="1"/>
  <c r="BF667" i="1"/>
  <c r="BV668" i="1"/>
  <c r="CL667" i="1"/>
  <c r="AL668" i="1"/>
  <c r="DD668" i="1"/>
  <c r="X668" i="1"/>
  <c r="BV667" i="1"/>
  <c r="CK668" i="1"/>
  <c r="CL668" i="1"/>
  <c r="AL667" i="1"/>
  <c r="X667" i="1"/>
  <c r="CK667" i="1"/>
  <c r="DC667" i="1"/>
  <c r="AA484" i="1"/>
  <c r="DB668" i="1"/>
  <c r="CM667" i="1"/>
  <c r="DV667" i="1"/>
  <c r="DS671" i="1" s="1"/>
  <c r="AN667" i="1"/>
  <c r="DB667" i="1"/>
  <c r="BT667" i="1"/>
  <c r="BT583" i="1"/>
  <c r="CM668" i="1"/>
  <c r="DV668" i="1"/>
  <c r="DS672" i="1" s="1"/>
  <c r="AM668" i="1"/>
  <c r="AN668" i="1"/>
  <c r="BF668" i="1"/>
  <c r="BT668" i="1"/>
  <c r="BT584" i="1"/>
  <c r="BT586" i="1" s="1"/>
  <c r="AM669" i="1"/>
  <c r="BX648" i="1"/>
  <c r="AX604" i="1"/>
  <c r="AT665" i="1"/>
  <c r="DS673" i="1"/>
  <c r="AF484" i="1"/>
  <c r="AB666" i="1"/>
  <c r="DC649" i="1"/>
  <c r="DC670" i="1" s="1"/>
  <c r="DC668" i="1"/>
  <c r="BL665" i="1"/>
  <c r="CP669" i="1"/>
  <c r="CP667" i="1"/>
  <c r="CP668" i="1"/>
  <c r="DF668" i="1"/>
  <c r="DF667" i="1"/>
  <c r="DF669" i="1"/>
  <c r="CO667" i="1"/>
  <c r="CO669" i="1"/>
  <c r="CO668" i="1"/>
  <c r="BM484" i="1"/>
  <c r="BI666" i="1"/>
  <c r="DG667" i="1"/>
  <c r="DG669" i="1"/>
  <c r="DG668" i="1"/>
  <c r="AH598" i="1"/>
  <c r="AH608" i="1" s="1"/>
  <c r="AD659" i="1"/>
  <c r="BX667" i="1"/>
  <c r="BX669" i="1"/>
  <c r="BX668" i="1"/>
  <c r="AM649" i="1"/>
  <c r="AM670" i="1" s="1"/>
  <c r="AM667" i="1"/>
  <c r="BL659" i="1"/>
  <c r="AH604" i="1"/>
  <c r="AD665" i="1"/>
  <c r="BL518" i="1"/>
  <c r="BL519" i="1" s="1"/>
  <c r="BK529" i="1"/>
  <c r="BK531" i="1" s="1"/>
  <c r="BK536" i="1" s="1"/>
  <c r="DS674" i="1"/>
  <c r="BI539" i="1"/>
  <c r="BI546" i="1" s="1"/>
  <c r="Y649" i="1"/>
  <c r="DW648" i="1"/>
  <c r="DW649" i="1" s="1"/>
  <c r="DW646" i="1"/>
  <c r="CO647" i="1"/>
  <c r="CO649" i="1" s="1"/>
  <c r="CO646" i="1"/>
  <c r="DX484" i="1"/>
  <c r="DX646" i="1" s="1"/>
  <c r="AS419" i="1"/>
  <c r="CR419" i="1"/>
  <c r="CA419" i="1"/>
  <c r="BH648" i="1"/>
  <c r="BH649" i="1" s="1"/>
  <c r="BH647" i="1"/>
  <c r="DI419" i="1"/>
  <c r="DG484" i="1" s="1"/>
  <c r="DH539" i="1"/>
  <c r="DL539" i="1" s="1"/>
  <c r="DL546" i="1" s="1"/>
  <c r="EB484" i="1"/>
  <c r="EF484" i="1" s="1"/>
  <c r="CQ539" i="1"/>
  <c r="CQ546" i="1" s="1"/>
  <c r="AR539" i="1"/>
  <c r="AV539" i="1" s="1"/>
  <c r="AV546" i="1" s="1"/>
  <c r="DG586" i="1"/>
  <c r="DY538" i="1"/>
  <c r="DY545" i="1" s="1"/>
  <c r="DJ529" i="1"/>
  <c r="DJ531" i="1" s="1"/>
  <c r="DJ536" i="1" s="1"/>
  <c r="CB537" i="1"/>
  <c r="CB539" i="1" s="1"/>
  <c r="AU517" i="1"/>
  <c r="AU519" i="1" s="1"/>
  <c r="AU524" i="1" s="1"/>
  <c r="AC517" i="1"/>
  <c r="AC519" i="1" s="1"/>
  <c r="AC524" i="1" s="1"/>
  <c r="DI536" i="1"/>
  <c r="DI537" i="1"/>
  <c r="DI538" i="1" s="1"/>
  <c r="AT530" i="1"/>
  <c r="AT531" i="1" s="1"/>
  <c r="AS537" i="1"/>
  <c r="AS538" i="1" s="1"/>
  <c r="AL649" i="1"/>
  <c r="AL670" i="1" s="1"/>
  <c r="AT517" i="1"/>
  <c r="AT519" i="1" s="1"/>
  <c r="AT524" i="1" s="1"/>
  <c r="AA538" i="1"/>
  <c r="AE538" i="1" s="1"/>
  <c r="AE545" i="1" s="1"/>
  <c r="AC529" i="1"/>
  <c r="AC531" i="1" s="1"/>
  <c r="DF586" i="1"/>
  <c r="AS536" i="1"/>
  <c r="DH429" i="1"/>
  <c r="DE429" i="1"/>
  <c r="DB649" i="1"/>
  <c r="DB670" i="1" s="1"/>
  <c r="DZ537" i="1"/>
  <c r="DZ538" i="1" s="1"/>
  <c r="DZ536" i="1"/>
  <c r="BJ539" i="1"/>
  <c r="BN539" i="1" s="1"/>
  <c r="BN546" i="1" s="1"/>
  <c r="CS537" i="1"/>
  <c r="CS539" i="1" s="1"/>
  <c r="EA529" i="1"/>
  <c r="EA531" i="1" s="1"/>
  <c r="EA536" i="1" s="1"/>
  <c r="DE647" i="1"/>
  <c r="DE646" i="1"/>
  <c r="DE648" i="1"/>
  <c r="DE669" i="1" s="1"/>
  <c r="CP586" i="1"/>
  <c r="CL649" i="1"/>
  <c r="CL670" i="1" s="1"/>
  <c r="DF429" i="1"/>
  <c r="BZ429" i="1"/>
  <c r="DG429" i="1"/>
  <c r="AQ586" i="1"/>
  <c r="DF648" i="1"/>
  <c r="DF647" i="1"/>
  <c r="DF646" i="1"/>
  <c r="BW429" i="1"/>
  <c r="AO429" i="1"/>
  <c r="AB537" i="1"/>
  <c r="AB539" i="1" s="1"/>
  <c r="BX429" i="1"/>
  <c r="CA484" i="1" s="1"/>
  <c r="CE484" i="1" s="1"/>
  <c r="CR531" i="1"/>
  <c r="CR536" i="1" s="1"/>
  <c r="DK529" i="1"/>
  <c r="DK531" i="1" s="1"/>
  <c r="DK536" i="1" s="1"/>
  <c r="AP586" i="1"/>
  <c r="AR429" i="1"/>
  <c r="AP429" i="1"/>
  <c r="AP647" i="1"/>
  <c r="AP648" i="1"/>
  <c r="AP646" i="1"/>
  <c r="AQ429" i="1"/>
  <c r="AO648" i="1"/>
  <c r="AO669" i="1" s="1"/>
  <c r="AO646" i="1"/>
  <c r="AO647" i="1"/>
  <c r="EA517" i="1"/>
  <c r="EA519" i="1" s="1"/>
  <c r="EA524" i="1" s="1"/>
  <c r="DJ518" i="1"/>
  <c r="DJ519" i="1" s="1"/>
  <c r="DK517" i="1"/>
  <c r="DK519" i="1" s="1"/>
  <c r="DK524" i="1" s="1"/>
  <c r="CP429" i="1"/>
  <c r="CS484" i="1" s="1"/>
  <c r="CW484" i="1" s="1"/>
  <c r="CA537" i="1"/>
  <c r="CA536" i="1"/>
  <c r="BY586" i="1"/>
  <c r="DY546" i="1"/>
  <c r="EC539" i="1"/>
  <c r="EC546" i="1" s="1"/>
  <c r="DY484" i="1"/>
  <c r="EC484" i="1" s="1"/>
  <c r="DZ484" i="1"/>
  <c r="ED484" i="1" s="1"/>
  <c r="EB535" i="1"/>
  <c r="EB534" i="1"/>
  <c r="EB528" i="1"/>
  <c r="EB533" i="1"/>
  <c r="EB526" i="1"/>
  <c r="EB530" i="1" s="1"/>
  <c r="EB522" i="1"/>
  <c r="EB516" i="1"/>
  <c r="EB514" i="1"/>
  <c r="EB517" i="1" s="1"/>
  <c r="EB521" i="1"/>
  <c r="EB523" i="1"/>
  <c r="EA484" i="1"/>
  <c r="EE484" i="1" s="1"/>
  <c r="DH545" i="1"/>
  <c r="DL538" i="1"/>
  <c r="DL545" i="1" s="1"/>
  <c r="CK649" i="1"/>
  <c r="CK670" i="1" s="1"/>
  <c r="CO429" i="1"/>
  <c r="CQ429" i="1"/>
  <c r="CQ545" i="1"/>
  <c r="CU538" i="1"/>
  <c r="CU545" i="1" s="1"/>
  <c r="CN429" i="1"/>
  <c r="CO586" i="1"/>
  <c r="CN646" i="1"/>
  <c r="CN648" i="1"/>
  <c r="CN669" i="1" s="1"/>
  <c r="CN647" i="1"/>
  <c r="CT537" i="1"/>
  <c r="CT536" i="1"/>
  <c r="BZ538" i="1"/>
  <c r="BZ539" i="1"/>
  <c r="BY429" i="1"/>
  <c r="BX586" i="1"/>
  <c r="BT649" i="1"/>
  <c r="BT670" i="1" s="1"/>
  <c r="CC536" i="1"/>
  <c r="CC537" i="1"/>
  <c r="BW648" i="1"/>
  <c r="BW669" i="1" s="1"/>
  <c r="BW646" i="1"/>
  <c r="BW647" i="1"/>
  <c r="BJ545" i="1"/>
  <c r="BN538" i="1"/>
  <c r="BN545" i="1" s="1"/>
  <c r="BL484" i="1"/>
  <c r="BK484" i="1"/>
  <c r="BI545" i="1"/>
  <c r="BM538" i="1"/>
  <c r="BM545" i="1" s="1"/>
  <c r="BJ484" i="1"/>
  <c r="AU529" i="1"/>
  <c r="AU531" i="1" s="1"/>
  <c r="AR545" i="1"/>
  <c r="AV538" i="1"/>
  <c r="AV545" i="1" s="1"/>
  <c r="Z646" i="1"/>
  <c r="Z647" i="1"/>
  <c r="Z648" i="1"/>
  <c r="AD484" i="1"/>
  <c r="AE539" i="1"/>
  <c r="AE546" i="1" s="1"/>
  <c r="AA546" i="1"/>
  <c r="AC484" i="1"/>
  <c r="AD516" i="1"/>
  <c r="AD528" i="1"/>
  <c r="AD514" i="1"/>
  <c r="AD517" i="1" s="1"/>
  <c r="AD526" i="1"/>
  <c r="AD530" i="1" s="1"/>
  <c r="AD523" i="1"/>
  <c r="AD535" i="1"/>
  <c r="AD533" i="1"/>
  <c r="AD522" i="1"/>
  <c r="AD521" i="1"/>
  <c r="AD534" i="1"/>
  <c r="BC611" i="1" l="1"/>
  <c r="U613" i="1"/>
  <c r="DB613" i="1"/>
  <c r="BC613" i="1"/>
  <c r="CK613" i="1"/>
  <c r="BT611" i="1"/>
  <c r="AL609" i="1"/>
  <c r="AL613" i="1" s="1"/>
  <c r="AL610" i="1"/>
  <c r="BC612" i="1"/>
  <c r="AH607" i="1"/>
  <c r="AA666" i="1"/>
  <c r="CN668" i="1"/>
  <c r="CK672" i="1" s="1"/>
  <c r="CN667" i="1"/>
  <c r="CK671" i="1" s="1"/>
  <c r="AO668" i="1"/>
  <c r="AE484" i="1"/>
  <c r="AE647" i="1" s="1"/>
  <c r="AO667" i="1"/>
  <c r="BW668" i="1"/>
  <c r="BT672" i="1" s="1"/>
  <c r="DE667" i="1"/>
  <c r="DB671" i="1" s="1"/>
  <c r="BW667" i="1"/>
  <c r="BT671" i="1" s="1"/>
  <c r="DE668" i="1"/>
  <c r="DB672" i="1" s="1"/>
  <c r="BX646" i="1"/>
  <c r="BX647" i="1"/>
  <c r="BX649" i="1" s="1"/>
  <c r="BM539" i="1"/>
  <c r="BM546" i="1" s="1"/>
  <c r="CP670" i="1"/>
  <c r="CK673" i="1"/>
  <c r="DG670" i="1"/>
  <c r="BT673" i="1"/>
  <c r="AB667" i="1"/>
  <c r="AB669" i="1"/>
  <c r="AB668" i="1"/>
  <c r="BP484" i="1"/>
  <c r="BL666" i="1"/>
  <c r="BI667" i="1"/>
  <c r="BI669" i="1"/>
  <c r="BI668" i="1"/>
  <c r="AH484" i="1"/>
  <c r="AD666" i="1"/>
  <c r="AG484" i="1"/>
  <c r="AC666" i="1"/>
  <c r="DB673" i="1"/>
  <c r="BN484" i="1"/>
  <c r="BN648" i="1" s="1"/>
  <c r="BJ666" i="1"/>
  <c r="BO484" i="1"/>
  <c r="BK666" i="1"/>
  <c r="BT674" i="1"/>
  <c r="BK537" i="1"/>
  <c r="BK538" i="1" s="1"/>
  <c r="BO538" i="1" s="1"/>
  <c r="BO545" i="1" s="1"/>
  <c r="BO584" i="1" s="1"/>
  <c r="BL524" i="1"/>
  <c r="BL537" i="1"/>
  <c r="AQ484" i="1"/>
  <c r="AQ646" i="1" s="1"/>
  <c r="DX648" i="1"/>
  <c r="DX647" i="1"/>
  <c r="CU539" i="1"/>
  <c r="CU546" i="1" s="1"/>
  <c r="CP484" i="1"/>
  <c r="CP646" i="1" s="1"/>
  <c r="BY484" i="1"/>
  <c r="BY648" i="1" s="1"/>
  <c r="DH546" i="1"/>
  <c r="DH645" i="1" s="1"/>
  <c r="DL645" i="1" s="1"/>
  <c r="EC538" i="1"/>
  <c r="EC545" i="1" s="1"/>
  <c r="EC585" i="1" s="1"/>
  <c r="AA545" i="1"/>
  <c r="AA648" i="1" s="1"/>
  <c r="DI539" i="1"/>
  <c r="DM539" i="1" s="1"/>
  <c r="DM546" i="1" s="1"/>
  <c r="AS539" i="1"/>
  <c r="AW539" i="1" s="1"/>
  <c r="AW546" i="1" s="1"/>
  <c r="BJ546" i="1"/>
  <c r="DZ539" i="1"/>
  <c r="DZ546" i="1" s="1"/>
  <c r="AR546" i="1"/>
  <c r="CS538" i="1"/>
  <c r="CW538" i="1" s="1"/>
  <c r="CW545" i="1" s="1"/>
  <c r="CB538" i="1"/>
  <c r="CB545" i="1" s="1"/>
  <c r="BZ484" i="1"/>
  <c r="CD484" i="1" s="1"/>
  <c r="DF649" i="1"/>
  <c r="AD518" i="1"/>
  <c r="AD519" i="1" s="1"/>
  <c r="AD524" i="1" s="1"/>
  <c r="DH484" i="1"/>
  <c r="DL484" i="1" s="1"/>
  <c r="DL648" i="1" s="1"/>
  <c r="BX533" i="1"/>
  <c r="AB538" i="1"/>
  <c r="AF538" i="1" s="1"/>
  <c r="AF545" i="1" s="1"/>
  <c r="CR537" i="1"/>
  <c r="CR538" i="1" s="1"/>
  <c r="CV538" i="1" s="1"/>
  <c r="CV545" i="1" s="1"/>
  <c r="DG647" i="1"/>
  <c r="DG646" i="1"/>
  <c r="DG648" i="1"/>
  <c r="DK484" i="1"/>
  <c r="DO484" i="1" s="1"/>
  <c r="DI484" i="1"/>
  <c r="DM484" i="1" s="1"/>
  <c r="CC484" i="1"/>
  <c r="CG484" i="1" s="1"/>
  <c r="CA538" i="1"/>
  <c r="CA545" i="1" s="1"/>
  <c r="DJ484" i="1"/>
  <c r="DN484" i="1" s="1"/>
  <c r="CA539" i="1"/>
  <c r="CA546" i="1" s="1"/>
  <c r="DJ524" i="1"/>
  <c r="DJ537" i="1"/>
  <c r="DJ538" i="1" s="1"/>
  <c r="AT484" i="1"/>
  <c r="AP649" i="1"/>
  <c r="AU484" i="1"/>
  <c r="AS484" i="1"/>
  <c r="AR484" i="1"/>
  <c r="AD529" i="1"/>
  <c r="AD531" i="1" s="1"/>
  <c r="EB518" i="1"/>
  <c r="EB519" i="1" s="1"/>
  <c r="EB524" i="1" s="1"/>
  <c r="EB529" i="1"/>
  <c r="EB531" i="1" s="1"/>
  <c r="EA537" i="1"/>
  <c r="EA539" i="1" s="1"/>
  <c r="DK537" i="1"/>
  <c r="DK539" i="1" s="1"/>
  <c r="DY585" i="1"/>
  <c r="DY648" i="1"/>
  <c r="DY583" i="1"/>
  <c r="DY646" i="1"/>
  <c r="DY647" i="1"/>
  <c r="DY584" i="1"/>
  <c r="DZ545" i="1"/>
  <c r="ED538" i="1"/>
  <c r="ED545" i="1" s="1"/>
  <c r="DY582" i="1"/>
  <c r="EC582" i="1" s="1"/>
  <c r="DY645" i="1"/>
  <c r="EC645" i="1" s="1"/>
  <c r="DI545" i="1"/>
  <c r="DM538" i="1"/>
  <c r="DM545" i="1" s="1"/>
  <c r="DL583" i="1"/>
  <c r="DL585" i="1"/>
  <c r="DL584" i="1"/>
  <c r="DH585" i="1"/>
  <c r="DH583" i="1"/>
  <c r="DH584" i="1"/>
  <c r="CQ583" i="1"/>
  <c r="CQ585" i="1"/>
  <c r="CQ584" i="1"/>
  <c r="CU585" i="1"/>
  <c r="CU583" i="1"/>
  <c r="CU584" i="1"/>
  <c r="CQ582" i="1"/>
  <c r="CU582" i="1" s="1"/>
  <c r="CQ645" i="1"/>
  <c r="CU645" i="1" s="1"/>
  <c r="CT484" i="1"/>
  <c r="CX484" i="1" s="1"/>
  <c r="CR484" i="1"/>
  <c r="CV484" i="1" s="1"/>
  <c r="CW539" i="1"/>
  <c r="CW546" i="1" s="1"/>
  <c r="CS546" i="1"/>
  <c r="CT539" i="1"/>
  <c r="CT538" i="1"/>
  <c r="CQ484" i="1"/>
  <c r="CU484" i="1" s="1"/>
  <c r="CD538" i="1"/>
  <c r="CD545" i="1" s="1"/>
  <c r="BZ545" i="1"/>
  <c r="CB484" i="1"/>
  <c r="CF484" i="1" s="1"/>
  <c r="CC539" i="1"/>
  <c r="CC538" i="1"/>
  <c r="CF539" i="1"/>
  <c r="CF546" i="1" s="1"/>
  <c r="CB546" i="1"/>
  <c r="BZ546" i="1"/>
  <c r="CD539" i="1"/>
  <c r="CD546" i="1" s="1"/>
  <c r="BI582" i="1"/>
  <c r="BM582" i="1" s="1"/>
  <c r="BI645" i="1"/>
  <c r="BM645" i="1" s="1"/>
  <c r="BM583" i="1"/>
  <c r="BM646" i="1"/>
  <c r="BM648" i="1"/>
  <c r="BM647" i="1"/>
  <c r="BM585" i="1"/>
  <c r="BM584" i="1"/>
  <c r="BI583" i="1"/>
  <c r="BI646" i="1"/>
  <c r="BI648" i="1"/>
  <c r="BI647" i="1"/>
  <c r="BI584" i="1"/>
  <c r="BI585" i="1"/>
  <c r="BN583" i="1"/>
  <c r="BN584" i="1"/>
  <c r="BN585" i="1"/>
  <c r="BJ583" i="1"/>
  <c r="BJ646" i="1"/>
  <c r="BJ648" i="1"/>
  <c r="BJ647" i="1"/>
  <c r="BJ584" i="1"/>
  <c r="BJ585" i="1"/>
  <c r="AU537" i="1"/>
  <c r="AU536" i="1"/>
  <c r="AS545" i="1"/>
  <c r="AW538" i="1"/>
  <c r="AW545" i="1" s="1"/>
  <c r="AV585" i="1"/>
  <c r="AV583" i="1"/>
  <c r="AV584" i="1"/>
  <c r="AR583" i="1"/>
  <c r="AR585" i="1"/>
  <c r="AR584" i="1"/>
  <c r="AT536" i="1"/>
  <c r="AT537" i="1"/>
  <c r="AA645" i="1"/>
  <c r="AE645" i="1" s="1"/>
  <c r="AA582" i="1"/>
  <c r="AE582" i="1" s="1"/>
  <c r="Z649" i="1"/>
  <c r="AB546" i="1"/>
  <c r="AF539" i="1"/>
  <c r="AF546" i="1" s="1"/>
  <c r="AC536" i="1"/>
  <c r="AC537" i="1"/>
  <c r="AE583" i="1"/>
  <c r="AE585" i="1"/>
  <c r="AE584" i="1"/>
  <c r="AE646" i="1" l="1"/>
  <c r="AE607" i="1"/>
  <c r="U611" i="1" s="1"/>
  <c r="AE608" i="1"/>
  <c r="U612" i="1" s="1"/>
  <c r="AE648" i="1"/>
  <c r="AA669" i="1"/>
  <c r="AA668" i="1"/>
  <c r="AE668" i="1" s="1"/>
  <c r="AA667" i="1"/>
  <c r="CK674" i="1"/>
  <c r="BO585" i="1"/>
  <c r="BO648" i="1"/>
  <c r="BO646" i="1"/>
  <c r="DB674" i="1"/>
  <c r="BN647" i="1"/>
  <c r="BN646" i="1"/>
  <c r="BM669" i="1"/>
  <c r="BI670" i="1"/>
  <c r="BL667" i="1"/>
  <c r="BL669" i="1"/>
  <c r="BL668" i="1"/>
  <c r="BP668" i="1" s="1"/>
  <c r="AV484" i="1"/>
  <c r="AV648" i="1" s="1"/>
  <c r="AR666" i="1"/>
  <c r="AX484" i="1"/>
  <c r="AT666" i="1"/>
  <c r="BK667" i="1"/>
  <c r="BK668" i="1"/>
  <c r="BO668" i="1" s="1"/>
  <c r="BK669" i="1"/>
  <c r="AC667" i="1"/>
  <c r="AC669" i="1"/>
  <c r="AC668" i="1"/>
  <c r="AG668" i="1" s="1"/>
  <c r="BJ667" i="1"/>
  <c r="BJ668" i="1"/>
  <c r="BN668" i="1" s="1"/>
  <c r="BJ669" i="1"/>
  <c r="AW484" i="1"/>
  <c r="AW646" i="1" s="1"/>
  <c r="AS666" i="1"/>
  <c r="AD667" i="1"/>
  <c r="AD669" i="1"/>
  <c r="AD668" i="1"/>
  <c r="AH668" i="1" s="1"/>
  <c r="AF668" i="1"/>
  <c r="AB670" i="1"/>
  <c r="AF670" i="1" s="1"/>
  <c r="AF669" i="1"/>
  <c r="AY484" i="1"/>
  <c r="AU666" i="1"/>
  <c r="BM668" i="1"/>
  <c r="BK545" i="1"/>
  <c r="BK583" i="1" s="1"/>
  <c r="BO647" i="1"/>
  <c r="BO583" i="1"/>
  <c r="BK539" i="1"/>
  <c r="BO539" i="1" s="1"/>
  <c r="BO546" i="1" s="1"/>
  <c r="BG533" i="1"/>
  <c r="BL538" i="1"/>
  <c r="BL539" i="1"/>
  <c r="AQ647" i="1"/>
  <c r="AQ648" i="1"/>
  <c r="AQ649" i="1" s="1"/>
  <c r="DX649" i="1"/>
  <c r="CP647" i="1"/>
  <c r="CP648" i="1"/>
  <c r="AA583" i="1"/>
  <c r="AA585" i="1"/>
  <c r="AA586" i="1" s="1"/>
  <c r="CE538" i="1"/>
  <c r="CE545" i="1" s="1"/>
  <c r="CE646" i="1" s="1"/>
  <c r="AA646" i="1"/>
  <c r="DH582" i="1"/>
  <c r="DL582" i="1" s="1"/>
  <c r="AA647" i="1"/>
  <c r="AA584" i="1"/>
  <c r="AR582" i="1"/>
  <c r="AV582" i="1" s="1"/>
  <c r="ED539" i="1"/>
  <c r="ED546" i="1" s="1"/>
  <c r="BY646" i="1"/>
  <c r="AR645" i="1"/>
  <c r="AV645" i="1" s="1"/>
  <c r="BY647" i="1"/>
  <c r="BY649" i="1" s="1"/>
  <c r="DI546" i="1"/>
  <c r="EC647" i="1"/>
  <c r="EC584" i="1"/>
  <c r="EC648" i="1"/>
  <c r="EC583" i="1"/>
  <c r="BJ645" i="1"/>
  <c r="BN645" i="1" s="1"/>
  <c r="BJ582" i="1"/>
  <c r="BN582" i="1" s="1"/>
  <c r="EC646" i="1"/>
  <c r="AS546" i="1"/>
  <c r="AS582" i="1" s="1"/>
  <c r="AW582" i="1" s="1"/>
  <c r="DH647" i="1"/>
  <c r="AR648" i="1"/>
  <c r="AR647" i="1"/>
  <c r="AR646" i="1"/>
  <c r="DH646" i="1"/>
  <c r="DL646" i="1"/>
  <c r="DG649" i="1"/>
  <c r="DH648" i="1"/>
  <c r="DH649" i="1" s="1"/>
  <c r="DL649" i="1" s="1"/>
  <c r="DL647" i="1"/>
  <c r="CS545" i="1"/>
  <c r="CF538" i="1"/>
  <c r="CF545" i="1" s="1"/>
  <c r="CF584" i="1" s="1"/>
  <c r="BX534" i="1"/>
  <c r="AA649" i="1"/>
  <c r="AE649" i="1" s="1"/>
  <c r="DF533" i="1"/>
  <c r="DJ539" i="1"/>
  <c r="DJ546" i="1" s="1"/>
  <c r="CR545" i="1"/>
  <c r="CR646" i="1" s="1"/>
  <c r="CE539" i="1"/>
  <c r="CE546" i="1" s="1"/>
  <c r="AB545" i="1"/>
  <c r="AB647" i="1" s="1"/>
  <c r="CO533" i="1"/>
  <c r="DK538" i="1"/>
  <c r="DF534" i="1" s="1"/>
  <c r="CR539" i="1"/>
  <c r="EA538" i="1"/>
  <c r="EE538" i="1" s="1"/>
  <c r="EE545" i="1" s="1"/>
  <c r="CQ648" i="1"/>
  <c r="CQ649" i="1" s="1"/>
  <c r="CU649" i="1" s="1"/>
  <c r="CU648" i="1"/>
  <c r="CQ647" i="1"/>
  <c r="CU647" i="1"/>
  <c r="DZ582" i="1"/>
  <c r="ED582" i="1" s="1"/>
  <c r="DZ645" i="1"/>
  <c r="ED645" i="1" s="1"/>
  <c r="DY586" i="1"/>
  <c r="DZ583" i="1"/>
  <c r="DZ646" i="1"/>
  <c r="DZ648" i="1"/>
  <c r="DZ585" i="1"/>
  <c r="DZ584" i="1"/>
  <c r="DZ647" i="1"/>
  <c r="EE539" i="1"/>
  <c r="EE546" i="1" s="1"/>
  <c r="EA546" i="1"/>
  <c r="ED646" i="1"/>
  <c r="ED585" i="1"/>
  <c r="ED583" i="1"/>
  <c r="ED648" i="1"/>
  <c r="ED584" i="1"/>
  <c r="ED647" i="1"/>
  <c r="EB537" i="1"/>
  <c r="EB536" i="1"/>
  <c r="DY649" i="1"/>
  <c r="DJ545" i="1"/>
  <c r="DN538" i="1"/>
  <c r="DN545" i="1" s="1"/>
  <c r="DM646" i="1"/>
  <c r="DM585" i="1"/>
  <c r="DM583" i="1"/>
  <c r="DM648" i="1"/>
  <c r="DM647" i="1"/>
  <c r="DM584" i="1"/>
  <c r="DI585" i="1"/>
  <c r="DI648" i="1"/>
  <c r="DI646" i="1"/>
  <c r="DI583" i="1"/>
  <c r="DI584" i="1"/>
  <c r="DI647" i="1"/>
  <c r="DK546" i="1"/>
  <c r="DO539" i="1"/>
  <c r="DO546" i="1" s="1"/>
  <c r="CT545" i="1"/>
  <c r="CX538" i="1"/>
  <c r="CX545" i="1" s="1"/>
  <c r="CO534" i="1"/>
  <c r="CV583" i="1"/>
  <c r="CV647" i="1"/>
  <c r="CV646" i="1"/>
  <c r="CV585" i="1"/>
  <c r="CV648" i="1"/>
  <c r="CV584" i="1"/>
  <c r="CS582" i="1"/>
  <c r="CW582" i="1" s="1"/>
  <c r="CS645" i="1"/>
  <c r="CW645" i="1" s="1"/>
  <c r="CU646" i="1"/>
  <c r="CQ646" i="1"/>
  <c r="CT546" i="1"/>
  <c r="CX539" i="1"/>
  <c r="CX546" i="1" s="1"/>
  <c r="CW585" i="1"/>
  <c r="CW648" i="1"/>
  <c r="CW647" i="1"/>
  <c r="CW646" i="1"/>
  <c r="CW583" i="1"/>
  <c r="CW584" i="1"/>
  <c r="CQ586" i="1"/>
  <c r="CD648" i="1"/>
  <c r="CD585" i="1"/>
  <c r="CD584" i="1"/>
  <c r="CD646" i="1"/>
  <c r="CD583" i="1"/>
  <c r="CD647" i="1"/>
  <c r="CB585" i="1"/>
  <c r="CB584" i="1"/>
  <c r="CB583" i="1"/>
  <c r="CB648" i="1"/>
  <c r="CB646" i="1"/>
  <c r="CB647" i="1"/>
  <c r="CA584" i="1"/>
  <c r="CA646" i="1"/>
  <c r="CA648" i="1"/>
  <c r="CA585" i="1"/>
  <c r="CA583" i="1"/>
  <c r="CA647" i="1"/>
  <c r="CB582" i="1"/>
  <c r="CF582" i="1" s="1"/>
  <c r="CB645" i="1"/>
  <c r="CF645" i="1" s="1"/>
  <c r="BZ645" i="1"/>
  <c r="CD645" i="1" s="1"/>
  <c r="BZ582" i="1"/>
  <c r="CD582" i="1" s="1"/>
  <c r="CG538" i="1"/>
  <c r="CG545" i="1" s="1"/>
  <c r="CC545" i="1"/>
  <c r="CA645" i="1"/>
  <c r="CE645" i="1" s="1"/>
  <c r="CA582" i="1"/>
  <c r="CE582" i="1" s="1"/>
  <c r="CG539" i="1"/>
  <c r="CG546" i="1" s="1"/>
  <c r="CC546" i="1"/>
  <c r="BZ646" i="1"/>
  <c r="BZ648" i="1"/>
  <c r="BZ585" i="1"/>
  <c r="BZ583" i="1"/>
  <c r="BZ584" i="1"/>
  <c r="BZ647" i="1"/>
  <c r="BI649" i="1"/>
  <c r="BI586" i="1"/>
  <c r="AW585" i="1"/>
  <c r="AW583" i="1"/>
  <c r="AW584" i="1"/>
  <c r="AU538" i="1"/>
  <c r="AU539" i="1"/>
  <c r="AS585" i="1"/>
  <c r="AS648" i="1"/>
  <c r="AS646" i="1"/>
  <c r="AS583" i="1"/>
  <c r="AS647" i="1"/>
  <c r="AS584" i="1"/>
  <c r="AT539" i="1"/>
  <c r="AT538" i="1"/>
  <c r="AP533" i="1"/>
  <c r="AC539" i="1"/>
  <c r="AC538" i="1"/>
  <c r="AF646" i="1"/>
  <c r="AF585" i="1"/>
  <c r="AF583" i="1"/>
  <c r="AF584" i="1"/>
  <c r="AF647" i="1"/>
  <c r="AF648" i="1"/>
  <c r="AB645" i="1"/>
  <c r="AF645" i="1" s="1"/>
  <c r="AB582" i="1"/>
  <c r="AF582" i="1" s="1"/>
  <c r="AD536" i="1"/>
  <c r="AD537" i="1"/>
  <c r="Y533" i="1" s="1"/>
  <c r="AE669" i="1" l="1"/>
  <c r="AA670" i="1"/>
  <c r="AE670" i="1" s="1"/>
  <c r="AL612" i="1"/>
  <c r="AL611" i="1"/>
  <c r="AW647" i="1"/>
  <c r="AW648" i="1"/>
  <c r="AV647" i="1"/>
  <c r="AV646" i="1"/>
  <c r="BC671" i="1"/>
  <c r="U671" i="1"/>
  <c r="AT669" i="1"/>
  <c r="AT667" i="1"/>
  <c r="AT668" i="1"/>
  <c r="AX668" i="1" s="1"/>
  <c r="BC672" i="1"/>
  <c r="AS667" i="1"/>
  <c r="AS669" i="1"/>
  <c r="AS668" i="1"/>
  <c r="AW668" i="1" s="1"/>
  <c r="AR667" i="1"/>
  <c r="AR669" i="1"/>
  <c r="AR668" i="1"/>
  <c r="AG669" i="1"/>
  <c r="AC670" i="1"/>
  <c r="AG670" i="1" s="1"/>
  <c r="AU667" i="1"/>
  <c r="AU669" i="1"/>
  <c r="AU668" i="1"/>
  <c r="AY668" i="1" s="1"/>
  <c r="BM670" i="1"/>
  <c r="U672" i="1"/>
  <c r="AH669" i="1"/>
  <c r="AD670" i="1"/>
  <c r="AH670" i="1" s="1"/>
  <c r="BJ670" i="1"/>
  <c r="BN670" i="1" s="1"/>
  <c r="BN669" i="1"/>
  <c r="BO669" i="1"/>
  <c r="BK670" i="1"/>
  <c r="BO670" i="1" s="1"/>
  <c r="BP669" i="1"/>
  <c r="BL670" i="1"/>
  <c r="BP670" i="1" s="1"/>
  <c r="BK647" i="1"/>
  <c r="BK648" i="1"/>
  <c r="BK584" i="1"/>
  <c r="BK585" i="1"/>
  <c r="BK646" i="1"/>
  <c r="BK546" i="1"/>
  <c r="BL546" i="1"/>
  <c r="BP539" i="1"/>
  <c r="BP546" i="1" s="1"/>
  <c r="BG534" i="1"/>
  <c r="BL545" i="1"/>
  <c r="BP538" i="1"/>
  <c r="BP545" i="1" s="1"/>
  <c r="CP649" i="1"/>
  <c r="CE584" i="1"/>
  <c r="CE647" i="1"/>
  <c r="CE648" i="1"/>
  <c r="CE583" i="1"/>
  <c r="CE585" i="1"/>
  <c r="DH586" i="1"/>
  <c r="DL586" i="1" s="1"/>
  <c r="AR586" i="1"/>
  <c r="AV586" i="1" s="1"/>
  <c r="AS645" i="1"/>
  <c r="AW645" i="1" s="1"/>
  <c r="DI645" i="1"/>
  <c r="DM645" i="1" s="1"/>
  <c r="AR649" i="1"/>
  <c r="AV649" i="1" s="1"/>
  <c r="DI582" i="1"/>
  <c r="DM582" i="1" s="1"/>
  <c r="BJ586" i="1"/>
  <c r="BN586" i="1" s="1"/>
  <c r="BJ649" i="1"/>
  <c r="BN649" i="1" s="1"/>
  <c r="DZ586" i="1"/>
  <c r="ED586" i="1" s="1"/>
  <c r="CF583" i="1"/>
  <c r="CF646" i="1"/>
  <c r="CS584" i="1"/>
  <c r="CS646" i="1"/>
  <c r="CS647" i="1"/>
  <c r="CS583" i="1"/>
  <c r="CF647" i="1"/>
  <c r="EA545" i="1"/>
  <c r="EA583" i="1" s="1"/>
  <c r="CR647" i="1"/>
  <c r="CS585" i="1"/>
  <c r="CS586" i="1" s="1"/>
  <c r="CW586" i="1" s="1"/>
  <c r="CS648" i="1"/>
  <c r="CS649" i="1" s="1"/>
  <c r="CW649" i="1" s="1"/>
  <c r="CF585" i="1"/>
  <c r="CF648" i="1"/>
  <c r="DO538" i="1"/>
  <c r="DO545" i="1" s="1"/>
  <c r="DN539" i="1"/>
  <c r="DN546" i="1" s="1"/>
  <c r="DK545" i="1"/>
  <c r="DK583" i="1" s="1"/>
  <c r="CR648" i="1"/>
  <c r="CR583" i="1"/>
  <c r="CR585" i="1"/>
  <c r="CR584" i="1"/>
  <c r="AB585" i="1"/>
  <c r="AB586" i="1" s="1"/>
  <c r="AF586" i="1" s="1"/>
  <c r="AB583" i="1"/>
  <c r="AB648" i="1"/>
  <c r="AB649" i="1" s="1"/>
  <c r="AB646" i="1"/>
  <c r="AB584" i="1"/>
  <c r="AS586" i="1"/>
  <c r="AW586" i="1" s="1"/>
  <c r="BZ649" i="1"/>
  <c r="CD649" i="1" s="1"/>
  <c r="CR546" i="1"/>
  <c r="CV539" i="1"/>
  <c r="CV546" i="1" s="1"/>
  <c r="DZ649" i="1"/>
  <c r="ED649" i="1" s="1"/>
  <c r="CA586" i="1"/>
  <c r="CE586" i="1" s="1"/>
  <c r="CA649" i="1"/>
  <c r="CE649" i="1" s="1"/>
  <c r="EE585" i="1"/>
  <c r="EE646" i="1"/>
  <c r="EE583" i="1"/>
  <c r="EE648" i="1"/>
  <c r="EE647" i="1"/>
  <c r="EE584" i="1"/>
  <c r="EC586" i="1"/>
  <c r="EC649" i="1"/>
  <c r="EA582" i="1"/>
  <c r="EE582" i="1" s="1"/>
  <c r="EA645" i="1"/>
  <c r="EE645" i="1" s="1"/>
  <c r="EB538" i="1"/>
  <c r="EB539" i="1"/>
  <c r="DW533" i="1"/>
  <c r="DK582" i="1"/>
  <c r="DO582" i="1" s="1"/>
  <c r="DK645" i="1"/>
  <c r="DO645" i="1" s="1"/>
  <c r="DJ582" i="1"/>
  <c r="DN582" i="1" s="1"/>
  <c r="DJ645" i="1"/>
  <c r="DN645" i="1" s="1"/>
  <c r="DN648" i="1"/>
  <c r="DN583" i="1"/>
  <c r="DN585" i="1"/>
  <c r="DN646" i="1"/>
  <c r="DN647" i="1"/>
  <c r="DN584" i="1"/>
  <c r="DJ648" i="1"/>
  <c r="DJ646" i="1"/>
  <c r="DJ585" i="1"/>
  <c r="DJ583" i="1"/>
  <c r="DJ584" i="1"/>
  <c r="DJ647" i="1"/>
  <c r="CT582" i="1"/>
  <c r="CX582" i="1" s="1"/>
  <c r="CT645" i="1"/>
  <c r="CX645" i="1" s="1"/>
  <c r="CU586" i="1"/>
  <c r="CX585" i="1"/>
  <c r="CX647" i="1"/>
  <c r="CX646" i="1"/>
  <c r="CX648" i="1"/>
  <c r="CX583" i="1"/>
  <c r="CX584" i="1"/>
  <c r="CT583" i="1"/>
  <c r="CT648" i="1"/>
  <c r="CT646" i="1"/>
  <c r="CT647" i="1"/>
  <c r="CT585" i="1"/>
  <c r="CT584" i="1"/>
  <c r="CC645" i="1"/>
  <c r="CG645" i="1" s="1"/>
  <c r="CC582" i="1"/>
  <c r="CG582" i="1" s="1"/>
  <c r="CB649" i="1"/>
  <c r="CF649" i="1" s="1"/>
  <c r="BZ586" i="1"/>
  <c r="CG585" i="1"/>
  <c r="CG648" i="1"/>
  <c r="CG646" i="1"/>
  <c r="CG584" i="1"/>
  <c r="CG583" i="1"/>
  <c r="CG647" i="1"/>
  <c r="CB586" i="1"/>
  <c r="CF586" i="1" s="1"/>
  <c r="CC648" i="1"/>
  <c r="CC585" i="1"/>
  <c r="CC583" i="1"/>
  <c r="CC646" i="1"/>
  <c r="CC584" i="1"/>
  <c r="CC647" i="1"/>
  <c r="BM586" i="1"/>
  <c r="BM649" i="1"/>
  <c r="AX539" i="1"/>
  <c r="AX546" i="1" s="1"/>
  <c r="AT546" i="1"/>
  <c r="AU545" i="1"/>
  <c r="AY538" i="1"/>
  <c r="AY545" i="1" s="1"/>
  <c r="AX538" i="1"/>
  <c r="AX545" i="1" s="1"/>
  <c r="AT545" i="1"/>
  <c r="AP534" i="1"/>
  <c r="AU546" i="1"/>
  <c r="AY539" i="1"/>
  <c r="AY546" i="1" s="1"/>
  <c r="AE586" i="1"/>
  <c r="AD539" i="1"/>
  <c r="AD538" i="1"/>
  <c r="Y534" i="1" s="1"/>
  <c r="AC545" i="1"/>
  <c r="AG538" i="1"/>
  <c r="AG545" i="1" s="1"/>
  <c r="AC546" i="1"/>
  <c r="AG539" i="1"/>
  <c r="AG546" i="1" s="1"/>
  <c r="BC673" i="1" l="1"/>
  <c r="U673" i="1"/>
  <c r="U674" i="1"/>
  <c r="BC674" i="1"/>
  <c r="AV669" i="1"/>
  <c r="AR670" i="1"/>
  <c r="AV670" i="1" s="1"/>
  <c r="AX669" i="1"/>
  <c r="AT670" i="1"/>
  <c r="AX670" i="1" s="1"/>
  <c r="AU670" i="1"/>
  <c r="AY670" i="1" s="1"/>
  <c r="AY669" i="1"/>
  <c r="AW669" i="1"/>
  <c r="AS670" i="1"/>
  <c r="AW670" i="1" s="1"/>
  <c r="AL671" i="1"/>
  <c r="AV668" i="1"/>
  <c r="AL672" i="1" s="1"/>
  <c r="BK645" i="1"/>
  <c r="BK582" i="1"/>
  <c r="BP584" i="1"/>
  <c r="BP583" i="1"/>
  <c r="BP585" i="1"/>
  <c r="BP648" i="1"/>
  <c r="BP647" i="1"/>
  <c r="BP646" i="1"/>
  <c r="BL583" i="1"/>
  <c r="BL585" i="1"/>
  <c r="BL647" i="1"/>
  <c r="BL646" i="1"/>
  <c r="BL648" i="1"/>
  <c r="BL584" i="1"/>
  <c r="BL645" i="1"/>
  <c r="BP645" i="1" s="1"/>
  <c r="BL582" i="1"/>
  <c r="BP582" i="1" s="1"/>
  <c r="DI649" i="1"/>
  <c r="DM649" i="1" s="1"/>
  <c r="DI586" i="1"/>
  <c r="DM586" i="1" s="1"/>
  <c r="AS649" i="1"/>
  <c r="AW649" i="1" s="1"/>
  <c r="DO646" i="1"/>
  <c r="DO583" i="1"/>
  <c r="DB587" i="1" s="1"/>
  <c r="DH125" i="1" s="1"/>
  <c r="EA584" i="1"/>
  <c r="EA647" i="1"/>
  <c r="EA585" i="1"/>
  <c r="EA586" i="1" s="1"/>
  <c r="EE586" i="1" s="1"/>
  <c r="EA648" i="1"/>
  <c r="EA649" i="1" s="1"/>
  <c r="EE649" i="1" s="1"/>
  <c r="EA646" i="1"/>
  <c r="DO647" i="1"/>
  <c r="DO584" i="1"/>
  <c r="DO585" i="1"/>
  <c r="DK584" i="1"/>
  <c r="DK647" i="1"/>
  <c r="DK646" i="1"/>
  <c r="DK648" i="1"/>
  <c r="DK649" i="1" s="1"/>
  <c r="DO649" i="1" s="1"/>
  <c r="DO648" i="1"/>
  <c r="DK585" i="1"/>
  <c r="DK586" i="1" s="1"/>
  <c r="DO586" i="1" s="1"/>
  <c r="DJ586" i="1"/>
  <c r="DN586" i="1" s="1"/>
  <c r="BT587" i="1"/>
  <c r="BZ125" i="1" s="1"/>
  <c r="CT586" i="1"/>
  <c r="CX586" i="1" s="1"/>
  <c r="CC649" i="1"/>
  <c r="CG649" i="1" s="1"/>
  <c r="CR645" i="1"/>
  <c r="CR582" i="1"/>
  <c r="BT650" i="1"/>
  <c r="CA125" i="1" s="1"/>
  <c r="CT649" i="1"/>
  <c r="CX649" i="1" s="1"/>
  <c r="CC586" i="1"/>
  <c r="CG586" i="1" s="1"/>
  <c r="CK651" i="1"/>
  <c r="CR126" i="1" s="1"/>
  <c r="BT652" i="1"/>
  <c r="CA127" i="1" s="1"/>
  <c r="DJ649" i="1"/>
  <c r="DN649" i="1" s="1"/>
  <c r="CK587" i="1"/>
  <c r="CQ125" i="1" s="1"/>
  <c r="CK650" i="1"/>
  <c r="CR125" i="1" s="1"/>
  <c r="CK588" i="1"/>
  <c r="CQ126" i="1" s="1"/>
  <c r="BT588" i="1"/>
  <c r="BZ126" i="1" s="1"/>
  <c r="BT651" i="1"/>
  <c r="CA126" i="1" s="1"/>
  <c r="EB546" i="1"/>
  <c r="EF539" i="1"/>
  <c r="EF546" i="1" s="1"/>
  <c r="EF538" i="1"/>
  <c r="EF545" i="1" s="1"/>
  <c r="EB545" i="1"/>
  <c r="DW534" i="1"/>
  <c r="CK652" i="1"/>
  <c r="CR127" i="1" s="1"/>
  <c r="CK589" i="1"/>
  <c r="CQ127" i="1" s="1"/>
  <c r="BT589" i="1"/>
  <c r="BZ127" i="1" s="1"/>
  <c r="CD586" i="1"/>
  <c r="AY583" i="1"/>
  <c r="AY648" i="1"/>
  <c r="AY646" i="1"/>
  <c r="AY585" i="1"/>
  <c r="AY584" i="1"/>
  <c r="AY647" i="1"/>
  <c r="AU585" i="1"/>
  <c r="AU648" i="1"/>
  <c r="AU646" i="1"/>
  <c r="AU583" i="1"/>
  <c r="AU647" i="1"/>
  <c r="AU584" i="1"/>
  <c r="AU582" i="1"/>
  <c r="AY582" i="1" s="1"/>
  <c r="AU645" i="1"/>
  <c r="AY645" i="1" s="1"/>
  <c r="AT582" i="1"/>
  <c r="AX582" i="1" s="1"/>
  <c r="AT645" i="1"/>
  <c r="AX645" i="1" s="1"/>
  <c r="AT646" i="1"/>
  <c r="AT583" i="1"/>
  <c r="AT648" i="1"/>
  <c r="AT585" i="1"/>
  <c r="AT584" i="1"/>
  <c r="AT647" i="1"/>
  <c r="AX583" i="1"/>
  <c r="AX646" i="1"/>
  <c r="AX648" i="1"/>
  <c r="AX585" i="1"/>
  <c r="AX647" i="1"/>
  <c r="AX584" i="1"/>
  <c r="AD546" i="1"/>
  <c r="AH539" i="1"/>
  <c r="AH546" i="1" s="1"/>
  <c r="AC645" i="1"/>
  <c r="AG645" i="1" s="1"/>
  <c r="AC582" i="1"/>
  <c r="AG582" i="1" s="1"/>
  <c r="AG646" i="1"/>
  <c r="AG583" i="1"/>
  <c r="AG585" i="1"/>
  <c r="AG647" i="1"/>
  <c r="AG648" i="1"/>
  <c r="AG584" i="1"/>
  <c r="AC646" i="1"/>
  <c r="AC583" i="1"/>
  <c r="AC585" i="1"/>
  <c r="AC584" i="1"/>
  <c r="AC648" i="1"/>
  <c r="AC647" i="1"/>
  <c r="AF649" i="1"/>
  <c r="AD545" i="1"/>
  <c r="AH538" i="1"/>
  <c r="AH545" i="1" s="1"/>
  <c r="BC587" i="1" l="1"/>
  <c r="BI125" i="1" s="1"/>
  <c r="BC588" i="1"/>
  <c r="BI126" i="1" s="1"/>
  <c r="AL674" i="1"/>
  <c r="AL673" i="1"/>
  <c r="BO582" i="1"/>
  <c r="BK586" i="1"/>
  <c r="BO586" i="1" s="1"/>
  <c r="BO645" i="1"/>
  <c r="BK649" i="1"/>
  <c r="BO649" i="1" s="1"/>
  <c r="BC650" i="1"/>
  <c r="BJ125" i="1" s="1"/>
  <c r="BC651" i="1"/>
  <c r="BJ126" i="1" s="1"/>
  <c r="BL649" i="1"/>
  <c r="BC652" i="1"/>
  <c r="BJ127" i="1" s="1"/>
  <c r="BL586" i="1"/>
  <c r="BC589" i="1"/>
  <c r="BI127" i="1" s="1"/>
  <c r="DB650" i="1"/>
  <c r="DI125" i="1" s="1"/>
  <c r="DB588" i="1"/>
  <c r="DH126" i="1" s="1"/>
  <c r="DB651" i="1"/>
  <c r="DI126" i="1" s="1"/>
  <c r="DB590" i="1"/>
  <c r="DH128" i="1" s="1"/>
  <c r="DB589" i="1"/>
  <c r="DH127" i="1" s="1"/>
  <c r="DB652" i="1"/>
  <c r="DI127" i="1" s="1"/>
  <c r="AC649" i="1"/>
  <c r="AG649" i="1" s="1"/>
  <c r="DB653" i="1"/>
  <c r="DI128" i="1" s="1"/>
  <c r="BT653" i="1"/>
  <c r="CA128" i="1" s="1"/>
  <c r="BT590" i="1"/>
  <c r="BZ128" i="1" s="1"/>
  <c r="CV582" i="1"/>
  <c r="CR586" i="1"/>
  <c r="CV645" i="1"/>
  <c r="CR649" i="1"/>
  <c r="AL588" i="1"/>
  <c r="AR126" i="1" s="1"/>
  <c r="EB582" i="1"/>
  <c r="EF582" i="1" s="1"/>
  <c r="EB645" i="1"/>
  <c r="EF645" i="1" s="1"/>
  <c r="EB585" i="1"/>
  <c r="EB646" i="1"/>
  <c r="EB648" i="1"/>
  <c r="EB583" i="1"/>
  <c r="EB647" i="1"/>
  <c r="EB584" i="1"/>
  <c r="EF648" i="1"/>
  <c r="EF646" i="1"/>
  <c r="EF583" i="1"/>
  <c r="EF585" i="1"/>
  <c r="EF647" i="1"/>
  <c r="EF584" i="1"/>
  <c r="AT649" i="1"/>
  <c r="AX649" i="1" s="1"/>
  <c r="AL650" i="1"/>
  <c r="AS125" i="1" s="1"/>
  <c r="AL587" i="1"/>
  <c r="AR125" i="1" s="1"/>
  <c r="AU649" i="1"/>
  <c r="AY649" i="1" s="1"/>
  <c r="AU586" i="1"/>
  <c r="AY586" i="1" s="1"/>
  <c r="AT586" i="1"/>
  <c r="AX586" i="1" s="1"/>
  <c r="AL589" i="1"/>
  <c r="AR127" i="1" s="1"/>
  <c r="AL652" i="1"/>
  <c r="AL651" i="1"/>
  <c r="AS126" i="1" s="1"/>
  <c r="AC586" i="1"/>
  <c r="AG586" i="1" s="1"/>
  <c r="AH646" i="1"/>
  <c r="AH583" i="1"/>
  <c r="AH585" i="1"/>
  <c r="AH648" i="1"/>
  <c r="AH647" i="1"/>
  <c r="AH584" i="1"/>
  <c r="AD646" i="1"/>
  <c r="AD583" i="1"/>
  <c r="AD585" i="1"/>
  <c r="AD584" i="1"/>
  <c r="AD648" i="1"/>
  <c r="AD647" i="1"/>
  <c r="AD645" i="1"/>
  <c r="AH645" i="1" s="1"/>
  <c r="AD582" i="1"/>
  <c r="AH582" i="1" s="1"/>
  <c r="AS127" i="1" l="1"/>
  <c r="BP586" i="1"/>
  <c r="BC590" i="1" s="1"/>
  <c r="BI128" i="1" s="1"/>
  <c r="BP649" i="1"/>
  <c r="BC653" i="1" s="1"/>
  <c r="BJ128" i="1" s="1"/>
  <c r="DS588" i="1"/>
  <c r="DY126" i="1" s="1"/>
  <c r="DS650" i="1"/>
  <c r="DZ125" i="1" s="1"/>
  <c r="AL653" i="1"/>
  <c r="AS128" i="1" s="1"/>
  <c r="U651" i="1"/>
  <c r="AB126" i="1" s="1"/>
  <c r="U589" i="1"/>
  <c r="AA127" i="1" s="1"/>
  <c r="CV649" i="1"/>
  <c r="CK653" i="1" s="1"/>
  <c r="CR128" i="1" s="1"/>
  <c r="U587" i="1"/>
  <c r="AA125" i="1" s="1"/>
  <c r="CV586" i="1"/>
  <c r="CK590" i="1" s="1"/>
  <c r="CQ128" i="1" s="1"/>
  <c r="N128" i="1" s="1"/>
  <c r="AL590" i="1"/>
  <c r="AR128" i="1" s="1"/>
  <c r="U650" i="1"/>
  <c r="AB125" i="1" s="1"/>
  <c r="EB649" i="1"/>
  <c r="EF649" i="1" s="1"/>
  <c r="DS653" i="1" s="1"/>
  <c r="DZ128" i="1" s="1"/>
  <c r="DS587" i="1"/>
  <c r="DY125" i="1" s="1"/>
  <c r="U652" i="1"/>
  <c r="AB127" i="1" s="1"/>
  <c r="EB586" i="1"/>
  <c r="EF586" i="1" s="1"/>
  <c r="DS590" i="1" s="1"/>
  <c r="DY128" i="1" s="1"/>
  <c r="DS589" i="1"/>
  <c r="DY127" i="1" s="1"/>
  <c r="DS652" i="1"/>
  <c r="DZ127" i="1" s="1"/>
  <c r="DS651" i="1"/>
  <c r="DZ126" i="1" s="1"/>
  <c r="AD586" i="1"/>
  <c r="AH586" i="1" s="1"/>
  <c r="U590" i="1" s="1"/>
  <c r="AA128" i="1" s="1"/>
  <c r="AD649" i="1"/>
  <c r="AH649" i="1" s="1"/>
  <c r="U653" i="1" s="1"/>
  <c r="AB128" i="1" s="1"/>
  <c r="U588" i="1"/>
  <c r="AA126" i="1" s="1"/>
  <c r="O128" i="1" l="1"/>
  <c r="D146" i="1"/>
  <c r="D145" i="1"/>
  <c r="C478" i="1" l="1"/>
  <c r="C455" i="1"/>
  <c r="C332" i="1"/>
  <c r="B314" i="1"/>
  <c r="B325" i="1" s="1"/>
  <c r="B313" i="1"/>
  <c r="B324" i="1" s="1"/>
  <c r="B312" i="1"/>
  <c r="B323" i="1" s="1"/>
  <c r="B311" i="1"/>
  <c r="B322" i="1" s="1"/>
  <c r="D291" i="1"/>
  <c r="F290" i="1"/>
  <c r="F291" i="1" s="1"/>
  <c r="E290" i="1"/>
  <c r="E291" i="1" s="1"/>
  <c r="D289" i="1"/>
  <c r="F288" i="1"/>
  <c r="F289" i="1" s="1"/>
  <c r="E288" i="1"/>
  <c r="E289" i="1" s="1"/>
  <c r="D216" i="1"/>
  <c r="C185" i="1"/>
  <c r="D194" i="1" s="1"/>
  <c r="D214" i="1" s="1"/>
  <c r="C179" i="1"/>
  <c r="C178" i="1"/>
  <c r="D342" i="1" s="1"/>
  <c r="C177" i="1"/>
  <c r="C272" i="1" s="1"/>
  <c r="C176" i="1"/>
  <c r="C175" i="1"/>
  <c r="D164" i="1"/>
  <c r="D162" i="1"/>
  <c r="D161" i="1"/>
  <c r="D160" i="1"/>
  <c r="D159" i="1"/>
  <c r="D158" i="1"/>
  <c r="D157" i="1"/>
  <c r="C180" i="1" l="1"/>
  <c r="C297" i="1" s="1"/>
  <c r="E302" i="1" s="1"/>
  <c r="D343" i="1"/>
  <c r="C377" i="1"/>
  <c r="C379" i="1" s="1"/>
  <c r="C335" i="1"/>
  <c r="C625" i="1"/>
  <c r="N639" i="1" s="1"/>
  <c r="N658" i="1" s="1"/>
  <c r="C562" i="1"/>
  <c r="N576" i="1" s="1"/>
  <c r="N596" i="1" s="1"/>
  <c r="C496" i="1"/>
  <c r="N512" i="1" s="1"/>
  <c r="C477" i="1"/>
  <c r="N483" i="1" s="1"/>
  <c r="C454" i="1"/>
  <c r="N460" i="1" s="1"/>
  <c r="C492" i="1"/>
  <c r="G544" i="1" s="1"/>
  <c r="C473" i="1"/>
  <c r="G483" i="1" s="1"/>
  <c r="C491" i="1"/>
  <c r="F544" i="1" s="1"/>
  <c r="C490" i="1"/>
  <c r="E544" i="1" s="1"/>
  <c r="C448" i="1"/>
  <c r="E460" i="1" s="1"/>
  <c r="C624" i="1"/>
  <c r="J639" i="1" s="1"/>
  <c r="C561" i="1"/>
  <c r="J576" i="1" s="1"/>
  <c r="J596" i="1" s="1"/>
  <c r="C495" i="1"/>
  <c r="J512" i="1" s="1"/>
  <c r="C476" i="1"/>
  <c r="J483" i="1" s="1"/>
  <c r="C453" i="1"/>
  <c r="J460" i="1" s="1"/>
  <c r="C450" i="1"/>
  <c r="G460" i="1" s="1"/>
  <c r="C557" i="1"/>
  <c r="F576" i="1" s="1"/>
  <c r="C472" i="1"/>
  <c r="F483" i="1" s="1"/>
  <c r="C619" i="1"/>
  <c r="E639" i="1" s="1"/>
  <c r="E658" i="1" s="1"/>
  <c r="C489" i="1"/>
  <c r="C623" i="1"/>
  <c r="I639" i="1" s="1"/>
  <c r="I658" i="1" s="1"/>
  <c r="C560" i="1"/>
  <c r="I576" i="1" s="1"/>
  <c r="I596" i="1" s="1"/>
  <c r="C494" i="1"/>
  <c r="I544" i="1" s="1"/>
  <c r="C475" i="1"/>
  <c r="I483" i="1" s="1"/>
  <c r="C452" i="1"/>
  <c r="I460" i="1" s="1"/>
  <c r="C621" i="1"/>
  <c r="G639" i="1" s="1"/>
  <c r="G658" i="1" s="1"/>
  <c r="C620" i="1"/>
  <c r="F639" i="1" s="1"/>
  <c r="C449" i="1"/>
  <c r="F460" i="1" s="1"/>
  <c r="C471" i="1"/>
  <c r="E483" i="1" s="1"/>
  <c r="C618" i="1"/>
  <c r="D639" i="1" s="1"/>
  <c r="D658" i="1" s="1"/>
  <c r="C622" i="1"/>
  <c r="H639" i="1" s="1"/>
  <c r="C559" i="1"/>
  <c r="H576" i="1" s="1"/>
  <c r="H596" i="1" s="1"/>
  <c r="C493" i="1"/>
  <c r="H544" i="1" s="1"/>
  <c r="C474" i="1"/>
  <c r="H483" i="1" s="1"/>
  <c r="C451" i="1"/>
  <c r="H460" i="1" s="1"/>
  <c r="C558" i="1"/>
  <c r="G576" i="1" s="1"/>
  <c r="C555" i="1"/>
  <c r="C566" i="1" s="1"/>
  <c r="C447" i="1"/>
  <c r="D460" i="1" s="1"/>
  <c r="C556" i="1"/>
  <c r="E576" i="1" s="1"/>
  <c r="E596" i="1" s="1"/>
  <c r="C470" i="1"/>
  <c r="D483" i="1" s="1"/>
  <c r="C339" i="1"/>
  <c r="C384" i="1" s="1"/>
  <c r="C429" i="1" s="1"/>
  <c r="E273" i="1"/>
  <c r="D274" i="1"/>
  <c r="D273" i="1"/>
  <c r="E274" i="1"/>
  <c r="D292" i="1"/>
  <c r="E292" i="1" s="1"/>
  <c r="E293" i="1" s="1"/>
  <c r="C632" i="1"/>
  <c r="C569" i="1"/>
  <c r="C387" i="1"/>
  <c r="C401" i="1" s="1"/>
  <c r="C338" i="1"/>
  <c r="C383" i="1" s="1"/>
  <c r="C336" i="1"/>
  <c r="C333" i="1"/>
  <c r="C334" i="1"/>
  <c r="F303" i="1" l="1"/>
  <c r="E305" i="1"/>
  <c r="E307" i="1"/>
  <c r="D299" i="1"/>
  <c r="E306" i="1"/>
  <c r="E300" i="1"/>
  <c r="F302" i="1"/>
  <c r="F301" i="1"/>
  <c r="E299" i="1"/>
  <c r="E303" i="1"/>
  <c r="E304" i="1"/>
  <c r="D300" i="1"/>
  <c r="F299" i="1"/>
  <c r="D298" i="1"/>
  <c r="F298" i="1"/>
  <c r="D303" i="1"/>
  <c r="E298" i="1"/>
  <c r="E301" i="1"/>
  <c r="F300" i="1"/>
  <c r="D302" i="1"/>
  <c r="D301" i="1"/>
  <c r="C381" i="1"/>
  <c r="G370" i="1"/>
  <c r="D304" i="1"/>
  <c r="G641" i="1"/>
  <c r="F658" i="1"/>
  <c r="J640" i="1"/>
  <c r="N640" i="1" s="1"/>
  <c r="J658" i="1"/>
  <c r="H641" i="1"/>
  <c r="I641" i="1" s="1"/>
  <c r="H658" i="1"/>
  <c r="N544" i="1"/>
  <c r="C378" i="1"/>
  <c r="C627" i="1"/>
  <c r="C629" i="1"/>
  <c r="C626" i="1"/>
  <c r="C564" i="1"/>
  <c r="D434" i="1"/>
  <c r="E436" i="1" s="1"/>
  <c r="C563" i="1"/>
  <c r="F292" i="1"/>
  <c r="F293" i="1" s="1"/>
  <c r="F305" i="1" s="1"/>
  <c r="H581" i="1"/>
  <c r="I581" i="1" s="1"/>
  <c r="H578" i="1"/>
  <c r="I578" i="1" s="1"/>
  <c r="D277" i="1"/>
  <c r="H370" i="1"/>
  <c r="J370" i="1"/>
  <c r="D293" i="1"/>
  <c r="D305" i="1" s="1"/>
  <c r="D405" i="1"/>
  <c r="D278" i="1"/>
  <c r="H644" i="1"/>
  <c r="I644" i="1" s="1"/>
  <c r="G640" i="1"/>
  <c r="J544" i="1"/>
  <c r="F640" i="1"/>
  <c r="F641" i="1"/>
  <c r="H401" i="1"/>
  <c r="D425" i="1"/>
  <c r="I403" i="1"/>
  <c r="E405" i="1"/>
  <c r="D401" i="1"/>
  <c r="I405" i="1"/>
  <c r="C427" i="1"/>
  <c r="F405" i="1"/>
  <c r="D403" i="1"/>
  <c r="E427" i="1"/>
  <c r="E401" i="1"/>
  <c r="C405" i="1"/>
  <c r="F425" i="1"/>
  <c r="F403" i="1"/>
  <c r="D427" i="1"/>
  <c r="H403" i="1"/>
  <c r="F427" i="1"/>
  <c r="G403" i="1"/>
  <c r="E403" i="1"/>
  <c r="G401" i="1"/>
  <c r="C403" i="1"/>
  <c r="G405" i="1"/>
  <c r="C425" i="1"/>
  <c r="H405" i="1"/>
  <c r="F401" i="1"/>
  <c r="E425" i="1"/>
  <c r="D544" i="1"/>
  <c r="J501" i="1"/>
  <c r="J498" i="1"/>
  <c r="J499" i="1"/>
  <c r="D545" i="1" s="1"/>
  <c r="D576" i="1"/>
  <c r="E653" i="1"/>
  <c r="E674" i="1" s="1"/>
  <c r="D644" i="1"/>
  <c r="E640" i="1"/>
  <c r="D640" i="1"/>
  <c r="E643" i="1"/>
  <c r="E641" i="1"/>
  <c r="D643" i="1"/>
  <c r="D641" i="1"/>
  <c r="E644" i="1"/>
  <c r="J577" i="1"/>
  <c r="J599" i="1" s="1"/>
  <c r="F304" i="1" l="1"/>
  <c r="G304" i="1" s="1"/>
  <c r="C313" i="1" s="1"/>
  <c r="C324" i="1" s="1"/>
  <c r="G302" i="1"/>
  <c r="C312" i="1" s="1"/>
  <c r="C323" i="1" s="1"/>
  <c r="G301" i="1"/>
  <c r="D311" i="1" s="1"/>
  <c r="D322" i="1" s="1"/>
  <c r="G303" i="1"/>
  <c r="D312" i="1" s="1"/>
  <c r="D323" i="1" s="1"/>
  <c r="G300" i="1"/>
  <c r="C311" i="1" s="1"/>
  <c r="C322" i="1" s="1"/>
  <c r="I370" i="1"/>
  <c r="E590" i="1"/>
  <c r="E613" i="1" s="1"/>
  <c r="D596" i="1"/>
  <c r="K501" i="1"/>
  <c r="L501" i="1" s="1"/>
  <c r="M501" i="1" s="1"/>
  <c r="G305" i="1"/>
  <c r="D313" i="1" s="1"/>
  <c r="D324" i="1" s="1"/>
  <c r="K640" i="1"/>
  <c r="L640" i="1" s="1"/>
  <c r="J660" i="1"/>
  <c r="M525" i="1"/>
  <c r="H436" i="1"/>
  <c r="F436" i="1"/>
  <c r="G436" i="1"/>
  <c r="I436" i="1"/>
  <c r="E545" i="1"/>
  <c r="K499" i="1"/>
  <c r="L499" i="1" s="1"/>
  <c r="M499" i="1" s="1"/>
  <c r="K498" i="1"/>
  <c r="F545" i="1"/>
  <c r="N577" i="1"/>
  <c r="N599" i="1" s="1"/>
  <c r="O640" i="1"/>
  <c r="K577" i="1"/>
  <c r="K599" i="1" s="1"/>
  <c r="K660" i="1" l="1"/>
  <c r="L498" i="1"/>
  <c r="D436" i="1"/>
  <c r="L577" i="1"/>
  <c r="O577" i="1"/>
  <c r="G545" i="1"/>
  <c r="P640" i="1"/>
  <c r="M640" i="1"/>
  <c r="M498" i="1" l="1"/>
  <c r="P577" i="1"/>
  <c r="P599" i="1" s="1"/>
  <c r="O599" i="1"/>
  <c r="M577" i="1"/>
  <c r="M599" i="1" s="1"/>
  <c r="L599" i="1"/>
  <c r="Q640" i="1"/>
  <c r="L660" i="1" l="1"/>
  <c r="M660" i="1"/>
  <c r="Q577" i="1"/>
  <c r="Q599" i="1" s="1"/>
  <c r="D147" i="1"/>
  <c r="D169" i="1" l="1"/>
  <c r="J505" i="1" s="1"/>
  <c r="D136" i="1"/>
  <c r="D141" i="1"/>
  <c r="D168" i="1"/>
  <c r="D167" i="1"/>
  <c r="D143" i="1"/>
  <c r="D165" i="1" s="1"/>
  <c r="C568" i="1" l="1"/>
  <c r="C631" i="1"/>
  <c r="C634" i="1"/>
  <c r="C571" i="1"/>
  <c r="C630" i="1"/>
  <c r="C567" i="1"/>
  <c r="D163" i="1"/>
  <c r="C337" i="1"/>
  <c r="C382" i="1" s="1"/>
  <c r="J502" i="1"/>
  <c r="K502" i="1" s="1"/>
  <c r="L502" i="1" s="1"/>
  <c r="M502" i="1" s="1"/>
  <c r="J503" i="1"/>
  <c r="H545" i="1" s="1"/>
  <c r="K505" i="1"/>
  <c r="L505" i="1" s="1"/>
  <c r="M505" i="1" s="1"/>
  <c r="D148" i="1"/>
  <c r="K503" i="1" l="1"/>
  <c r="L503" i="1" s="1"/>
  <c r="M503" i="1" s="1"/>
  <c r="H645" i="1"/>
  <c r="J500" i="1"/>
  <c r="K500" i="1" s="1"/>
  <c r="L500" i="1" s="1"/>
  <c r="M500" i="1" s="1"/>
  <c r="C565" i="1"/>
  <c r="C628" i="1"/>
  <c r="H643" i="1"/>
  <c r="I643" i="1" s="1"/>
  <c r="I582" i="1"/>
  <c r="H580" i="1"/>
  <c r="I580" i="1" s="1"/>
  <c r="O357" i="1"/>
  <c r="O355" i="1"/>
  <c r="N360" i="1"/>
  <c r="N359" i="1"/>
  <c r="N357" i="1"/>
  <c r="O359" i="1"/>
  <c r="O361" i="1"/>
  <c r="O356" i="1"/>
  <c r="N361" i="1"/>
  <c r="N355" i="1"/>
  <c r="N356" i="1"/>
  <c r="O360" i="1"/>
  <c r="N358" i="1"/>
  <c r="O358" i="1"/>
  <c r="H582" i="1"/>
  <c r="C380" i="1"/>
  <c r="K399" i="1" s="1"/>
  <c r="K411" i="1" s="1"/>
  <c r="J642" i="1"/>
  <c r="J641" i="1"/>
  <c r="J579" i="1"/>
  <c r="J578" i="1"/>
  <c r="J600" i="1" s="1"/>
  <c r="H640" i="1"/>
  <c r="H642" i="1"/>
  <c r="I645" i="1"/>
  <c r="H577" i="1"/>
  <c r="H579" i="1"/>
  <c r="D170" i="1"/>
  <c r="N362" i="1" l="1"/>
  <c r="O362" i="1"/>
  <c r="J601" i="1"/>
  <c r="J662" i="1" s="1"/>
  <c r="J661" i="1"/>
  <c r="J506" i="1"/>
  <c r="C633" i="1"/>
  <c r="C570" i="1"/>
  <c r="I577" i="1"/>
  <c r="I545" i="1"/>
  <c r="I642" i="1"/>
  <c r="I640" i="1"/>
  <c r="I579" i="1"/>
  <c r="N642" i="1"/>
  <c r="K642" i="1"/>
  <c r="K579" i="1"/>
  <c r="K601" i="1" s="1"/>
  <c r="N579" i="1"/>
  <c r="N601" i="1" s="1"/>
  <c r="K641" i="1"/>
  <c r="N641" i="1"/>
  <c r="N578" i="1"/>
  <c r="N600" i="1" s="1"/>
  <c r="K578" i="1"/>
  <c r="K600" i="1" s="1"/>
  <c r="C340" i="1"/>
  <c r="C385" i="1" s="1"/>
  <c r="D294" i="1"/>
  <c r="D306" i="1" s="1"/>
  <c r="J504" i="1"/>
  <c r="J597" i="1" s="1"/>
  <c r="J515" i="1" l="1"/>
  <c r="K506" i="1"/>
  <c r="K662" i="1"/>
  <c r="K661" i="1"/>
  <c r="J604" i="1"/>
  <c r="J598" i="1"/>
  <c r="J520" i="1"/>
  <c r="J507" i="1"/>
  <c r="J517" i="1" s="1"/>
  <c r="O579" i="1"/>
  <c r="O601" i="1" s="1"/>
  <c r="L641" i="1"/>
  <c r="O641" i="1"/>
  <c r="L578" i="1"/>
  <c r="L600" i="1" s="1"/>
  <c r="O578" i="1"/>
  <c r="O600" i="1" s="1"/>
  <c r="L579" i="1"/>
  <c r="L601" i="1" s="1"/>
  <c r="L642" i="1"/>
  <c r="O642" i="1"/>
  <c r="F294" i="1"/>
  <c r="F306" i="1" s="1"/>
  <c r="E294" i="1"/>
  <c r="E295" i="1" s="1"/>
  <c r="D295" i="1"/>
  <c r="D307" i="1" s="1"/>
  <c r="C428" i="1"/>
  <c r="C398" i="1"/>
  <c r="K504" i="1"/>
  <c r="K597" i="1" s="1"/>
  <c r="K604" i="1" s="1"/>
  <c r="K525" i="1"/>
  <c r="J525" i="1"/>
  <c r="K513" i="1"/>
  <c r="L513" i="1"/>
  <c r="L525" i="1"/>
  <c r="M513" i="1"/>
  <c r="J521" i="1" l="1"/>
  <c r="J516" i="1"/>
  <c r="J514" i="1"/>
  <c r="L506" i="1"/>
  <c r="L520" i="1" s="1"/>
  <c r="K515" i="1"/>
  <c r="L662" i="1"/>
  <c r="L661" i="1"/>
  <c r="N598" i="1"/>
  <c r="J659" i="1"/>
  <c r="O604" i="1"/>
  <c r="K665" i="1"/>
  <c r="N604" i="1"/>
  <c r="J665" i="1"/>
  <c r="K598" i="1"/>
  <c r="L504" i="1"/>
  <c r="L597" i="1" s="1"/>
  <c r="L598" i="1" s="1"/>
  <c r="J523" i="1"/>
  <c r="J522" i="1"/>
  <c r="K507" i="1"/>
  <c r="L507" i="1" s="1"/>
  <c r="M507" i="1" s="1"/>
  <c r="J518" i="1"/>
  <c r="I406" i="1"/>
  <c r="J404" i="1"/>
  <c r="J402" i="1"/>
  <c r="F400" i="1"/>
  <c r="I400" i="1"/>
  <c r="D404" i="1"/>
  <c r="C404" i="1"/>
  <c r="H406" i="1"/>
  <c r="I404" i="1"/>
  <c r="E400" i="1"/>
  <c r="C400" i="1"/>
  <c r="J400" i="1"/>
  <c r="H400" i="1"/>
  <c r="G400" i="1"/>
  <c r="G406" i="1"/>
  <c r="H404" i="1"/>
  <c r="D400" i="1"/>
  <c r="F404" i="1"/>
  <c r="F406" i="1"/>
  <c r="G404" i="1"/>
  <c r="E406" i="1"/>
  <c r="D406" i="1"/>
  <c r="E404" i="1"/>
  <c r="C406" i="1"/>
  <c r="J406" i="1"/>
  <c r="H402" i="1"/>
  <c r="C402" i="1"/>
  <c r="I402" i="1"/>
  <c r="G402" i="1"/>
  <c r="D402" i="1"/>
  <c r="E402" i="1"/>
  <c r="F402" i="1"/>
  <c r="P578" i="1"/>
  <c r="P600" i="1" s="1"/>
  <c r="P641" i="1"/>
  <c r="P642" i="1"/>
  <c r="M578" i="1"/>
  <c r="M600" i="1" s="1"/>
  <c r="P579" i="1"/>
  <c r="P601" i="1" s="1"/>
  <c r="M579" i="1"/>
  <c r="M601" i="1" s="1"/>
  <c r="M642" i="1"/>
  <c r="M641" i="1"/>
  <c r="K520" i="1"/>
  <c r="J532" i="1"/>
  <c r="J527" i="1"/>
  <c r="J528" i="1"/>
  <c r="J526" i="1"/>
  <c r="J529" i="1" s="1"/>
  <c r="J535" i="1"/>
  <c r="J534" i="1"/>
  <c r="J533" i="1"/>
  <c r="K527" i="1"/>
  <c r="K532" i="1"/>
  <c r="C410" i="1"/>
  <c r="H428" i="1"/>
  <c r="I428" i="1"/>
  <c r="G428" i="1"/>
  <c r="J428" i="1"/>
  <c r="F295" i="1"/>
  <c r="G306" i="1"/>
  <c r="C314" i="1" s="1"/>
  <c r="C325" i="1" s="1"/>
  <c r="J530" i="1" l="1"/>
  <c r="J531" i="1" s="1"/>
  <c r="K406" i="1"/>
  <c r="L532" i="1"/>
  <c r="L515" i="1"/>
  <c r="L527" i="1"/>
  <c r="K516" i="1"/>
  <c r="M506" i="1"/>
  <c r="M516" i="1" s="1"/>
  <c r="L516" i="1"/>
  <c r="K521" i="1"/>
  <c r="M661" i="1"/>
  <c r="M662" i="1"/>
  <c r="O598" i="1"/>
  <c r="K659" i="1"/>
  <c r="P598" i="1"/>
  <c r="L659" i="1"/>
  <c r="L604" i="1"/>
  <c r="J519" i="1"/>
  <c r="J524" i="1" s="1"/>
  <c r="K514" i="1"/>
  <c r="K517" i="1" s="1"/>
  <c r="K400" i="1"/>
  <c r="M504" i="1"/>
  <c r="M597" i="1" s="1"/>
  <c r="K533" i="1"/>
  <c r="K522" i="1"/>
  <c r="K534" i="1"/>
  <c r="K526" i="1"/>
  <c r="K530" i="1" s="1"/>
  <c r="K523" i="1"/>
  <c r="K528" i="1"/>
  <c r="K535" i="1"/>
  <c r="K402" i="1"/>
  <c r="K404" i="1"/>
  <c r="L521" i="1"/>
  <c r="F307" i="1"/>
  <c r="G307" i="1" s="1"/>
  <c r="D314" i="1" s="1"/>
  <c r="D325" i="1" s="1"/>
  <c r="F418" i="1"/>
  <c r="G416" i="1"/>
  <c r="G414" i="1"/>
  <c r="H412" i="1"/>
  <c r="C416" i="1"/>
  <c r="I416" i="1"/>
  <c r="H414" i="1"/>
  <c r="E418" i="1"/>
  <c r="F416" i="1"/>
  <c r="F414" i="1"/>
  <c r="G412" i="1"/>
  <c r="I414" i="1"/>
  <c r="I412" i="1"/>
  <c r="D418" i="1"/>
  <c r="E416" i="1"/>
  <c r="E414" i="1"/>
  <c r="F412" i="1"/>
  <c r="C414" i="1"/>
  <c r="H418" i="1"/>
  <c r="J412" i="1"/>
  <c r="G418" i="1"/>
  <c r="H416" i="1"/>
  <c r="C418" i="1"/>
  <c r="D416" i="1"/>
  <c r="D414" i="1"/>
  <c r="E412" i="1"/>
  <c r="D412" i="1"/>
  <c r="J418" i="1"/>
  <c r="I418" i="1"/>
  <c r="J416" i="1"/>
  <c r="J414" i="1"/>
  <c r="C412" i="1"/>
  <c r="Q579" i="1"/>
  <c r="Q601" i="1" s="1"/>
  <c r="Q642" i="1"/>
  <c r="Q641" i="1"/>
  <c r="Q578" i="1"/>
  <c r="Q600" i="1" s="1"/>
  <c r="L514" i="1"/>
  <c r="L517" i="1" s="1"/>
  <c r="L534" i="1"/>
  <c r="C422" i="1"/>
  <c r="M522" i="1"/>
  <c r="L528" i="1"/>
  <c r="L523" i="1"/>
  <c r="M535" i="1"/>
  <c r="M534" i="1"/>
  <c r="M523" i="1"/>
  <c r="L522" i="1"/>
  <c r="L535" i="1"/>
  <c r="L533" i="1"/>
  <c r="L526" i="1"/>
  <c r="L530" i="1" s="1"/>
  <c r="K518" i="1" l="1"/>
  <c r="K519" i="1" s="1"/>
  <c r="K524" i="1" s="1"/>
  <c r="K529" i="1"/>
  <c r="K531" i="1" s="1"/>
  <c r="M526" i="1"/>
  <c r="M530" i="1" s="1"/>
  <c r="M528" i="1"/>
  <c r="M514" i="1"/>
  <c r="M518" i="1" s="1"/>
  <c r="M533" i="1"/>
  <c r="M532" i="1"/>
  <c r="M515" i="1"/>
  <c r="M520" i="1"/>
  <c r="M527" i="1"/>
  <c r="M521" i="1"/>
  <c r="P604" i="1"/>
  <c r="L665" i="1"/>
  <c r="M598" i="1"/>
  <c r="M604" i="1"/>
  <c r="J537" i="1"/>
  <c r="K418" i="1"/>
  <c r="K412" i="1"/>
  <c r="K416" i="1"/>
  <c r="K407" i="1"/>
  <c r="L518" i="1"/>
  <c r="L519" i="1" s="1"/>
  <c r="L524" i="1" s="1"/>
  <c r="M461" i="1"/>
  <c r="M605" i="1" s="1"/>
  <c r="Q605" i="1" s="1"/>
  <c r="J461" i="1"/>
  <c r="J605" i="1" s="1"/>
  <c r="N605" i="1" s="1"/>
  <c r="E484" i="1"/>
  <c r="E666" i="1" s="1"/>
  <c r="I666" i="1" s="1"/>
  <c r="L461" i="1"/>
  <c r="L605" i="1" s="1"/>
  <c r="P605" i="1" s="1"/>
  <c r="I461" i="1"/>
  <c r="I585" i="1" s="1"/>
  <c r="D484" i="1"/>
  <c r="K461" i="1"/>
  <c r="K605" i="1" s="1"/>
  <c r="O605" i="1" s="1"/>
  <c r="H461" i="1"/>
  <c r="H583" i="1" s="1"/>
  <c r="F484" i="1"/>
  <c r="J536" i="1"/>
  <c r="I427" i="1"/>
  <c r="E426" i="1"/>
  <c r="J427" i="1"/>
  <c r="H427" i="1"/>
  <c r="D426" i="1"/>
  <c r="G427" i="1"/>
  <c r="C426" i="1"/>
  <c r="J426" i="1"/>
  <c r="I426" i="1"/>
  <c r="H426" i="1"/>
  <c r="G426" i="1"/>
  <c r="F426" i="1"/>
  <c r="G425" i="1"/>
  <c r="J425" i="1"/>
  <c r="I425" i="1"/>
  <c r="H425" i="1"/>
  <c r="K414" i="1"/>
  <c r="L529" i="1"/>
  <c r="L531" i="1" s="1"/>
  <c r="M517" i="1" l="1"/>
  <c r="M519" i="1" s="1"/>
  <c r="M524" i="1" s="1"/>
  <c r="M529" i="1"/>
  <c r="M531" i="1" s="1"/>
  <c r="M536" i="1" s="1"/>
  <c r="J538" i="1"/>
  <c r="J545" i="1" s="1"/>
  <c r="J585" i="1" s="1"/>
  <c r="Q604" i="1"/>
  <c r="M665" i="1"/>
  <c r="Q598" i="1"/>
  <c r="M659" i="1"/>
  <c r="D666" i="1"/>
  <c r="H666" i="1" s="1"/>
  <c r="H667" i="1" s="1"/>
  <c r="D646" i="1"/>
  <c r="F646" i="1"/>
  <c r="F666" i="1"/>
  <c r="N461" i="1"/>
  <c r="O461" i="1"/>
  <c r="Q461" i="1"/>
  <c r="P461" i="1"/>
  <c r="J539" i="1"/>
  <c r="J546" i="1" s="1"/>
  <c r="I605" i="1"/>
  <c r="I667" i="1"/>
  <c r="I670" i="1" s="1"/>
  <c r="H605" i="1"/>
  <c r="E648" i="1"/>
  <c r="K537" i="1"/>
  <c r="K538" i="1" s="1"/>
  <c r="O538" i="1" s="1"/>
  <c r="O545" i="1" s="1"/>
  <c r="H484" i="1"/>
  <c r="H646" i="1" s="1"/>
  <c r="K419" i="1"/>
  <c r="I484" i="1" s="1"/>
  <c r="K536" i="1"/>
  <c r="F647" i="1"/>
  <c r="H585" i="1"/>
  <c r="D648" i="1"/>
  <c r="G484" i="1"/>
  <c r="H584" i="1"/>
  <c r="F648" i="1"/>
  <c r="F669" i="1" s="1"/>
  <c r="D647" i="1"/>
  <c r="E647" i="1"/>
  <c r="E646" i="1"/>
  <c r="I584" i="1"/>
  <c r="I583" i="1"/>
  <c r="I586" i="1" s="1"/>
  <c r="G429" i="1"/>
  <c r="L536" i="1"/>
  <c r="L537" i="1"/>
  <c r="I429" i="1"/>
  <c r="J429" i="1"/>
  <c r="H429" i="1"/>
  <c r="D583" i="1" l="1"/>
  <c r="D586" i="1" s="1"/>
  <c r="D649" i="1"/>
  <c r="D670" i="1" s="1"/>
  <c r="I606" i="1"/>
  <c r="I609" i="1" s="1"/>
  <c r="E605" i="1"/>
  <c r="E606" i="1" s="1"/>
  <c r="E609" i="1" s="1"/>
  <c r="H606" i="1"/>
  <c r="D605" i="1"/>
  <c r="D606" i="1" s="1"/>
  <c r="F668" i="1"/>
  <c r="D667" i="1"/>
  <c r="E583" i="1"/>
  <c r="E586" i="1" s="1"/>
  <c r="E668" i="1"/>
  <c r="E584" i="1"/>
  <c r="E669" i="1"/>
  <c r="D668" i="1"/>
  <c r="D584" i="1"/>
  <c r="D669" i="1"/>
  <c r="H586" i="1"/>
  <c r="F667" i="1"/>
  <c r="N538" i="1"/>
  <c r="N545" i="1" s="1"/>
  <c r="N584" i="1" s="1"/>
  <c r="G648" i="1"/>
  <c r="G669" i="1" s="1"/>
  <c r="G666" i="1"/>
  <c r="E649" i="1"/>
  <c r="E670" i="1" s="1"/>
  <c r="E667" i="1"/>
  <c r="H670" i="1"/>
  <c r="N539" i="1"/>
  <c r="N546" i="1" s="1"/>
  <c r="K545" i="1"/>
  <c r="K583" i="1" s="1"/>
  <c r="K539" i="1"/>
  <c r="O539" i="1" s="1"/>
  <c r="O546" i="1" s="1"/>
  <c r="H647" i="1"/>
  <c r="H648" i="1"/>
  <c r="H649" i="1" s="1"/>
  <c r="G646" i="1"/>
  <c r="G647" i="1"/>
  <c r="J583" i="1"/>
  <c r="J584" i="1"/>
  <c r="K484" i="1"/>
  <c r="J582" i="1"/>
  <c r="N582" i="1" s="1"/>
  <c r="J645" i="1"/>
  <c r="N645" i="1" s="1"/>
  <c r="M484" i="1"/>
  <c r="J484" i="1"/>
  <c r="L484" i="1"/>
  <c r="I646" i="1"/>
  <c r="I647" i="1"/>
  <c r="I648" i="1"/>
  <c r="O583" i="1"/>
  <c r="O584" i="1"/>
  <c r="O585" i="1"/>
  <c r="M537" i="1"/>
  <c r="L538" i="1"/>
  <c r="L539" i="1"/>
  <c r="J586" i="1" l="1"/>
  <c r="N586" i="1" s="1"/>
  <c r="D609" i="1"/>
  <c r="D610" i="1"/>
  <c r="H609" i="1"/>
  <c r="L608" i="1"/>
  <c r="L609" i="1" s="1"/>
  <c r="P609" i="1" s="1"/>
  <c r="L607" i="1"/>
  <c r="G668" i="1"/>
  <c r="G667" i="1"/>
  <c r="J608" i="1"/>
  <c r="J607" i="1"/>
  <c r="M608" i="1"/>
  <c r="M609" i="1" s="1"/>
  <c r="Q609" i="1" s="1"/>
  <c r="M607" i="1"/>
  <c r="K666" i="1"/>
  <c r="K669" i="1" s="1"/>
  <c r="N585" i="1"/>
  <c r="N583" i="1"/>
  <c r="J647" i="1"/>
  <c r="J666" i="1"/>
  <c r="Q484" i="1"/>
  <c r="M666" i="1"/>
  <c r="P484" i="1"/>
  <c r="L666" i="1"/>
  <c r="K546" i="1"/>
  <c r="K645" i="1" s="1"/>
  <c r="O645" i="1" s="1"/>
  <c r="K584" i="1"/>
  <c r="K585" i="1"/>
  <c r="K646" i="1"/>
  <c r="I649" i="1"/>
  <c r="K648" i="1"/>
  <c r="K647" i="1"/>
  <c r="J646" i="1"/>
  <c r="N484" i="1"/>
  <c r="J648" i="1"/>
  <c r="J649" i="1" s="1"/>
  <c r="O484" i="1"/>
  <c r="L546" i="1"/>
  <c r="P539" i="1"/>
  <c r="P546" i="1" s="1"/>
  <c r="P538" i="1"/>
  <c r="P545" i="1" s="1"/>
  <c r="L545" i="1"/>
  <c r="M538" i="1"/>
  <c r="H533" i="1" s="1"/>
  <c r="M539" i="1"/>
  <c r="J609" i="1" l="1"/>
  <c r="N609" i="1" s="1"/>
  <c r="K667" i="1"/>
  <c r="N607" i="1"/>
  <c r="N608" i="1"/>
  <c r="K668" i="1"/>
  <c r="O668" i="1" s="1"/>
  <c r="P608" i="1"/>
  <c r="P607" i="1"/>
  <c r="K608" i="1"/>
  <c r="K609" i="1" s="1"/>
  <c r="O609" i="1" s="1"/>
  <c r="K607" i="1"/>
  <c r="Q607" i="1"/>
  <c r="Q608" i="1"/>
  <c r="K670" i="1"/>
  <c r="O670" i="1" s="1"/>
  <c r="O669" i="1"/>
  <c r="M667" i="1"/>
  <c r="M668" i="1"/>
  <c r="Q668" i="1" s="1"/>
  <c r="M669" i="1"/>
  <c r="L669" i="1"/>
  <c r="L668" i="1"/>
  <c r="P668" i="1" s="1"/>
  <c r="L667" i="1"/>
  <c r="J668" i="1"/>
  <c r="J667" i="1"/>
  <c r="J669" i="1"/>
  <c r="K582" i="1"/>
  <c r="O582" i="1" s="1"/>
  <c r="K649" i="1"/>
  <c r="O649" i="1" s="1"/>
  <c r="L645" i="1"/>
  <c r="P645" i="1" s="1"/>
  <c r="L582" i="1"/>
  <c r="P582" i="1" s="1"/>
  <c r="O646" i="1"/>
  <c r="O647" i="1"/>
  <c r="O648" i="1"/>
  <c r="N647" i="1"/>
  <c r="N648" i="1"/>
  <c r="N646" i="1"/>
  <c r="L646" i="1"/>
  <c r="L583" i="1"/>
  <c r="L585" i="1"/>
  <c r="L584" i="1"/>
  <c r="L648" i="1"/>
  <c r="L647" i="1"/>
  <c r="P646" i="1"/>
  <c r="P583" i="1"/>
  <c r="P648" i="1"/>
  <c r="P584" i="1"/>
  <c r="P647" i="1"/>
  <c r="P585" i="1"/>
  <c r="M545" i="1"/>
  <c r="Q538" i="1"/>
  <c r="Q545" i="1" s="1"/>
  <c r="H534" i="1"/>
  <c r="N649" i="1"/>
  <c r="M546" i="1"/>
  <c r="Q539" i="1"/>
  <c r="Q546" i="1" s="1"/>
  <c r="D671" i="1" l="1"/>
  <c r="D613" i="1"/>
  <c r="O608" i="1"/>
  <c r="O607" i="1"/>
  <c r="D611" i="1" s="1"/>
  <c r="M670" i="1"/>
  <c r="Q670" i="1" s="1"/>
  <c r="Q669" i="1"/>
  <c r="N669" i="1"/>
  <c r="J670" i="1"/>
  <c r="N668" i="1"/>
  <c r="L670" i="1"/>
  <c r="P670" i="1" s="1"/>
  <c r="P669" i="1"/>
  <c r="K586" i="1"/>
  <c r="O586" i="1" s="1"/>
  <c r="Q646" i="1"/>
  <c r="Q583" i="1"/>
  <c r="Q585" i="1"/>
  <c r="Q584" i="1"/>
  <c r="Q647" i="1"/>
  <c r="Q648" i="1"/>
  <c r="M645" i="1"/>
  <c r="Q645" i="1" s="1"/>
  <c r="M582" i="1"/>
  <c r="Q582" i="1" s="1"/>
  <c r="M646" i="1"/>
  <c r="M583" i="1"/>
  <c r="M648" i="1"/>
  <c r="M584" i="1"/>
  <c r="M585" i="1"/>
  <c r="M647" i="1"/>
  <c r="L649" i="1"/>
  <c r="L586" i="1"/>
  <c r="P586" i="1" s="1"/>
  <c r="D612" i="1" l="1"/>
  <c r="D589" i="1"/>
  <c r="D672" i="1"/>
  <c r="N670" i="1"/>
  <c r="D674" i="1" s="1"/>
  <c r="D650" i="1"/>
  <c r="K125" i="1" s="1"/>
  <c r="O125" i="1" s="1"/>
  <c r="D587" i="1"/>
  <c r="J125" i="1" s="1"/>
  <c r="M649" i="1"/>
  <c r="Q649" i="1" s="1"/>
  <c r="D588" i="1"/>
  <c r="J126" i="1" s="1"/>
  <c r="N126" i="1" s="1"/>
  <c r="D651" i="1"/>
  <c r="P649" i="1"/>
  <c r="M586" i="1"/>
  <c r="Q586" i="1" s="1"/>
  <c r="D652" i="1"/>
  <c r="K126" i="1" l="1"/>
  <c r="O126" i="1" s="1"/>
  <c r="L84" i="1" s="1"/>
  <c r="L74" i="1" s="1"/>
  <c r="J127" i="1"/>
  <c r="N127" i="1" s="1"/>
  <c r="N125" i="1"/>
  <c r="D673" i="1"/>
  <c r="L83" i="1"/>
  <c r="L73" i="1" s="1"/>
  <c r="K84" i="1"/>
  <c r="K74" i="1" s="1"/>
  <c r="J11" i="1" s="1"/>
  <c r="D653" i="1"/>
  <c r="K128" i="1" s="1"/>
  <c r="O129" i="1" s="1"/>
  <c r="D590" i="1"/>
  <c r="J128" i="1" s="1"/>
  <c r="N129" i="1" s="1"/>
  <c r="K87" i="1" l="1"/>
  <c r="K85" i="1"/>
  <c r="K75" i="1" s="1"/>
  <c r="K127" i="1"/>
  <c r="O127" i="1" s="1"/>
  <c r="L85" i="1" s="1"/>
  <c r="L75" i="1" s="1"/>
  <c r="K83" i="1"/>
  <c r="K73" i="1" s="1"/>
  <c r="K46" i="1"/>
  <c r="K11" i="1"/>
  <c r="K10" i="1"/>
  <c r="P73" i="1"/>
  <c r="P74" i="1"/>
  <c r="O74" i="1"/>
  <c r="K106" i="1"/>
  <c r="L114" i="1"/>
  <c r="L106" i="1"/>
  <c r="L105" i="1"/>
  <c r="L113" i="1"/>
  <c r="K114" i="1"/>
  <c r="L87" i="1"/>
  <c r="L86" i="1"/>
  <c r="K113" i="1" l="1"/>
  <c r="O73" i="1"/>
  <c r="J10" i="1"/>
  <c r="K105" i="1"/>
  <c r="L46" i="1"/>
  <c r="L45" i="1"/>
  <c r="K12" i="1"/>
  <c r="P48" i="1" s="1"/>
  <c r="J12" i="1"/>
  <c r="O75" i="1"/>
  <c r="P75" i="1"/>
  <c r="K115" i="1"/>
  <c r="K107" i="1"/>
  <c r="L115" i="1"/>
  <c r="L107" i="1"/>
  <c r="K86" i="1"/>
  <c r="K108" i="1" l="1"/>
  <c r="O50" i="1"/>
  <c r="I50" i="1"/>
  <c r="K50" i="1"/>
  <c r="K49" i="1"/>
  <c r="Q49" i="1"/>
  <c r="Q50" i="1"/>
  <c r="Q48" i="1"/>
  <c r="G50" i="1"/>
  <c r="G49" i="1" s="1"/>
  <c r="I48" i="1"/>
  <c r="K48" i="1"/>
  <c r="E50" i="1"/>
  <c r="E49" i="1" s="1"/>
  <c r="I49" i="1"/>
  <c r="O49" i="1"/>
  <c r="M49" i="1"/>
  <c r="N48" i="1"/>
  <c r="P50" i="1"/>
  <c r="L50" i="1"/>
  <c r="J50" i="1"/>
  <c r="J48" i="1"/>
  <c r="F50" i="1"/>
  <c r="L49" i="1"/>
  <c r="H50" i="1"/>
  <c r="J49" i="1"/>
  <c r="L48" i="1"/>
  <c r="R50" i="1"/>
  <c r="R49" i="1"/>
  <c r="R48" i="1"/>
  <c r="O48" i="1"/>
  <c r="M48" i="1"/>
  <c r="N49" i="1"/>
  <c r="H52" i="1"/>
  <c r="P52" i="1"/>
  <c r="L52" i="1"/>
  <c r="J52" i="1"/>
  <c r="F52" i="1"/>
  <c r="R52" i="1"/>
  <c r="P49" i="1"/>
  <c r="P57" i="1" s="1"/>
  <c r="K45" i="1"/>
  <c r="K13" i="1"/>
  <c r="P77" i="1"/>
  <c r="L109" i="1"/>
  <c r="P76" i="1"/>
  <c r="L108" i="1"/>
  <c r="O77" i="1"/>
  <c r="K109" i="1"/>
  <c r="L117" i="1"/>
  <c r="L116" i="1"/>
  <c r="K117" i="1"/>
  <c r="K116" i="1" l="1"/>
  <c r="J13" i="1"/>
  <c r="Q51" i="1" s="1"/>
  <c r="O76" i="1"/>
  <c r="E48" i="1"/>
  <c r="G48" i="1"/>
  <c r="R57" i="1"/>
  <c r="N59" i="1"/>
  <c r="F49" i="1"/>
  <c r="F48" i="1"/>
  <c r="P51" i="1"/>
  <c r="H51" i="1"/>
  <c r="H58" i="1" s="1"/>
  <c r="F51" i="1"/>
  <c r="F58" i="1" s="1"/>
  <c r="L51" i="1"/>
  <c r="L60" i="1" s="1"/>
  <c r="J51" i="1"/>
  <c r="J56" i="1" s="1"/>
  <c r="I3" i="1" s="1"/>
  <c r="R51" i="1"/>
  <c r="R58" i="1" s="1"/>
  <c r="H48" i="1"/>
  <c r="H49" i="1"/>
  <c r="I51" i="1"/>
  <c r="K51" i="1"/>
  <c r="G51" i="1"/>
  <c r="Q52" i="1"/>
  <c r="G52" i="1"/>
  <c r="K52" i="1"/>
  <c r="O52" i="1"/>
  <c r="I52" i="1"/>
  <c r="E52" i="1"/>
  <c r="I57" i="1"/>
  <c r="K59" i="1"/>
  <c r="L59" i="1"/>
  <c r="J57" i="1"/>
  <c r="Q57" i="1"/>
  <c r="M59" i="1"/>
  <c r="O57" i="1"/>
  <c r="K118" i="1"/>
  <c r="K78" i="1" s="1"/>
  <c r="K110" i="1"/>
  <c r="L118" i="1"/>
  <c r="L78" i="1" s="1"/>
  <c r="L110" i="1"/>
  <c r="E51" i="1" l="1"/>
  <c r="E58" i="1" s="1"/>
  <c r="O51" i="1"/>
  <c r="O58" i="1" s="1"/>
  <c r="I56" i="1"/>
  <c r="I2" i="1" s="1"/>
  <c r="L57" i="1"/>
  <c r="G58" i="1"/>
  <c r="G56" i="1"/>
  <c r="H2" i="1" s="1"/>
  <c r="G57" i="1"/>
  <c r="I58" i="1"/>
  <c r="J58" i="1"/>
  <c r="K60" i="1"/>
  <c r="H56" i="1"/>
  <c r="H3" i="1" s="1"/>
  <c r="K57" i="1"/>
  <c r="L55" i="1"/>
  <c r="H57" i="1"/>
  <c r="K55" i="1"/>
  <c r="Q56" i="1"/>
  <c r="L2" i="1" s="1"/>
  <c r="M60" i="1"/>
  <c r="Q58" i="1"/>
  <c r="E57" i="1"/>
  <c r="R56" i="1"/>
  <c r="L3" i="1" s="1"/>
  <c r="F56" i="1"/>
  <c r="G3" i="1" s="1"/>
  <c r="F57" i="1"/>
  <c r="N60" i="1"/>
  <c r="L58" i="1" s="1"/>
  <c r="N55" i="1"/>
  <c r="M55" i="1"/>
  <c r="P58" i="1"/>
  <c r="P56" i="1"/>
  <c r="K3" i="1" s="1"/>
  <c r="O109" i="1"/>
  <c r="O108" i="1"/>
  <c r="O105" i="1"/>
  <c r="O107" i="1"/>
  <c r="O106" i="1"/>
  <c r="P109" i="1"/>
  <c r="P106" i="1"/>
  <c r="P105" i="1"/>
  <c r="P108" i="1"/>
  <c r="P107" i="1"/>
  <c r="O117" i="1"/>
  <c r="O116" i="1"/>
  <c r="O115" i="1"/>
  <c r="O114" i="1"/>
  <c r="O113" i="1"/>
  <c r="P113" i="1"/>
  <c r="P115" i="1"/>
  <c r="P114" i="1"/>
  <c r="P117" i="1"/>
  <c r="P116" i="1"/>
  <c r="O56" i="1" l="1"/>
  <c r="K2" i="1" s="1"/>
  <c r="E56" i="1"/>
  <c r="G2" i="1" s="1"/>
  <c r="K58" i="1"/>
  <c r="L56" i="1"/>
  <c r="J3" i="1" s="1"/>
  <c r="K56" i="1"/>
  <c r="J2" i="1" s="1"/>
</calcChain>
</file>

<file path=xl/sharedStrings.xml><?xml version="1.0" encoding="utf-8"?>
<sst xmlns="http://schemas.openxmlformats.org/spreadsheetml/2006/main" count="6181" uniqueCount="487">
  <si>
    <t>Tent definition</t>
  </si>
  <si>
    <t>X-dimension</t>
  </si>
  <si>
    <t>(ft)</t>
  </si>
  <si>
    <t>Y-dimension</t>
  </si>
  <si>
    <t>Eave height</t>
  </si>
  <si>
    <t>Band height</t>
  </si>
  <si>
    <t>Roof pitch in Y</t>
  </si>
  <si>
    <t>in/12in</t>
  </si>
  <si>
    <t>Roof pitch in X</t>
  </si>
  <si>
    <t>(Enter 0 if vertical)</t>
  </si>
  <si>
    <t>Ridge length in X</t>
  </si>
  <si>
    <t>Ridge length in Y</t>
  </si>
  <si>
    <t>Pitch angle in Y</t>
  </si>
  <si>
    <t>(deg)</t>
  </si>
  <si>
    <t>Pitch angle in X</t>
  </si>
  <si>
    <t>Check pitch in Y is &gt; 10 deg</t>
  </si>
  <si>
    <t>Check pitch in X is &gt; 10 deg</t>
  </si>
  <si>
    <t>Roof height</t>
  </si>
  <si>
    <t>Mean roof height</t>
  </si>
  <si>
    <t>Wind direction (X or Y)</t>
  </si>
  <si>
    <t>Wind speed (mph) from Step 2</t>
  </si>
  <si>
    <t>Case 1 or 2 for Internal pressure coefficient (GCpi) in Step 3</t>
  </si>
  <si>
    <t>Wind flow (1 = clear, 2, 3 = obstructed)</t>
  </si>
  <si>
    <t>Clear (=1), partially obstructed (=2) or completely obstructed (=3)</t>
  </si>
  <si>
    <t>This is used at 2 locations: exposure category for Kz (Step 4) and CN (Step 6)</t>
  </si>
  <si>
    <t>Clear wind flow denotes unobstructed wind flow with no blockage (e.g., plain, grass land, beach)</t>
  </si>
  <si>
    <t>Partially obstructed wind flow denotes relatively unobstructed wind flow with blockage less than or equal to 50%.</t>
  </si>
  <si>
    <t>Completely obstructed wind flow denotes objects below roof inhibiting wind flow with &gt;50% blockage (e.g., urban environment, high dense vegetation, high cliff)</t>
  </si>
  <si>
    <t>ATTENTION: For Kz, the code 1/2/3 is replaced with D/C/B, respectively</t>
  </si>
  <si>
    <t>Risk Category (I, II, III, IV)</t>
  </si>
  <si>
    <t>I</t>
  </si>
  <si>
    <t>Risk Category I structures generally encompass buildings and structures that normally are unoccupied and that would result in negligible risk to the public should they fail.</t>
  </si>
  <si>
    <t>Risk Category II includes the vast majority of structures, including most residential, commercial, and industrial buildings.</t>
  </si>
  <si>
    <t>Risk Category III includes buildings and structures that house a large number of persons in one place, such as theaters and lecture halls.</t>
  </si>
  <si>
    <t xml:space="preserve">Risk Category IV has traditionally included structures the failure of which would inhibit the availability of essential community services necessary to cope with an emergency situation. </t>
  </si>
  <si>
    <t>Total horizontal force (+ in X)</t>
  </si>
  <si>
    <t>lbs</t>
  </si>
  <si>
    <t>Total horizontal force (+ in Y)</t>
  </si>
  <si>
    <t>Total vertical force (+ in Z)</t>
  </si>
  <si>
    <t>Overturn moment</t>
  </si>
  <si>
    <t>lbs.ft</t>
  </si>
  <si>
    <t>OPEN</t>
  </si>
  <si>
    <t>PART-ENC</t>
  </si>
  <si>
    <t>Load case (A or B, both must be tested) for CN or Cp in Step 6</t>
  </si>
  <si>
    <t>B</t>
  </si>
  <si>
    <t>Case</t>
  </si>
  <si>
    <t>Kz</t>
  </si>
  <si>
    <t>qz</t>
  </si>
  <si>
    <t>Define cases</t>
  </si>
  <si>
    <t>Case 1 or 2 for Internal pressure coefficient (Gcpi) in Step 3</t>
  </si>
  <si>
    <t>Load case for Cp (A or B, both must be tested) in Step 6</t>
  </si>
  <si>
    <t>This is used at 2 locations: exposure category for Kz (Step 4)</t>
  </si>
  <si>
    <t>Step 1: Determine risk category of building or other structure, see Table 1.5-1</t>
  </si>
  <si>
    <t>Risk Category (Section C1.5.1)</t>
  </si>
  <si>
    <t>I, II, III, IV</t>
  </si>
  <si>
    <t>Assume Risk Category I because we assume that tents will be evacuated in case of high winds or upcoming storms.</t>
  </si>
  <si>
    <t>The Risk Category is used to identify Basic Wind Speed based on location</t>
  </si>
  <si>
    <t>Skip this step since wind speed will probably be set to much lower value by member (e.g., 70 mph)</t>
  </si>
  <si>
    <t>It is assumed that the Basic Wind Speed is the actual wind speed.</t>
  </si>
  <si>
    <t>Step 2: Determine the basic wind speed, V, for the applicable risk category, see Figure 26.5-1A, B, or C</t>
  </si>
  <si>
    <t>From Step 1:</t>
  </si>
  <si>
    <t>Risk Category</t>
  </si>
  <si>
    <t>Basic wind speed (26.5) (mph)</t>
  </si>
  <si>
    <t>V (mph)</t>
  </si>
  <si>
    <t>The graphs show that the wind speed should be at least 105 mph but it is expected that the members will choose a much smaller wind speed.</t>
  </si>
  <si>
    <t>The basic wind speed, V, is used in step 4 to calculate the velocity pressure qz and qh</t>
  </si>
  <si>
    <t>Step 3: Determine wind load parameters:</t>
  </si>
  <si>
    <t>Wind directionality factor, Kd , see Section 26.6 and Table 26.6-1</t>
  </si>
  <si>
    <t>Exposure category, see Section 26.7</t>
  </si>
  <si>
    <t>Topographic factor, Kzt, see Section 26.8 and Figure 26.8-1</t>
  </si>
  <si>
    <t>Gust-effect factor, G, see Section 26.9</t>
  </si>
  <si>
    <t>Enclosure classification, see Section 26.10</t>
  </si>
  <si>
    <t>Internal pressure coefficient, (GCpi), see Section 26.11 and Table 26.11-1</t>
  </si>
  <si>
    <t>Wind directionality factor (26.6)</t>
  </si>
  <si>
    <t>Kd</t>
  </si>
  <si>
    <t>Table 26.6.1</t>
  </si>
  <si>
    <t>D</t>
  </si>
  <si>
    <t>Topographic factor (26.8.2)</t>
  </si>
  <si>
    <t>Kzt</t>
  </si>
  <si>
    <t>Check potential variations of Kzt</t>
  </si>
  <si>
    <t>Term 2: G (Sect. 26.9.1 for rigid, 26.9.5 for flexible)</t>
  </si>
  <si>
    <t>G</t>
  </si>
  <si>
    <t>For the purpose of determining internal pressure</t>
  </si>
  <si>
    <t>coefficients, all buildings shall be classified as enclosed,</t>
  </si>
  <si>
    <t>partially enclosed, or open as defined in Section 26.2.</t>
  </si>
  <si>
    <t>Two cases shall be considered</t>
  </si>
  <si>
    <t>For all surfaces (Walls and Roof)</t>
  </si>
  <si>
    <t>Case 1</t>
  </si>
  <si>
    <t>Case 2</t>
  </si>
  <si>
    <t>Open</t>
  </si>
  <si>
    <t>GCpi</t>
  </si>
  <si>
    <t>Plus and minus signs signify pressures acting toward</t>
  </si>
  <si>
    <t>Partially enclosed</t>
  </si>
  <si>
    <t>&amp; away from the internal surfaces, respectively.</t>
  </si>
  <si>
    <t>Enclosed</t>
  </si>
  <si>
    <t>PARTIALLY ENCLOSED</t>
  </si>
  <si>
    <t>TENT</t>
  </si>
  <si>
    <t>CASES</t>
  </si>
  <si>
    <t>2 - WIND SPEED</t>
  </si>
  <si>
    <t>1 - RISK</t>
  </si>
  <si>
    <t>3 - MISCELLANEOUS</t>
  </si>
  <si>
    <t>4 - Kz</t>
  </si>
  <si>
    <t>Step 4: Determine velocity pressure exposure coefficient, Kz or Kh, see Table 27.3-1</t>
  </si>
  <si>
    <t>Exposure category</t>
  </si>
  <si>
    <t>C</t>
  </si>
  <si>
    <t>Table 26.9.1</t>
  </si>
  <si>
    <t>alpha</t>
  </si>
  <si>
    <t>zg (ft)</t>
  </si>
  <si>
    <t>z = 0 ft</t>
  </si>
  <si>
    <t>z (ft)</t>
  </si>
  <si>
    <t>Velocity pressure exposure coef (27.3.1)</t>
  </si>
  <si>
    <t>z = 15 ft</t>
  </si>
  <si>
    <t>z = H</t>
  </si>
  <si>
    <t>z = RMH</t>
  </si>
  <si>
    <t>h (ft)</t>
  </si>
  <si>
    <t>Velocity pressure exposure coef at MRH (27.3.1)</t>
  </si>
  <si>
    <t>Exposure category from Step 3</t>
  </si>
  <si>
    <t>z = RMH = h</t>
  </si>
  <si>
    <t>z</t>
  </si>
  <si>
    <t>Kz, Kh</t>
  </si>
  <si>
    <t>Kh</t>
  </si>
  <si>
    <t>5 - qz</t>
  </si>
  <si>
    <t>Step 5: Determine velocity pressure qz or qh, see Eq. 27.3-1</t>
  </si>
  <si>
    <t>qz = 0.00256*Kz*Kzt*Kd*V^2</t>
  </si>
  <si>
    <t>qz, qh</t>
  </si>
  <si>
    <t>qh</t>
  </si>
  <si>
    <t xml:space="preserve">6.1 CN FOR OPEN </t>
  </si>
  <si>
    <t>Fig. 27.4-5 for pitched roof, open building</t>
  </si>
  <si>
    <t>Fig. 27.4-7 for along-ridge/valley wind load case for pitched roof, open building</t>
  </si>
  <si>
    <t xml:space="preserve">Since the wind direction is </t>
  </si>
  <si>
    <t xml:space="preserve">the non-zero ridge is </t>
  </si>
  <si>
    <t>to the wind direction</t>
  </si>
  <si>
    <t>The windward and leeward roof surfaces are</t>
  </si>
  <si>
    <t>and the corresponding roof pitch angle is</t>
  </si>
  <si>
    <t>The side rood surfaces are</t>
  </si>
  <si>
    <t>Tent dimension normal to wind direction</t>
  </si>
  <si>
    <t>Tent dimension parallel to wind direction</t>
  </si>
  <si>
    <t xml:space="preserve">Load case </t>
  </si>
  <si>
    <t>(A or B)</t>
  </si>
  <si>
    <t>Clear (=1) or obstructed (=2 or 3) wind flow</t>
  </si>
  <si>
    <t>(1 or 2/3)</t>
  </si>
  <si>
    <t>Clear wind flow denotes relatively unobstructed wind flow with blockage less than or equal to 50%. Obstructed wind flow denotes objects below roof inhibiting wind flow with &gt;50% blockage</t>
  </si>
  <si>
    <t>Plus and minus signs signify pressures acting toward and away from the surfaces, respectively.</t>
  </si>
  <si>
    <t>For GCpi, plus and minus signs signify pressures acting toward and away from the internal surfaces, respectively.</t>
  </si>
  <si>
    <t>B: Horizontal dimension of building measured normal to wind direction.</t>
  </si>
  <si>
    <t>L: Horizontal dimension of building measured parallel to wind direction.</t>
  </si>
  <si>
    <t>h: Mean roof height, except that eave height shall be used for θ ≤ 10 degrees</t>
  </si>
  <si>
    <t>Windward and Leeward surfaces</t>
  </si>
  <si>
    <t>Load case A</t>
  </si>
  <si>
    <t>Load case B</t>
  </si>
  <si>
    <t>Clear wind flow</t>
  </si>
  <si>
    <t>Obstructed wind flow</t>
  </si>
  <si>
    <t>Theta \  CN</t>
  </si>
  <si>
    <t>CNWind</t>
  </si>
  <si>
    <t>CNLee</t>
  </si>
  <si>
    <t>CN</t>
  </si>
  <si>
    <t>Side surfaces</t>
  </si>
  <si>
    <t>Horizontal distance from windward edge</t>
  </si>
  <si>
    <t>h/L_inter</t>
  </si>
  <si>
    <t>0-h/2</t>
  </si>
  <si>
    <t>h/2-h</t>
  </si>
  <si>
    <t>h-2h</t>
  </si>
  <si>
    <t>&gt;2h</t>
  </si>
  <si>
    <t>Load case A - Clear wind flow</t>
  </si>
  <si>
    <t>Load case A - Obstructed wind flow</t>
  </si>
  <si>
    <t>Load case B - Clear wind flow</t>
  </si>
  <si>
    <t>Load case B - Obstructed wind flow</t>
  </si>
  <si>
    <t>Step 6.1: Determine external pressure coefficient, CN for open buildings</t>
  </si>
  <si>
    <t>Fig. 27.4-1 for walls and gable or hip roofs</t>
  </si>
  <si>
    <t>to the non-zero ridge</t>
  </si>
  <si>
    <t>Tent dimension normal to wind direction (B)</t>
  </si>
  <si>
    <t>Tent dimension parallel to wind direction (L)</t>
  </si>
  <si>
    <t>Load case (A or B)</t>
  </si>
  <si>
    <t>Windward roof</t>
  </si>
  <si>
    <t>Wind direction normal to ridge &amp; Windward:</t>
  </si>
  <si>
    <t>Ratio h/L_inter</t>
  </si>
  <si>
    <t>h/L_inter | theta</t>
  </si>
  <si>
    <t>0-0.25</t>
  </si>
  <si>
    <t>0.25-0.5</t>
  </si>
  <si>
    <t>0.5-1.0</t>
  </si>
  <si>
    <t>&gt;1.0</t>
  </si>
  <si>
    <t>Cp</t>
  </si>
  <si>
    <t>Leeward roof</t>
  </si>
  <si>
    <t>Wind direction normal to ridge &amp; Leeward:</t>
  </si>
  <si>
    <t>Roof side surfaces</t>
  </si>
  <si>
    <t>Wind direction parallel to ridge (Sides)</t>
  </si>
  <si>
    <t>0-0.5</t>
  </si>
  <si>
    <t>&gt;=1.0</t>
  </si>
  <si>
    <t>h</t>
  </si>
  <si>
    <t>From windward edge to</t>
  </si>
  <si>
    <t>L</t>
  </si>
  <si>
    <t>Windward wall</t>
  </si>
  <si>
    <t>Leeward wall</t>
  </si>
  <si>
    <t>L/B</t>
  </si>
  <si>
    <t>0-1</t>
  </si>
  <si>
    <t>1-2</t>
  </si>
  <si>
    <t>2-4</t>
  </si>
  <si>
    <t>&gt;4</t>
  </si>
  <si>
    <t>interp</t>
  </si>
  <si>
    <t>Side walls</t>
  </si>
  <si>
    <t>6.2 - Cp FOR PARTIALLY ENCLOSED &amp; ENCLOSED</t>
  </si>
  <si>
    <t>Step 6.2: Determine external pressure coefficient, Cp, for partially enclosed &amp; enclosed buildings</t>
  </si>
  <si>
    <t>7.1 - p FOR OPEN</t>
  </si>
  <si>
    <t>Step 7: Calculate wind pressure, p, on each building surface</t>
  </si>
  <si>
    <t>Eq. 27.4-1 for rigid buildings</t>
  </si>
  <si>
    <t>Note:</t>
  </si>
  <si>
    <t>Eq. 27.4-2 for flexible buildings</t>
  </si>
  <si>
    <t>qi = qh for windward walls, side walls, leeward walls, and</t>
  </si>
  <si>
    <t>p = q*G*Cp – qi*(GCpi)</t>
  </si>
  <si>
    <t>roofs of enclosed buildings and for negative internal</t>
  </si>
  <si>
    <t>pressure evaluation in partially enclosed buildings</t>
  </si>
  <si>
    <t>Winward wall</t>
  </si>
  <si>
    <t>qi = qz for positive internal pressure evaluation in partially</t>
  </si>
  <si>
    <t>enclosed buildings where height z is defined as the level</t>
  </si>
  <si>
    <t>Side Wall 1</t>
  </si>
  <si>
    <t>of the highest opening in the building that could affect</t>
  </si>
  <si>
    <t>Side Wall 2</t>
  </si>
  <si>
    <t>the positive internal pressure.</t>
  </si>
  <si>
    <t>Winward roof</t>
  </si>
  <si>
    <t>However, since H &lt; 15 ft, qz = qh. So no distinction.</t>
  </si>
  <si>
    <t>Roof side 1</t>
  </si>
  <si>
    <t>Roof side 2</t>
  </si>
  <si>
    <t>Open / Partially Enclosed / Enclosed</t>
  </si>
  <si>
    <t>WinWall</t>
  </si>
  <si>
    <t>LeeWall</t>
  </si>
  <si>
    <t>SideWall1</t>
  </si>
  <si>
    <t>SideWall2</t>
  </si>
  <si>
    <t>WinRoof</t>
  </si>
  <si>
    <t>LeeRoof</t>
  </si>
  <si>
    <t>Roof Side 1</t>
  </si>
  <si>
    <t>Roof Side 2</t>
  </si>
  <si>
    <t>p (psf)</t>
  </si>
  <si>
    <t>Eq. 27.4-3 for open buildings</t>
  </si>
  <si>
    <t>p = qh*G*CN</t>
  </si>
  <si>
    <t xml:space="preserve">GCpi is not used in Open </t>
  </si>
  <si>
    <t>7.2 - p FOR PARTIALLY ENCLOSED</t>
  </si>
  <si>
    <t>Step 8: Calculate surface areas, A, of each building surface</t>
  </si>
  <si>
    <t>Dimension parallel to wind direction</t>
  </si>
  <si>
    <t>Dimension perpendicular to wind direction</t>
  </si>
  <si>
    <t>Ridge length parallel to wind direction</t>
  </si>
  <si>
    <t>Ra</t>
  </si>
  <si>
    <t>Ridge length perpendicular to wind direction</t>
  </si>
  <si>
    <t>Rb</t>
  </si>
  <si>
    <t>Pitch angle of roof parallel to wind direction</t>
  </si>
  <si>
    <t>Pitch angle of roof perpendicular to wind direction</t>
  </si>
  <si>
    <t>rh</t>
  </si>
  <si>
    <t>Distance from windward edge to roof apex</t>
  </si>
  <si>
    <t>r</t>
  </si>
  <si>
    <t>Distance from windward edge to roof apex + ridge length</t>
  </si>
  <si>
    <t>s</t>
  </si>
  <si>
    <t>Distance from leading edge of first boundary (e.g., h/2) of area of interest (e.g., h/2-h)</t>
  </si>
  <si>
    <t>a1</t>
  </si>
  <si>
    <t>b1</t>
  </si>
  <si>
    <t>Area of first trangle</t>
  </si>
  <si>
    <t>A11</t>
  </si>
  <si>
    <t>Area of first rectangle</t>
  </si>
  <si>
    <t>A12</t>
  </si>
  <si>
    <t>Area of top triangular part</t>
  </si>
  <si>
    <t>A13</t>
  </si>
  <si>
    <t>Area of bottom rectangular part</t>
  </si>
  <si>
    <t>A14</t>
  </si>
  <si>
    <t>A1</t>
  </si>
  <si>
    <t>Distance from leading edge to centroid of first triangle</t>
  </si>
  <si>
    <t>d11</t>
  </si>
  <si>
    <t>Distance from leading edge to centroid of first rectangle</t>
  </si>
  <si>
    <t>d12</t>
  </si>
  <si>
    <t>Distance from leading edge to centroid of top triangular part</t>
  </si>
  <si>
    <t>d13</t>
  </si>
  <si>
    <t>Distance from leading edge to centroid of bottom rectangular part</t>
  </si>
  <si>
    <t>d14</t>
  </si>
  <si>
    <t>d1</t>
  </si>
  <si>
    <t>Distance from leading edge of second boundary (e.g., h/2) of area of interest (e.g., h/2-h)</t>
  </si>
  <si>
    <t>a2</t>
  </si>
  <si>
    <t>b2</t>
  </si>
  <si>
    <t>A21</t>
  </si>
  <si>
    <t>A22</t>
  </si>
  <si>
    <t>A23</t>
  </si>
  <si>
    <t>A24</t>
  </si>
  <si>
    <t>A2</t>
  </si>
  <si>
    <t>d21</t>
  </si>
  <si>
    <t>Horizontal roof area</t>
  </si>
  <si>
    <t>d22</t>
  </si>
  <si>
    <t>Roof area</t>
  </si>
  <si>
    <t>d23</t>
  </si>
  <si>
    <t>d24</t>
  </si>
  <si>
    <t>d2</t>
  </si>
  <si>
    <t>Horizontal area</t>
  </si>
  <si>
    <t>Area</t>
  </si>
  <si>
    <t>(ft2)</t>
  </si>
  <si>
    <t>Distance b/t center of force and windward edge</t>
  </si>
  <si>
    <t>8 - Areas</t>
  </si>
  <si>
    <t>Step 9: Calculate total force applied on each building surface</t>
  </si>
  <si>
    <t>X-component of normal vector (+inward)</t>
  </si>
  <si>
    <t>Y-component of normal vector (+inward)</t>
  </si>
  <si>
    <t>Z-component of normal vector (+inward)</t>
  </si>
  <si>
    <t>Overturn moment arm for X component</t>
  </si>
  <si>
    <t>ft</t>
  </si>
  <si>
    <t>Overturn moment arm for Y component</t>
  </si>
  <si>
    <t>Overturn moment arm for Z component</t>
  </si>
  <si>
    <t>Horizontal force (+ in X)</t>
  </si>
  <si>
    <t>Horizontal force (+ in Y)</t>
  </si>
  <si>
    <t>Vertical force (+ in Z)</t>
  </si>
  <si>
    <t>9.1 - FORCES FOR OPEN</t>
  </si>
  <si>
    <t>9.2 - FORCES FOR PARTIALLY ENCLOSED</t>
  </si>
  <si>
    <t>Must ALWAYS be POSITIVE for overturn</t>
  </si>
  <si>
    <t>X</t>
  </si>
  <si>
    <t>A</t>
  </si>
  <si>
    <t>Y</t>
  </si>
  <si>
    <t>ALL RESULTS</t>
  </si>
  <si>
    <t>INPUT DATA</t>
  </si>
  <si>
    <t>OUTPUT</t>
  </si>
  <si>
    <t>Length</t>
  </si>
  <si>
    <t>Width</t>
  </si>
  <si>
    <t>Roof pitch in length direction</t>
  </si>
  <si>
    <t>Roof pitch in width direction</t>
  </si>
  <si>
    <t>Wind speed</t>
  </si>
  <si>
    <t>(mph)</t>
  </si>
  <si>
    <t>(in/12in)</t>
  </si>
  <si>
    <t>Total horizontal force in length</t>
  </si>
  <si>
    <t>Total horizontal force in width</t>
  </si>
  <si>
    <t>Total vertical force</t>
  </si>
  <si>
    <t>Number of intermediate posts in width</t>
  </si>
  <si>
    <t>Number of intermediate posts in length</t>
  </si>
  <si>
    <t>Overturn moment about length</t>
  </si>
  <si>
    <t>Overturn moment about width</t>
  </si>
  <si>
    <t>Number of ballasts per corner post</t>
  </si>
  <si>
    <t>-</t>
  </si>
  <si>
    <t>Total number of ballasts</t>
  </si>
  <si>
    <t>Assume 1 ballast per intermediate post</t>
  </si>
  <si>
    <t>Individual ballast weight based on overturn about length</t>
  </si>
  <si>
    <t>Individual ballast weight based on overturn about width</t>
  </si>
  <si>
    <t>Individual ballast weight based on vertical force</t>
  </si>
  <si>
    <t>Weight of each ballast</t>
  </si>
  <si>
    <t>Roof type (1 = G, 2 = H, 3 = P)</t>
  </si>
  <si>
    <t>Ridge length if Hip roof</t>
  </si>
  <si>
    <t>Ridge length if any roof</t>
  </si>
  <si>
    <t>IF GABLE ROOF</t>
  </si>
  <si>
    <t>Areas</t>
  </si>
  <si>
    <t>ft2</t>
  </si>
  <si>
    <t>lbs/ft2</t>
  </si>
  <si>
    <t>Pressure for PARTIALLY-ENCLOSED</t>
  </si>
  <si>
    <t>Length of rectangle in y-direction</t>
  </si>
  <si>
    <t>My</t>
  </si>
  <si>
    <t>Mx</t>
  </si>
  <si>
    <t>Fx</t>
  </si>
  <si>
    <t>Fy</t>
  </si>
  <si>
    <t>Method 2: Wind exposure</t>
  </si>
  <si>
    <t>Method 3: Sail lift</t>
  </si>
  <si>
    <t>Method 4: Wind exposure with initiated overturn</t>
  </si>
  <si>
    <t>Ballast weight based on drag in length and friction (use only windward ballasts)</t>
  </si>
  <si>
    <t>Ballast weight based on drag in width and friction (use only windward ballasts)</t>
  </si>
  <si>
    <t>Friction coefficient</t>
  </si>
  <si>
    <t>Pyramid</t>
  </si>
  <si>
    <t>Hip</t>
  </si>
  <si>
    <t>Gable</t>
  </si>
  <si>
    <t>Roof</t>
  </si>
  <si>
    <t>Walls</t>
  </si>
  <si>
    <t>Valance height</t>
  </si>
  <si>
    <t>Valance</t>
  </si>
  <si>
    <t>Ballast weight based on drag in width and friction (use all ballasts)</t>
  </si>
  <si>
    <t>Ballast weight based on drag in length and friction (use all ballasts)</t>
  </si>
  <si>
    <t>Unacceptable slight move of ballasts (use only windward ballasts)</t>
  </si>
  <si>
    <t>Fixed configuration (use all ballasts)</t>
  </si>
  <si>
    <t>Critical load used to calculate ballasts</t>
  </si>
  <si>
    <t>Method used to calculate loads</t>
  </si>
  <si>
    <t>Method 1: Code</t>
  </si>
  <si>
    <t>CALCULATION OF BALLAST WEIGHTS</t>
  </si>
  <si>
    <t>ATTENTION, INTERPOLATION BETWEEN POSITIVE AND NEGATIVE TERMS IS NOT ALLOWED!</t>
  </si>
  <si>
    <t>ATTENTION, CONSIDER THE WORST CASE SCENARIO FOR CLEAR AND OBSTRUCTED WIND FLOW BECAUSE IT IS NOT CLEAR!!</t>
  </si>
  <si>
    <t>Weight of each balast</t>
  </si>
  <si>
    <t>ATTENTION, Fz DOES NOT HAVE A CUMMULATIVE EFFECT WITH OVERTURN MOMENTS SINCE OVERTURN MOMENTS ARE CALCULATED FROM FORCES</t>
  </si>
  <si>
    <t>O = Open = Roof only (no walls)</t>
  </si>
  <si>
    <t>E = Enclosed or Partially-enclosed = Roof and some walls with or without openings</t>
  </si>
  <si>
    <t>O</t>
  </si>
  <si>
    <t>E</t>
  </si>
  <si>
    <t>ADVANCED CALCULATION OF BALLAST WEIGHTS</t>
  </si>
  <si>
    <t>Fixed-to-pole</t>
  </si>
  <si>
    <t>Fixed-to-plate</t>
  </si>
  <si>
    <t>Type of ballast (ie, concrete, steel, plastic) is not as important as dimensions</t>
  </si>
  <si>
    <t>Type of ground surface (smooth/rough, dry/wet, concrete, asphalt, gravel, grass) is not as important as dimensions</t>
  </si>
  <si>
    <t>Type of modifier (plywood, rubber, neoprene) is not as important as dimensions</t>
  </si>
  <si>
    <t>For a given set of dimensions, give the weights for highest and lowest friction coefficients to provide range</t>
  </si>
  <si>
    <t>d3</t>
  </si>
  <si>
    <t>d4</t>
  </si>
  <si>
    <t>h4</t>
  </si>
  <si>
    <t>d5</t>
  </si>
  <si>
    <t>ATTENTION, WHAT IF WIND IS IN DIAGONAL DIRECTION?</t>
  </si>
  <si>
    <t>Wplate</t>
  </si>
  <si>
    <t>Ballast weight to resist Fx</t>
  </si>
  <si>
    <t>Ballast weight to resist Fy</t>
  </si>
  <si>
    <t>Ballast weight to resist Fz</t>
  </si>
  <si>
    <t>Ballast weight to resist Mx</t>
  </si>
  <si>
    <t>Ballast weight to resist My</t>
  </si>
  <si>
    <t>Recommended weight (including weight of plate if any)</t>
  </si>
  <si>
    <t>Assumptions:</t>
  </si>
  <si>
    <t>Plate, if any, is attached to the upright at the footing with a pin connection. The connection is strong enough to resist of the weight of the plate and the ballast on top of the plate.</t>
  </si>
  <si>
    <t>Horizontal distance perpendicular to a1 to the edge</t>
  </si>
  <si>
    <t>ATTENTION, ADD A CONDITION IN THE ONLINE FORM TO USE THE DATA OF GABLE ROOF WHEN HIP IS SELECTED WITH RIDGE LENGTH EQUAL TO LENGTH. THE RESULTS ARE DIFFERENT B/C VERTICAL PART OF THE ROOF IS CONSIDERED DIFFERENTLY WHEN HIP (FAKE GABLE) AND GABLE.</t>
  </si>
  <si>
    <t>Angle of guy</t>
  </si>
  <si>
    <t>tan(alpha)</t>
  </si>
  <si>
    <t>lambda (for Nc)</t>
  </si>
  <si>
    <t>Weight of plate (if any)</t>
  </si>
  <si>
    <t>Friction coefficient between ballast and plate (if any)</t>
  </si>
  <si>
    <t>Friction coefficient between plate and ground (if any)</t>
  </si>
  <si>
    <t>mu1</t>
  </si>
  <si>
    <t>mu2</t>
  </si>
  <si>
    <t>mu3</t>
  </si>
  <si>
    <t>Friction coefficient between ballast and ground (if applicable)</t>
  </si>
  <si>
    <t>ATTENTION, IN ALL CONFIGURATIONS, WHEN CONSIDERING SLIDING DUE TO FX OR FY (WITH FZ), THE LOCAL FORCES APPLIED AT THE TOP OF UPRIGHT (Fh AND Fv) ASSUME THAT Fh RESISTS ALL FX OR FY AND THE FOOTING DOES NOT RESIST ANYTHING. IS THIS A GOOD ASSUMPTION?</t>
  </si>
  <si>
    <t>Fh in x</t>
  </si>
  <si>
    <t>Fh in y</t>
  </si>
  <si>
    <t>ATTENTION, FOR CONF. A AND B, THE BALLASTS OF THE SIDES PARALLEL TO THE WIND ARE ASSUMED TO RESISTS SLIDING THE SAME AMOUNT AS THE WINDWARD AND LEEWARD BALLASTS.</t>
  </si>
  <si>
    <t>B assuming A</t>
  </si>
  <si>
    <t>B assuming C</t>
  </si>
  <si>
    <t>Intermediate</t>
  </si>
  <si>
    <t>Ballast effective width (ft)</t>
  </si>
  <si>
    <t>Distance between center of ballast and upright (ft)</t>
  </si>
  <si>
    <t>Distance between far end of plate and upright (ft)</t>
  </si>
  <si>
    <t>Vertical distance between plate and guy attachment point (ft)</t>
  </si>
  <si>
    <t>Horizontal distance between guy attachment point and upright (ft)</t>
  </si>
  <si>
    <t>Highlighted section is for valence from prorated wall forces of partially enclosed</t>
  </si>
  <si>
    <t>main35.6: IN PROGRESS - Include effect of valence by using the forces of the full walls (enclosed configuration) prorated by valence height.</t>
  </si>
  <si>
    <t>Method 2 (wind exposure) is important since it takes care of cases of method 1 that are strange (like negative ballast weights)</t>
  </si>
  <si>
    <t>Method 2 includes valence</t>
  </si>
  <si>
    <t>main36.0: Remove enclosed since a tent can never be fully enclosed</t>
  </si>
  <si>
    <t>Valence</t>
  </si>
  <si>
    <t>Pressure for OPEN using Part.-encl. value for gable wall</t>
  </si>
  <si>
    <t>main37.0: On recommence Gable</t>
  </si>
  <si>
    <t>Part-Encl</t>
  </si>
  <si>
    <t>Ground modifier (1 = Rubber pad, 2 = Neoprene pad, 3 = Plywood, 4 = Metal sheet)</t>
  </si>
  <si>
    <t>Ballast modifier (1 = Rubber pad, 2 = Neoprene pad, 3 = Plywood, 4 = Metal sheet)</t>
  </si>
  <si>
    <t>Ground surface (1 = Smooth concrete, 2 = Rough concrete, 3 = Asphalt, 4 = Gravel, 5 = Dirt, 6 = Grass)</t>
  </si>
  <si>
    <t>Ballast type (1 = Plastic barrel, 2 = Steel drum, 3 = Concrete block)</t>
  </si>
  <si>
    <t>Fixed-to-Plate</t>
  </si>
  <si>
    <t>Fixed-to-Pole</t>
  </si>
  <si>
    <t>Used Kd = 1 as opposed to 0.85 because code says to use 0.85 when loads are accumulated as in sections 2.3 and 2.4 of the code.</t>
  </si>
  <si>
    <t>Valence height</t>
  </si>
  <si>
    <t>main38.0: Fixed valence, use 0.26 friction coeff for simple calculation of ballasts</t>
  </si>
  <si>
    <t>main39.0: Fixed inconsistency issue with wind flow for open tents by changing the CN values for the load cases A and B for 3 levels of wind flow</t>
  </si>
  <si>
    <t>STARTING IN VERSION main39.0 (08/14/21)</t>
  </si>
  <si>
    <t>CHANGED THE WHOLE TABLE OF CN BY CONSIDERING BOTHER CLEAR AND OBSTRUCTED AS GENERAL CASES</t>
  </si>
  <si>
    <t>AND ADDED A COEFFICIENT OF 1.0, 0.8, AND 0.6 FOR CLEAR, PARTIALLY OBSTRUCTED, SHELTERED LOCATION</t>
  </si>
  <si>
    <t>Type of tent (1 = Frame, 2 = Hybrid, 3 = Pole)</t>
  </si>
  <si>
    <t>Recommended weight to resist sliding (including weight of plate if any)</t>
  </si>
  <si>
    <t>Recommended weight to resist lift and overturn (including weight of plate if any)</t>
  </si>
  <si>
    <t>Horizontal distance between guy attachment point and pole (ft)</t>
  </si>
  <si>
    <t>main40.0: Switched the number of ballasts that resist Fx and Fy from all ballasts to only the windward ballast for pole tents and a combination of both for frame tents and hybrid tents.</t>
  </si>
  <si>
    <t>main40.1: Replaced "Wind Flow" with "Wind Exposure" and considered 3 levels of exposure.</t>
  </si>
  <si>
    <t>NAB for Fx</t>
  </si>
  <si>
    <t>NAB for Fy</t>
  </si>
  <si>
    <t>NAB for Fz</t>
  </si>
  <si>
    <t>NAB for Mx</t>
  </si>
  <si>
    <t>NAB for My</t>
  </si>
  <si>
    <t>Friction coefficient between upright footing and ground</t>
  </si>
  <si>
    <t>mu4</t>
  </si>
  <si>
    <t>main40.2: Adjust formulas of configurations B, C, D | Added rows to calculate NAB (# of active ballasts)</t>
  </si>
  <si>
    <t>main40.3: Need an upgrade to consider two vertical forces: Fz for wind in X and Fz for wind in Y</t>
  </si>
  <si>
    <t xml:space="preserve">Concrete </t>
  </si>
  <si>
    <t>on asphalt</t>
  </si>
  <si>
    <t>Because plastic barrels are not desired</t>
  </si>
  <si>
    <t>Between ground surface and ballast</t>
  </si>
  <si>
    <t>Between weight plate and ballast</t>
  </si>
  <si>
    <t>Between ground surface and weight plate</t>
  </si>
  <si>
    <t>Plastic barrel</t>
  </si>
  <si>
    <t>Steel drum</t>
  </si>
  <si>
    <t>Concrete block</t>
  </si>
  <si>
    <t>Weight Plate</t>
  </si>
  <si>
    <t>Smooth concrete</t>
  </si>
  <si>
    <t>Rough concrete</t>
  </si>
  <si>
    <t>Asphalt</t>
  </si>
  <si>
    <t>Gravel</t>
  </si>
  <si>
    <t>Dirt</t>
  </si>
  <si>
    <t>Grass</t>
  </si>
  <si>
    <t>Friction coefficients</t>
  </si>
  <si>
    <t>Wind exposure (1 = Fully exposed, 2 = Partially exposed, 3 = Sheltered)</t>
  </si>
  <si>
    <t>main40.6: friction coeff between upright and ground is mu3 also now.</t>
  </si>
  <si>
    <t>main41.1: Alter method 2 to account for wind exposure. Before, it did not.</t>
  </si>
  <si>
    <t>Wind exposure</t>
  </si>
  <si>
    <t>Reduction factor</t>
  </si>
  <si>
    <t>main41.2: Fix error about ridge length if hip roof being used even when no hip.</t>
  </si>
  <si>
    <t>F2P</t>
  </si>
  <si>
    <t>main41.3: Removed the condition that width is smaller than length in row 128 (I don’t know why it was there in fact!)</t>
  </si>
  <si>
    <t>Must ALWAYS be NEGATIVE for overturn</t>
  </si>
  <si>
    <t>main42.0: Change #1: Change the treatment of signs (ie, use absolute value only at the very end) to be able to compare methods 1 and 2</t>
  </si>
  <si>
    <t xml:space="preserve">main42.0: Change #2: Include effect of wind exposure in Method 2 (before, it always assumed fully exposed in Method 2) </t>
  </si>
  <si>
    <t>main42.0: Change #3: Use a overturn moment of method 2 if a moment of method 1 is not appropriate (ie, negative for Mx and positive for My). Note that Fx, Fy, Fz are defined as the max values between methods 1 and 2</t>
  </si>
  <si>
    <t>main42.1: Instead of using the overturn moments of method 1 if they are positive, use the maximum value between methods 1 and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</si>
</sst>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19" x14ac:knownFonts="1">
    <font>
      <sz val="11"/>
      <color theme="1"/>
      <name val="Calibri"/>
      <family val="2"/>
      <scheme val="minor"/>
    </font>
    <font>
      <b/>
      <sz val="11"/>
      <color theme="1"/>
      <name val="Calibri"/>
      <family val="2"/>
      <scheme val="minor"/>
    </font>
    <font>
      <sz val="11"/>
      <color rgb="FFFF0000"/>
      <name val="Calibri"/>
      <family val="2"/>
      <scheme val="minor"/>
    </font>
    <font>
      <sz val="11"/>
      <color rgb="FFC00000"/>
      <name val="Calibri"/>
      <family val="2"/>
      <scheme val="minor"/>
    </font>
    <font>
      <b/>
      <sz val="11"/>
      <color theme="0"/>
      <name val="Calibri"/>
      <family val="2"/>
      <scheme val="minor"/>
    </font>
    <font>
      <b/>
      <sz val="11"/>
      <color theme="1" tint="0.499984740745262"/>
      <name val="Calibri"/>
      <family val="2"/>
      <scheme val="minor"/>
    </font>
    <font>
      <sz val="11"/>
      <color theme="1" tint="0.499984740745262"/>
      <name val="Calibri"/>
      <family val="2"/>
      <scheme val="minor"/>
    </font>
    <font>
      <b/>
      <sz val="11"/>
      <name val="Calibri"/>
      <family val="2"/>
      <scheme val="minor"/>
    </font>
    <font>
      <sz val="11"/>
      <name val="Calibri"/>
      <family val="2"/>
      <scheme val="minor"/>
    </font>
    <font>
      <b/>
      <sz val="11"/>
      <color theme="2" tint="-0.249977111117893"/>
      <name val="Calibri"/>
      <family val="2"/>
      <scheme val="minor"/>
    </font>
    <font>
      <sz val="11"/>
      <color theme="2" tint="-0.249977111117893"/>
      <name val="Calibri"/>
      <family val="2"/>
      <scheme val="minor"/>
    </font>
    <font>
      <sz val="11"/>
      <color theme="0" tint="-0.34998626667073579"/>
      <name val="Calibri"/>
      <family val="2"/>
      <scheme val="minor"/>
    </font>
    <font>
      <b/>
      <sz val="11"/>
      <color rgb="FFFF0000"/>
      <name val="Calibri"/>
      <family val="2"/>
      <scheme val="minor"/>
    </font>
    <font>
      <sz val="11"/>
      <color theme="5" tint="-0.249977111117893"/>
      <name val="Calibri"/>
      <family val="2"/>
      <scheme val="minor"/>
    </font>
    <font>
      <sz val="11"/>
      <color theme="0"/>
      <name val="Calibri"/>
      <family val="2"/>
      <scheme val="minor"/>
    </font>
    <font>
      <b/>
      <sz val="11"/>
      <color rgb="FF7030A0"/>
      <name val="Calibri"/>
      <family val="2"/>
      <scheme val="minor"/>
    </font>
    <font>
      <sz val="48"/>
      <color theme="5" tint="-0.249977111117893"/>
      <name val="Calibri"/>
      <family val="2"/>
      <scheme val="minor"/>
    </font>
    <font>
      <sz val="11"/>
      <color rgb="FF00B0F0"/>
      <name val="Calibri"/>
      <family val="2"/>
      <scheme val="minor"/>
    </font>
    <font>
      <sz val="11"/>
      <color rgb="FF7030A0"/>
      <name val="Calibri"/>
      <family val="2"/>
      <scheme val="minor"/>
    </font>
  </fonts>
  <fills count="23">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theme="1" tint="0.499984740745262"/>
        <bgColor indexed="64"/>
      </patternFill>
    </fill>
    <fill>
      <patternFill patternType="solid">
        <fgColor rgb="FF0070C0"/>
        <bgColor indexed="64"/>
      </patternFill>
    </fill>
    <fill>
      <patternFill patternType="solid">
        <fgColor theme="1"/>
        <bgColor indexed="64"/>
      </patternFill>
    </fill>
    <fill>
      <patternFill patternType="solid">
        <fgColor rgb="FFFFC000"/>
        <bgColor indexed="64"/>
      </patternFill>
    </fill>
    <fill>
      <patternFill patternType="solid">
        <fgColor theme="8" tint="-0.249977111117893"/>
        <bgColor indexed="64"/>
      </patternFill>
    </fill>
    <fill>
      <patternFill patternType="solid">
        <fgColor rgb="FFFF0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C00000"/>
        <bgColor indexed="64"/>
      </patternFill>
    </fill>
    <fill>
      <patternFill patternType="solid">
        <fgColor rgb="FFFFC1C2"/>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theme="1" tint="0.499984740745262"/>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s>
  <cellStyleXfs count="1">
    <xf numFmtId="0" fontId="0" fillId="0" borderId="0"/>
  </cellStyleXfs>
  <cellXfs count="652">
    <xf numFmtId="0" fontId="0" fillId="0" borderId="0" xfId="0"/>
    <xf numFmtId="0" fontId="1" fillId="0" borderId="0" xfId="0" applyFont="1"/>
    <xf numFmtId="0" fontId="0" fillId="0" borderId="0" xfId="0" applyBorder="1"/>
    <xf numFmtId="0" fontId="0" fillId="0" borderId="0" xfId="0" applyFont="1" applyBorder="1" applyAlignment="1">
      <alignment horizontal="right"/>
    </xf>
    <xf numFmtId="0" fontId="0" fillId="0" borderId="0" xfId="0" applyFont="1" applyBorder="1" applyAlignment="1">
      <alignment horizontal="center"/>
    </xf>
    <xf numFmtId="1" fontId="0" fillId="2" borderId="0" xfId="0" applyNumberFormat="1" applyFont="1" applyFill="1" applyBorder="1" applyAlignment="1">
      <alignment horizontal="center"/>
    </xf>
    <xf numFmtId="0" fontId="0" fillId="0" borderId="0" xfId="0" applyFont="1" applyFill="1" applyBorder="1" applyAlignment="1">
      <alignment horizontal="right"/>
    </xf>
    <xf numFmtId="0" fontId="0" fillId="0" borderId="0" xfId="0" applyFont="1" applyFill="1" applyBorder="1" applyAlignment="1">
      <alignment horizontal="center"/>
    </xf>
    <xf numFmtId="0" fontId="0" fillId="2" borderId="0" xfId="0" applyFill="1" applyAlignment="1">
      <alignment horizontal="center"/>
    </xf>
    <xf numFmtId="0" fontId="0" fillId="0" borderId="0" xfId="0" applyFont="1" applyBorder="1" applyAlignment="1">
      <alignment horizontal="left"/>
    </xf>
    <xf numFmtId="164" fontId="0" fillId="3" borderId="0" xfId="0" applyNumberFormat="1" applyFont="1" applyFill="1" applyBorder="1" applyAlignment="1">
      <alignment horizontal="center"/>
    </xf>
    <xf numFmtId="0" fontId="0" fillId="3" borderId="0" xfId="0" applyFill="1" applyAlignment="1">
      <alignment horizontal="center"/>
    </xf>
    <xf numFmtId="0" fontId="0" fillId="0" borderId="0" xfId="0" applyAlignment="1">
      <alignment horizontal="right"/>
    </xf>
    <xf numFmtId="0" fontId="0" fillId="2" borderId="0" xfId="0" quotePrefix="1" applyFill="1" applyBorder="1" applyAlignment="1">
      <alignment horizontal="center"/>
    </xf>
    <xf numFmtId="0" fontId="0" fillId="0" borderId="0" xfId="0" applyBorder="1" applyAlignment="1">
      <alignment horizontal="right"/>
    </xf>
    <xf numFmtId="0" fontId="0" fillId="2" borderId="0" xfId="0" applyFill="1"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horizontal="center"/>
    </xf>
    <xf numFmtId="164" fontId="0" fillId="3" borderId="2" xfId="0" applyNumberFormat="1" applyFill="1" applyBorder="1" applyAlignment="1">
      <alignment horizontal="center"/>
    </xf>
    <xf numFmtId="164" fontId="0" fillId="3" borderId="3" xfId="0" applyNumberFormat="1" applyFill="1" applyBorder="1" applyAlignment="1">
      <alignment horizontal="center"/>
    </xf>
    <xf numFmtId="0" fontId="0" fillId="0" borderId="6" xfId="0" applyBorder="1"/>
    <xf numFmtId="0" fontId="0" fillId="0" borderId="7" xfId="0" applyBorder="1"/>
    <xf numFmtId="0" fontId="0" fillId="0" borderId="2" xfId="0" applyBorder="1" applyAlignment="1">
      <alignment horizontal="right"/>
    </xf>
    <xf numFmtId="0" fontId="0" fillId="0" borderId="1" xfId="0" applyBorder="1"/>
    <xf numFmtId="0" fontId="0" fillId="0" borderId="3" xfId="0" applyBorder="1" applyAlignment="1">
      <alignment horizontal="right"/>
    </xf>
    <xf numFmtId="0" fontId="0" fillId="0" borderId="8" xfId="0" applyBorder="1"/>
    <xf numFmtId="0" fontId="0" fillId="0" borderId="9" xfId="0" applyBorder="1"/>
    <xf numFmtId="0" fontId="0" fillId="0" borderId="10" xfId="0" applyBorder="1" applyAlignment="1">
      <alignment horizontal="right"/>
    </xf>
    <xf numFmtId="0" fontId="0" fillId="0" borderId="9" xfId="0" applyBorder="1" applyAlignment="1">
      <alignment horizontal="center"/>
    </xf>
    <xf numFmtId="0" fontId="0" fillId="0" borderId="7" xfId="0" applyBorder="1" applyAlignment="1">
      <alignment horizontal="center"/>
    </xf>
    <xf numFmtId="164" fontId="0" fillId="3" borderId="10" xfId="0" applyNumberFormat="1" applyFill="1" applyBorder="1" applyAlignment="1">
      <alignment horizontal="center"/>
    </xf>
    <xf numFmtId="0" fontId="0" fillId="4" borderId="5" xfId="0" applyFill="1" applyBorder="1" applyAlignment="1">
      <alignment horizontal="center"/>
    </xf>
    <xf numFmtId="164" fontId="0" fillId="3" borderId="6" xfId="0" applyNumberFormat="1" applyFill="1" applyBorder="1" applyAlignment="1">
      <alignment horizontal="center"/>
    </xf>
    <xf numFmtId="164" fontId="0" fillId="3" borderId="1" xfId="0" applyNumberFormat="1" applyFill="1" applyBorder="1" applyAlignment="1">
      <alignment horizontal="center"/>
    </xf>
    <xf numFmtId="164" fontId="0" fillId="3" borderId="8" xfId="0" applyNumberFormat="1" applyFill="1" applyBorder="1" applyAlignment="1">
      <alignment horizontal="center"/>
    </xf>
    <xf numFmtId="164" fontId="0" fillId="3" borderId="4" xfId="0" applyNumberFormat="1" applyFill="1" applyBorder="1" applyAlignment="1">
      <alignment horizontal="center"/>
    </xf>
    <xf numFmtId="0" fontId="0" fillId="4" borderId="2" xfId="0" applyFill="1" applyBorder="1" applyAlignment="1">
      <alignment horizontal="center"/>
    </xf>
    <xf numFmtId="0" fontId="0" fillId="0" borderId="0" xfId="0" applyAlignment="1">
      <alignment horizontal="left"/>
    </xf>
    <xf numFmtId="164" fontId="0" fillId="3" borderId="0" xfId="0" applyNumberFormat="1" applyFill="1" applyAlignment="1">
      <alignment horizontal="center"/>
    </xf>
    <xf numFmtId="0" fontId="0" fillId="2" borderId="0" xfId="0" quotePrefix="1" applyFill="1" applyAlignment="1">
      <alignment horizontal="center"/>
    </xf>
    <xf numFmtId="0" fontId="0" fillId="0" borderId="0" xfId="0" applyAlignment="1">
      <alignment horizontal="right" wrapText="1"/>
    </xf>
    <xf numFmtId="0" fontId="0" fillId="0" borderId="0" xfId="0" applyAlignment="1">
      <alignment wrapText="1"/>
    </xf>
    <xf numFmtId="0" fontId="0" fillId="0" borderId="0" xfId="0" applyAlignment="1">
      <alignment horizontal="left" wrapText="1"/>
    </xf>
    <xf numFmtId="0" fontId="3" fillId="0" borderId="0" xfId="0" applyFont="1" applyAlignment="1">
      <alignment wrapText="1"/>
    </xf>
    <xf numFmtId="0" fontId="1" fillId="0" borderId="0" xfId="0" applyFont="1" applyAlignment="1">
      <alignment horizontal="center"/>
    </xf>
    <xf numFmtId="1" fontId="1" fillId="0" borderId="0" xfId="0" applyNumberFormat="1" applyFont="1" applyAlignment="1">
      <alignment horizontal="center"/>
    </xf>
    <xf numFmtId="0" fontId="1" fillId="0" borderId="0" xfId="0" applyFont="1" applyAlignment="1">
      <alignment horizontal="left"/>
    </xf>
    <xf numFmtId="0" fontId="0" fillId="4" borderId="0" xfId="0" applyFill="1" applyAlignment="1">
      <alignment horizontal="center"/>
    </xf>
    <xf numFmtId="0" fontId="0" fillId="0" borderId="2" xfId="0" applyBorder="1" applyAlignment="1">
      <alignment horizontal="center"/>
    </xf>
    <xf numFmtId="0" fontId="0" fillId="0" borderId="5" xfId="0" applyBorder="1" applyAlignment="1">
      <alignment horizontal="right"/>
    </xf>
    <xf numFmtId="0" fontId="0" fillId="0" borderId="4" xfId="0" applyBorder="1" applyAlignment="1">
      <alignment horizontal="center"/>
    </xf>
    <xf numFmtId="0" fontId="3" fillId="0" borderId="0" xfId="0" applyFont="1" applyAlignment="1">
      <alignment horizontal="left"/>
    </xf>
    <xf numFmtId="0" fontId="0" fillId="3" borderId="5" xfId="0" applyFill="1" applyBorder="1"/>
    <xf numFmtId="0" fontId="0" fillId="0" borderId="5" xfId="0" applyBorder="1" applyAlignment="1">
      <alignment horizontal="center"/>
    </xf>
    <xf numFmtId="0" fontId="1" fillId="4" borderId="11" xfId="0" applyFont="1" applyFill="1" applyBorder="1" applyAlignment="1">
      <alignment horizontal="center"/>
    </xf>
    <xf numFmtId="0" fontId="0" fillId="5" borderId="0" xfId="0" applyFill="1"/>
    <xf numFmtId="0" fontId="0" fillId="6" borderId="0" xfId="0" applyFill="1"/>
    <xf numFmtId="0" fontId="1" fillId="6" borderId="0" xfId="0" applyFont="1" applyFill="1"/>
    <xf numFmtId="0" fontId="1" fillId="5" borderId="0" xfId="0" applyFont="1" applyFill="1"/>
    <xf numFmtId="2" fontId="0" fillId="3" borderId="0" xfId="0" applyNumberFormat="1" applyFill="1" applyAlignment="1">
      <alignment horizontal="center"/>
    </xf>
    <xf numFmtId="2" fontId="0" fillId="0" borderId="5" xfId="0" applyNumberFormat="1" applyBorder="1"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0" fontId="0" fillId="7" borderId="0" xfId="0" applyFill="1"/>
    <xf numFmtId="0" fontId="1" fillId="7" borderId="0" xfId="0" applyFont="1" applyFill="1"/>
    <xf numFmtId="0" fontId="0" fillId="8" borderId="0" xfId="0" applyFill="1"/>
    <xf numFmtId="0" fontId="1" fillId="8" borderId="0" xfId="0" applyFont="1" applyFill="1"/>
    <xf numFmtId="0" fontId="0" fillId="3" borderId="5" xfId="0" applyFill="1" applyBorder="1" applyAlignment="1">
      <alignment horizontal="center"/>
    </xf>
    <xf numFmtId="164" fontId="3" fillId="0" borderId="0" xfId="0" applyNumberFormat="1" applyFont="1" applyAlignment="1">
      <alignment horizontal="left"/>
    </xf>
    <xf numFmtId="0" fontId="0" fillId="0" borderId="1"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4" borderId="6" xfId="0" applyFill="1" applyBorder="1" applyAlignment="1">
      <alignment horizontal="center"/>
    </xf>
    <xf numFmtId="0" fontId="0" fillId="4" borderId="15" xfId="0" applyFill="1" applyBorder="1" applyAlignment="1">
      <alignment horizontal="center"/>
    </xf>
    <xf numFmtId="0" fontId="0" fillId="4" borderId="7"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4" borderId="1" xfId="0" applyFill="1" applyBorder="1" applyAlignment="1">
      <alignment horizontal="center"/>
    </xf>
    <xf numFmtId="0" fontId="0" fillId="4" borderId="14" xfId="0" applyFill="1" applyBorder="1" applyAlignment="1">
      <alignment horizontal="center"/>
    </xf>
    <xf numFmtId="0" fontId="0" fillId="3" borderId="1" xfId="0" applyFill="1" applyBorder="1" applyAlignment="1">
      <alignment horizontal="center"/>
    </xf>
    <xf numFmtId="0" fontId="0" fillId="0" borderId="8" xfId="0" applyBorder="1" applyAlignment="1">
      <alignment horizontal="center"/>
    </xf>
    <xf numFmtId="0" fontId="0" fillId="4" borderId="8" xfId="0" applyFill="1" applyBorder="1" applyAlignment="1">
      <alignment horizontal="center"/>
    </xf>
    <xf numFmtId="0" fontId="0" fillId="4" borderId="16" xfId="0" applyFill="1" applyBorder="1" applyAlignment="1">
      <alignment horizontal="center"/>
    </xf>
    <xf numFmtId="0" fontId="0" fillId="4" borderId="9"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0" borderId="10" xfId="0" applyBorder="1" applyAlignment="1">
      <alignment horizontal="center"/>
    </xf>
    <xf numFmtId="2" fontId="0" fillId="3" borderId="8" xfId="0" applyNumberFormat="1" applyFill="1" applyBorder="1" applyAlignment="1">
      <alignment horizontal="center"/>
    </xf>
    <xf numFmtId="164" fontId="0" fillId="0" borderId="0" xfId="0" applyNumberFormat="1" applyAlignment="1">
      <alignment horizontal="center"/>
    </xf>
    <xf numFmtId="0" fontId="0" fillId="0" borderId="4" xfId="0" applyBorder="1" applyAlignment="1">
      <alignment horizontal="right"/>
    </xf>
    <xf numFmtId="0" fontId="0" fillId="3" borderId="15" xfId="0" applyFill="1" applyBorder="1" applyAlignment="1">
      <alignment horizontal="center"/>
    </xf>
    <xf numFmtId="0" fontId="0" fillId="3" borderId="14" xfId="0" applyFill="1" applyBorder="1" applyAlignment="1">
      <alignment horizontal="center"/>
    </xf>
    <xf numFmtId="0" fontId="0" fillId="3" borderId="16"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64" fontId="0" fillId="3" borderId="15" xfId="0" applyNumberFormat="1" applyFill="1" applyBorder="1" applyAlignment="1">
      <alignment horizontal="center"/>
    </xf>
    <xf numFmtId="164" fontId="0" fillId="3" borderId="14" xfId="0" applyNumberFormat="1" applyFill="1" applyBorder="1" applyAlignment="1">
      <alignment horizontal="center"/>
    </xf>
    <xf numFmtId="164" fontId="0" fillId="3" borderId="16" xfId="0" applyNumberFormat="1" applyFill="1" applyBorder="1" applyAlignment="1">
      <alignment horizontal="center"/>
    </xf>
    <xf numFmtId="2" fontId="0" fillId="3" borderId="16" xfId="0" applyNumberFormat="1" applyFill="1" applyBorder="1" applyAlignment="1">
      <alignment horizontal="center"/>
    </xf>
    <xf numFmtId="164" fontId="0" fillId="3" borderId="0" xfId="0" applyNumberFormat="1" applyFill="1" applyBorder="1" applyAlignment="1">
      <alignment horizontal="center"/>
    </xf>
    <xf numFmtId="2" fontId="0" fillId="3" borderId="5" xfId="0" applyNumberFormat="1" applyFill="1" applyBorder="1" applyAlignment="1">
      <alignment horizontal="center"/>
    </xf>
    <xf numFmtId="164" fontId="0" fillId="3" borderId="5" xfId="0" applyNumberFormat="1" applyFill="1" applyBorder="1" applyAlignment="1">
      <alignment horizontal="center"/>
    </xf>
    <xf numFmtId="0" fontId="0" fillId="3" borderId="13" xfId="0" applyFill="1" applyBorder="1" applyAlignment="1">
      <alignment horizontal="center"/>
    </xf>
    <xf numFmtId="1" fontId="0" fillId="3" borderId="5" xfId="0" applyNumberFormat="1" applyFill="1" applyBorder="1" applyAlignment="1">
      <alignment horizontal="center"/>
    </xf>
    <xf numFmtId="0" fontId="0" fillId="4" borderId="13" xfId="0" applyFill="1" applyBorder="1" applyAlignment="1">
      <alignment horizontal="center"/>
    </xf>
    <xf numFmtId="0" fontId="0" fillId="0" borderId="1" xfId="0" applyBorder="1" applyAlignment="1">
      <alignment horizontal="right"/>
    </xf>
    <xf numFmtId="0" fontId="1" fillId="0" borderId="9" xfId="0" applyFont="1" applyBorder="1" applyAlignment="1">
      <alignment horizontal="center"/>
    </xf>
    <xf numFmtId="2" fontId="0" fillId="3" borderId="2" xfId="0" applyNumberFormat="1" applyFill="1" applyBorder="1" applyAlignment="1">
      <alignment horizontal="center"/>
    </xf>
    <xf numFmtId="0" fontId="0" fillId="0" borderId="6" xfId="0" applyBorder="1" applyAlignment="1">
      <alignment horizontal="right"/>
    </xf>
    <xf numFmtId="0" fontId="0" fillId="3" borderId="2" xfId="0" applyFill="1" applyBorder="1" applyAlignment="1">
      <alignment horizontal="center"/>
    </xf>
    <xf numFmtId="0" fontId="0" fillId="0" borderId="8" xfId="0" applyBorder="1" applyAlignment="1">
      <alignment horizontal="right"/>
    </xf>
    <xf numFmtId="0" fontId="0" fillId="3" borderId="10" xfId="0" applyFill="1" applyBorder="1" applyAlignment="1">
      <alignment horizontal="center"/>
    </xf>
    <xf numFmtId="0" fontId="1" fillId="0" borderId="14" xfId="0" applyFont="1" applyBorder="1" applyAlignment="1">
      <alignment horizontal="center"/>
    </xf>
    <xf numFmtId="0" fontId="0" fillId="0" borderId="7" xfId="0" quotePrefix="1" applyBorder="1" applyAlignment="1">
      <alignment horizontal="center"/>
    </xf>
    <xf numFmtId="0" fontId="0" fillId="0" borderId="14" xfId="0" applyBorder="1" applyAlignment="1">
      <alignment horizontal="right"/>
    </xf>
    <xf numFmtId="0" fontId="0" fillId="0" borderId="3" xfId="0" applyBorder="1" applyAlignment="1">
      <alignment horizontal="center"/>
    </xf>
    <xf numFmtId="0" fontId="0" fillId="0" borderId="16" xfId="0" applyBorder="1" applyAlignment="1">
      <alignment horizontal="center"/>
    </xf>
    <xf numFmtId="1" fontId="0" fillId="3" borderId="0" xfId="0" applyNumberFormat="1" applyFill="1" applyAlignment="1">
      <alignment horizontal="center"/>
    </xf>
    <xf numFmtId="0" fontId="1" fillId="2" borderId="0" xfId="0" applyFont="1" applyFill="1"/>
    <xf numFmtId="0" fontId="2" fillId="0" borderId="0" xfId="0" applyFont="1"/>
    <xf numFmtId="0" fontId="2" fillId="0" borderId="0" xfId="0" applyFont="1" applyAlignment="1">
      <alignment horizontal="left"/>
    </xf>
    <xf numFmtId="0" fontId="0" fillId="3" borderId="0" xfId="0" applyFill="1" applyAlignment="1">
      <alignment horizontal="left"/>
    </xf>
    <xf numFmtId="0" fontId="0" fillId="3" borderId="1" xfId="0" quotePrefix="1" applyFill="1" applyBorder="1" applyAlignment="1">
      <alignment horizontal="center"/>
    </xf>
    <xf numFmtId="0" fontId="0" fillId="3" borderId="0" xfId="0" quotePrefix="1" applyFill="1" applyAlignment="1">
      <alignment horizontal="center"/>
    </xf>
    <xf numFmtId="0" fontId="0" fillId="3" borderId="14" xfId="0" quotePrefix="1" applyFill="1" applyBorder="1" applyAlignment="1">
      <alignment horizontal="center"/>
    </xf>
    <xf numFmtId="2" fontId="0" fillId="3" borderId="4" xfId="0" applyNumberFormat="1" applyFill="1" applyBorder="1" applyAlignment="1">
      <alignment horizontal="center"/>
    </xf>
    <xf numFmtId="2" fontId="0" fillId="3" borderId="12" xfId="0" applyNumberFormat="1" applyFill="1" applyBorder="1" applyAlignment="1">
      <alignment horizontal="center"/>
    </xf>
    <xf numFmtId="2" fontId="0" fillId="3" borderId="13" xfId="0" applyNumberFormat="1" applyFill="1" applyBorder="1" applyAlignment="1">
      <alignment horizontal="center"/>
    </xf>
    <xf numFmtId="164" fontId="0" fillId="0" borderId="1" xfId="0" applyNumberFormat="1" applyBorder="1" applyAlignment="1">
      <alignment horizontal="center"/>
    </xf>
    <xf numFmtId="1" fontId="0" fillId="3" borderId="1" xfId="0" applyNumberFormat="1" applyFill="1" applyBorder="1" applyAlignment="1">
      <alignment horizontal="center"/>
    </xf>
    <xf numFmtId="164" fontId="0" fillId="3" borderId="7" xfId="0" applyNumberFormat="1" applyFill="1" applyBorder="1" applyAlignment="1">
      <alignment horizontal="center"/>
    </xf>
    <xf numFmtId="164" fontId="0" fillId="3" borderId="9" xfId="0" applyNumberFormat="1" applyFill="1" applyBorder="1" applyAlignment="1">
      <alignment horizontal="center"/>
    </xf>
    <xf numFmtId="1" fontId="0" fillId="3" borderId="8" xfId="0" applyNumberFormat="1" applyFill="1" applyBorder="1" applyAlignment="1">
      <alignment horizontal="center"/>
    </xf>
    <xf numFmtId="1" fontId="0" fillId="0" borderId="1" xfId="0" applyNumberFormat="1" applyBorder="1" applyAlignment="1">
      <alignment horizontal="center"/>
    </xf>
    <xf numFmtId="1" fontId="0" fillId="0" borderId="0" xfId="0" applyNumberFormat="1" applyAlignment="1">
      <alignment horizontal="center"/>
    </xf>
    <xf numFmtId="1" fontId="0" fillId="0" borderId="9" xfId="0" applyNumberFormat="1" applyBorder="1" applyAlignment="1">
      <alignment horizontal="center"/>
    </xf>
    <xf numFmtId="1" fontId="0" fillId="0" borderId="0" xfId="0" applyNumberFormat="1" applyAlignment="1">
      <alignment horizontal="right"/>
    </xf>
    <xf numFmtId="1" fontId="0" fillId="0" borderId="17" xfId="0" applyNumberFormat="1" applyBorder="1" applyAlignment="1">
      <alignment horizontal="center"/>
    </xf>
    <xf numFmtId="2" fontId="0" fillId="3" borderId="17" xfId="0" applyNumberFormat="1" applyFill="1" applyBorder="1" applyAlignment="1">
      <alignment horizontal="center"/>
    </xf>
    <xf numFmtId="2" fontId="0" fillId="3" borderId="18" xfId="0" applyNumberFormat="1" applyFill="1" applyBorder="1" applyAlignment="1">
      <alignment horizontal="center"/>
    </xf>
    <xf numFmtId="2" fontId="0" fillId="3" borderId="19" xfId="0" applyNumberFormat="1" applyFill="1" applyBorder="1" applyAlignment="1">
      <alignment horizontal="center"/>
    </xf>
    <xf numFmtId="1" fontId="0" fillId="0" borderId="20" xfId="0" applyNumberFormat="1" applyBorder="1" applyAlignment="1">
      <alignment horizontal="center"/>
    </xf>
    <xf numFmtId="2" fontId="0" fillId="3" borderId="20" xfId="0" applyNumberFormat="1" applyFill="1" applyBorder="1" applyAlignment="1">
      <alignment horizontal="center"/>
    </xf>
    <xf numFmtId="2" fontId="0" fillId="3" borderId="21" xfId="0" applyNumberFormat="1" applyFill="1" applyBorder="1" applyAlignment="1">
      <alignment horizontal="center"/>
    </xf>
    <xf numFmtId="1" fontId="0" fillId="0" borderId="22" xfId="0" applyNumberFormat="1" applyBorder="1" applyAlignment="1">
      <alignment horizontal="center"/>
    </xf>
    <xf numFmtId="2" fontId="0" fillId="3" borderId="22" xfId="0" applyNumberFormat="1" applyFill="1" applyBorder="1" applyAlignment="1">
      <alignment horizontal="center"/>
    </xf>
    <xf numFmtId="2" fontId="0" fillId="3" borderId="7" xfId="0" applyNumberFormat="1" applyFill="1" applyBorder="1" applyAlignment="1">
      <alignment horizontal="center"/>
    </xf>
    <xf numFmtId="2" fontId="0" fillId="3" borderId="23" xfId="0" applyNumberFormat="1" applyFill="1" applyBorder="1" applyAlignment="1">
      <alignment horizontal="center"/>
    </xf>
    <xf numFmtId="1" fontId="0" fillId="0" borderId="24" xfId="0" applyNumberFormat="1" applyBorder="1" applyAlignment="1">
      <alignment horizontal="center"/>
    </xf>
    <xf numFmtId="2" fontId="0" fillId="3" borderId="24" xfId="0" applyNumberFormat="1" applyFill="1" applyBorder="1" applyAlignment="1">
      <alignment horizontal="center"/>
    </xf>
    <xf numFmtId="2" fontId="0" fillId="3" borderId="9" xfId="0" applyNumberFormat="1" applyFill="1" applyBorder="1" applyAlignment="1">
      <alignment horizontal="center"/>
    </xf>
    <xf numFmtId="2" fontId="0" fillId="3" borderId="25" xfId="0" applyNumberFormat="1" applyFill="1" applyBorder="1" applyAlignment="1">
      <alignment horizontal="center"/>
    </xf>
    <xf numFmtId="1" fontId="0" fillId="0" borderId="26" xfId="0" applyNumberFormat="1" applyBorder="1" applyAlignment="1">
      <alignment horizontal="center"/>
    </xf>
    <xf numFmtId="2" fontId="0" fillId="3" borderId="26" xfId="0" applyNumberFormat="1" applyFill="1" applyBorder="1" applyAlignment="1">
      <alignment horizontal="center"/>
    </xf>
    <xf numFmtId="2" fontId="0" fillId="3" borderId="27" xfId="0" applyNumberFormat="1" applyFill="1" applyBorder="1" applyAlignment="1">
      <alignment horizontal="center"/>
    </xf>
    <xf numFmtId="2" fontId="0" fillId="3" borderId="28" xfId="0" applyNumberFormat="1" applyFill="1" applyBorder="1" applyAlignment="1">
      <alignment horizontal="center"/>
    </xf>
    <xf numFmtId="0" fontId="0" fillId="0" borderId="15" xfId="0" applyBorder="1" applyAlignment="1">
      <alignment horizontal="right"/>
    </xf>
    <xf numFmtId="2" fontId="0" fillId="3" borderId="15" xfId="0" applyNumberFormat="1" applyFill="1" applyBorder="1" applyAlignment="1">
      <alignment horizontal="center"/>
    </xf>
    <xf numFmtId="1" fontId="0" fillId="3" borderId="16" xfId="0" applyNumberFormat="1" applyFill="1" applyBorder="1" applyAlignment="1">
      <alignment horizontal="center"/>
    </xf>
    <xf numFmtId="1" fontId="0" fillId="0" borderId="6" xfId="0" applyNumberFormat="1" applyBorder="1" applyAlignment="1">
      <alignment horizontal="center"/>
    </xf>
    <xf numFmtId="1" fontId="0" fillId="0" borderId="6" xfId="0" applyNumberFormat="1" applyBorder="1" applyAlignment="1">
      <alignment horizontal="right"/>
    </xf>
    <xf numFmtId="2" fontId="0" fillId="3" borderId="29" xfId="0" applyNumberFormat="1" applyFill="1" applyBorder="1" applyAlignment="1">
      <alignment horizontal="center"/>
    </xf>
    <xf numFmtId="2" fontId="0" fillId="3" borderId="30" xfId="0" applyNumberFormat="1" applyFill="1" applyBorder="1" applyAlignment="1">
      <alignment horizontal="center"/>
    </xf>
    <xf numFmtId="2" fontId="0" fillId="3" borderId="31" xfId="0" applyNumberFormat="1" applyFill="1" applyBorder="1" applyAlignment="1">
      <alignment horizontal="center"/>
    </xf>
    <xf numFmtId="0" fontId="0" fillId="0" borderId="17" xfId="0" applyBorder="1"/>
    <xf numFmtId="0" fontId="0" fillId="0" borderId="18" xfId="0" applyBorder="1" applyAlignment="1">
      <alignment horizontal="center"/>
    </xf>
    <xf numFmtId="0" fontId="0" fillId="0" borderId="18" xfId="0" applyBorder="1"/>
    <xf numFmtId="1" fontId="0" fillId="0" borderId="32" xfId="0" applyNumberFormat="1" applyBorder="1" applyAlignment="1">
      <alignment horizontal="center"/>
    </xf>
    <xf numFmtId="2" fontId="0" fillId="3" borderId="1" xfId="0" applyNumberFormat="1" applyFill="1" applyBorder="1" applyAlignment="1">
      <alignment horizontal="center"/>
    </xf>
    <xf numFmtId="2" fontId="0" fillId="3" borderId="33" xfId="0" applyNumberFormat="1" applyFill="1" applyBorder="1" applyAlignment="1">
      <alignment horizontal="center"/>
    </xf>
    <xf numFmtId="0" fontId="0" fillId="0" borderId="26" xfId="0" applyBorder="1"/>
    <xf numFmtId="0" fontId="0" fillId="0" borderId="27" xfId="0" applyBorder="1" applyAlignment="1">
      <alignment horizontal="center"/>
    </xf>
    <xf numFmtId="0" fontId="0" fillId="0" borderId="27" xfId="0" applyBorder="1"/>
    <xf numFmtId="0" fontId="0" fillId="0" borderId="34" xfId="0" applyBorder="1" applyAlignment="1">
      <alignment horizontal="right"/>
    </xf>
    <xf numFmtId="2" fontId="0" fillId="3" borderId="35" xfId="0" applyNumberFormat="1" applyFill="1" applyBorder="1" applyAlignment="1">
      <alignment horizontal="center"/>
    </xf>
    <xf numFmtId="0" fontId="0" fillId="3" borderId="6" xfId="0" quotePrefix="1" applyFill="1" applyBorder="1" applyAlignment="1">
      <alignment horizontal="center"/>
    </xf>
    <xf numFmtId="0" fontId="0" fillId="3" borderId="7" xfId="0" quotePrefix="1" applyFill="1" applyBorder="1" applyAlignment="1">
      <alignment horizontal="center"/>
    </xf>
    <xf numFmtId="0" fontId="0" fillId="3" borderId="15" xfId="0" quotePrefix="1" applyFill="1" applyBorder="1" applyAlignment="1">
      <alignment horizontal="center"/>
    </xf>
    <xf numFmtId="164" fontId="0" fillId="3" borderId="6" xfId="0" quotePrefix="1" applyNumberFormat="1" applyFill="1" applyBorder="1" applyAlignment="1">
      <alignment horizontal="center"/>
    </xf>
    <xf numFmtId="164" fontId="0" fillId="3" borderId="15" xfId="0" quotePrefix="1" applyNumberFormat="1" applyFill="1" applyBorder="1" applyAlignment="1">
      <alignment horizontal="center"/>
    </xf>
    <xf numFmtId="0" fontId="0" fillId="3" borderId="8" xfId="0" applyFill="1" applyBorder="1"/>
    <xf numFmtId="0" fontId="0" fillId="3" borderId="9" xfId="0" applyFill="1" applyBorder="1"/>
    <xf numFmtId="0" fontId="0" fillId="3" borderId="16" xfId="0" applyFill="1" applyBorder="1"/>
    <xf numFmtId="0" fontId="0" fillId="3" borderId="3" xfId="0" applyFill="1" applyBorder="1" applyAlignment="1">
      <alignment horizontal="center"/>
    </xf>
    <xf numFmtId="1" fontId="0" fillId="3" borderId="2" xfId="0" applyNumberFormat="1" applyFill="1" applyBorder="1" applyAlignment="1">
      <alignment horizontal="center"/>
    </xf>
    <xf numFmtId="2" fontId="0" fillId="3" borderId="6" xfId="0" applyNumberFormat="1" applyFill="1" applyBorder="1" applyAlignment="1">
      <alignment horizontal="center"/>
    </xf>
    <xf numFmtId="2" fontId="0" fillId="3" borderId="14" xfId="0" applyNumberFormat="1" applyFill="1" applyBorder="1" applyAlignment="1">
      <alignment horizontal="center"/>
    </xf>
    <xf numFmtId="166" fontId="0" fillId="3" borderId="1" xfId="0" applyNumberFormat="1" applyFill="1" applyBorder="1" applyAlignment="1">
      <alignment horizontal="center"/>
    </xf>
    <xf numFmtId="166" fontId="0" fillId="3" borderId="8" xfId="0" applyNumberFormat="1" applyFill="1" applyBorder="1" applyAlignment="1">
      <alignment horizontal="center"/>
    </xf>
    <xf numFmtId="164" fontId="0" fillId="3" borderId="12" xfId="0" applyNumberFormat="1" applyFill="1" applyBorder="1" applyAlignment="1">
      <alignment horizontal="center"/>
    </xf>
    <xf numFmtId="164" fontId="0" fillId="3" borderId="13" xfId="0" applyNumberFormat="1" applyFill="1" applyBorder="1" applyAlignment="1">
      <alignment horizontal="center"/>
    </xf>
    <xf numFmtId="1" fontId="0" fillId="0" borderId="0" xfId="0" applyNumberFormat="1" applyAlignment="1">
      <alignment horizontal="left"/>
    </xf>
    <xf numFmtId="2" fontId="0" fillId="3" borderId="0" xfId="0" applyNumberFormat="1"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3" borderId="13"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15"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164" fontId="0" fillId="0" borderId="0" xfId="0" applyNumberFormat="1"/>
    <xf numFmtId="0" fontId="1" fillId="7" borderId="17" xfId="0" applyFont="1" applyFill="1" applyBorder="1" applyAlignment="1">
      <alignment horizontal="center"/>
    </xf>
    <xf numFmtId="0" fontId="0" fillId="5" borderId="0" xfId="0" applyFill="1" applyBorder="1" applyAlignment="1">
      <alignment horizontal="center"/>
    </xf>
    <xf numFmtId="0" fontId="0" fillId="5" borderId="0" xfId="0" applyFill="1" applyAlignment="1">
      <alignment horizontal="center"/>
    </xf>
    <xf numFmtId="0" fontId="0" fillId="5" borderId="0" xfId="0" applyFont="1" applyFill="1" applyBorder="1" applyAlignment="1">
      <alignment horizontal="center"/>
    </xf>
    <xf numFmtId="1" fontId="0" fillId="5" borderId="0" xfId="0" applyNumberFormat="1" applyFont="1" applyFill="1" applyBorder="1" applyAlignment="1">
      <alignment horizontal="center"/>
    </xf>
    <xf numFmtId="0" fontId="0" fillId="10" borderId="0" xfId="0" applyFill="1"/>
    <xf numFmtId="0" fontId="0" fillId="0" borderId="0" xfId="0" applyFill="1" applyBorder="1" applyAlignment="1">
      <alignment horizontal="center"/>
    </xf>
    <xf numFmtId="0" fontId="0" fillId="0" borderId="12" xfId="0" applyBorder="1"/>
    <xf numFmtId="0" fontId="5" fillId="0" borderId="17" xfId="0" applyFont="1" applyFill="1" applyBorder="1" applyAlignment="1">
      <alignment horizontal="center"/>
    </xf>
    <xf numFmtId="0" fontId="5" fillId="0" borderId="0" xfId="0" applyFont="1"/>
    <xf numFmtId="0" fontId="6" fillId="0" borderId="0" xfId="0" applyFont="1"/>
    <xf numFmtId="0" fontId="0" fillId="0" borderId="36" xfId="0" applyBorder="1"/>
    <xf numFmtId="0" fontId="8" fillId="0" borderId="0" xfId="0" applyFont="1"/>
    <xf numFmtId="0" fontId="0" fillId="0" borderId="6" xfId="0" applyBorder="1" applyAlignment="1">
      <alignment horizontal="center"/>
    </xf>
    <xf numFmtId="0" fontId="0" fillId="0" borderId="7" xfId="0" applyBorder="1" applyAlignment="1">
      <alignment horizontal="right"/>
    </xf>
    <xf numFmtId="0" fontId="0" fillId="0" borderId="9" xfId="0" applyBorder="1" applyAlignment="1">
      <alignment horizontal="right"/>
    </xf>
    <xf numFmtId="164" fontId="9" fillId="0" borderId="22" xfId="0" applyNumberFormat="1" applyFont="1" applyFill="1" applyBorder="1" applyAlignment="1">
      <alignment horizontal="center"/>
    </xf>
    <xf numFmtId="164" fontId="9" fillId="0" borderId="20" xfId="0" applyNumberFormat="1" applyFont="1" applyFill="1" applyBorder="1" applyAlignment="1">
      <alignment horizontal="center"/>
    </xf>
    <xf numFmtId="164" fontId="10" fillId="0" borderId="26" xfId="0" applyNumberFormat="1" applyFont="1" applyBorder="1" applyAlignment="1">
      <alignment horizontal="center"/>
    </xf>
    <xf numFmtId="0" fontId="0" fillId="0" borderId="0" xfId="0" applyFill="1" applyBorder="1" applyAlignment="1">
      <alignment horizontal="right"/>
    </xf>
    <xf numFmtId="1" fontId="7" fillId="0" borderId="0" xfId="0" applyNumberFormat="1" applyFont="1" applyFill="1" applyBorder="1" applyAlignment="1">
      <alignment horizontal="center"/>
    </xf>
    <xf numFmtId="0" fontId="0" fillId="0" borderId="6" xfId="0" applyFill="1" applyBorder="1" applyAlignment="1">
      <alignment horizontal="center"/>
    </xf>
    <xf numFmtId="0" fontId="0" fillId="0" borderId="8" xfId="0" applyFill="1" applyBorder="1" applyAlignment="1">
      <alignment horizontal="center"/>
    </xf>
    <xf numFmtId="0" fontId="11" fillId="0" borderId="0" xfId="0" applyFont="1" applyAlignment="1">
      <alignment horizontal="right"/>
    </xf>
    <xf numFmtId="0" fontId="11" fillId="0" borderId="0" xfId="0" applyFont="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15" xfId="0" applyBorder="1" applyAlignment="1">
      <alignment horizontal="center"/>
    </xf>
    <xf numFmtId="164" fontId="0" fillId="2" borderId="0" xfId="0" applyNumberFormat="1" applyFont="1" applyFill="1" applyBorder="1" applyAlignment="1">
      <alignment horizontal="center"/>
    </xf>
    <xf numFmtId="164" fontId="0" fillId="2" borderId="0" xfId="0" applyNumberFormat="1" applyFill="1" applyAlignment="1">
      <alignment horizontal="center"/>
    </xf>
    <xf numFmtId="0" fontId="0" fillId="2" borderId="0" xfId="0" applyFont="1" applyFill="1" applyBorder="1" applyAlignment="1">
      <alignment horizontal="center"/>
    </xf>
    <xf numFmtId="0" fontId="12" fillId="0" borderId="0" xfId="0" applyFont="1"/>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12" borderId="0" xfId="0" applyFill="1"/>
    <xf numFmtId="2" fontId="0" fillId="0" borderId="7" xfId="0" applyNumberFormat="1" applyBorder="1" applyAlignment="1">
      <alignment horizontal="center"/>
    </xf>
    <xf numFmtId="2" fontId="0" fillId="0" borderId="15" xfId="0" applyNumberFormat="1" applyBorder="1" applyAlignment="1">
      <alignment horizontal="center"/>
    </xf>
    <xf numFmtId="2" fontId="0" fillId="0" borderId="14" xfId="0" applyNumberFormat="1" applyBorder="1" applyAlignment="1">
      <alignment horizontal="center"/>
    </xf>
    <xf numFmtId="2" fontId="0" fillId="0" borderId="8" xfId="0" applyNumberFormat="1" applyBorder="1" applyAlignment="1">
      <alignment horizontal="center"/>
    </xf>
    <xf numFmtId="2" fontId="0" fillId="0" borderId="16" xfId="0" applyNumberFormat="1" applyBorder="1" applyAlignment="1">
      <alignment horizontal="center"/>
    </xf>
    <xf numFmtId="164" fontId="0" fillId="0" borderId="15" xfId="0" applyNumberFormat="1" applyBorder="1" applyAlignment="1">
      <alignment horizontal="center"/>
    </xf>
    <xf numFmtId="164" fontId="0" fillId="0" borderId="14" xfId="0" applyNumberFormat="1"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164" fontId="0" fillId="0" borderId="16" xfId="0" applyNumberFormat="1" applyBorder="1" applyAlignment="1">
      <alignment horizontal="center"/>
    </xf>
    <xf numFmtId="0" fontId="0" fillId="0" borderId="1" xfId="0" applyFill="1" applyBorder="1" applyAlignment="1">
      <alignment horizontal="right"/>
    </xf>
    <xf numFmtId="0" fontId="0" fillId="0" borderId="3" xfId="0" applyFill="1" applyBorder="1" applyAlignment="1">
      <alignment horizontal="center"/>
    </xf>
    <xf numFmtId="2" fontId="0" fillId="0" borderId="2" xfId="0" applyNumberFormat="1" applyBorder="1" applyAlignment="1">
      <alignment horizontal="center"/>
    </xf>
    <xf numFmtId="2" fontId="0" fillId="0" borderId="12" xfId="0" applyNumberFormat="1" applyBorder="1" applyAlignment="1">
      <alignment horizontal="center"/>
    </xf>
    <xf numFmtId="0" fontId="0" fillId="0" borderId="2" xfId="0" applyFill="1" applyBorder="1" applyAlignment="1">
      <alignment horizontal="center"/>
    </xf>
    <xf numFmtId="0" fontId="0" fillId="0" borderId="10" xfId="0" applyFill="1" applyBorder="1" applyAlignment="1">
      <alignment horizontal="center"/>
    </xf>
    <xf numFmtId="164" fontId="0" fillId="0" borderId="4" xfId="0" applyNumberFormat="1" applyBorder="1" applyAlignment="1">
      <alignment horizontal="center"/>
    </xf>
    <xf numFmtId="164" fontId="0" fillId="0" borderId="13" xfId="0" applyNumberFormat="1" applyBorder="1" applyAlignment="1">
      <alignment horizontal="center"/>
    </xf>
    <xf numFmtId="164" fontId="0" fillId="0" borderId="3" xfId="0" applyNumberFormat="1" applyBorder="1" applyAlignment="1">
      <alignment horizontal="center"/>
    </xf>
    <xf numFmtId="2" fontId="0" fillId="0" borderId="3" xfId="0" applyNumberFormat="1" applyBorder="1" applyAlignment="1">
      <alignment horizontal="center"/>
    </xf>
    <xf numFmtId="164" fontId="0" fillId="0" borderId="2" xfId="0" applyNumberFormat="1" applyBorder="1" applyAlignment="1">
      <alignment horizontal="center"/>
    </xf>
    <xf numFmtId="0" fontId="0" fillId="0" borderId="4" xfId="0" applyFill="1" applyBorder="1" applyAlignment="1">
      <alignment horizontal="right"/>
    </xf>
    <xf numFmtId="0" fontId="0" fillId="0" borderId="5" xfId="0"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3" borderId="0" xfId="0" applyFill="1" applyBorder="1"/>
    <xf numFmtId="0" fontId="0" fillId="0" borderId="0" xfId="0" applyFill="1" applyBorder="1"/>
    <xf numFmtId="164" fontId="0" fillId="0" borderId="0" xfId="0" applyNumberFormat="1" applyFill="1"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2" fontId="0" fillId="0" borderId="0" xfId="0" applyNumberFormat="1" applyBorder="1" applyAlignment="1">
      <alignment horizontal="center"/>
    </xf>
    <xf numFmtId="164" fontId="0" fillId="0" borderId="7" xfId="0" applyNumberFormat="1" applyBorder="1" applyAlignment="1">
      <alignment horizontal="center"/>
    </xf>
    <xf numFmtId="2" fontId="0" fillId="0" borderId="10" xfId="0" applyNumberFormat="1" applyBorder="1" applyAlignment="1">
      <alignment horizontal="center"/>
    </xf>
    <xf numFmtId="2" fontId="0" fillId="0" borderId="9" xfId="0" applyNumberFormat="1" applyBorder="1" applyAlignment="1">
      <alignment horizontal="center"/>
    </xf>
    <xf numFmtId="2" fontId="0" fillId="0" borderId="6" xfId="0" applyNumberFormat="1" applyBorder="1" applyAlignment="1">
      <alignment horizontal="center"/>
    </xf>
    <xf numFmtId="2" fontId="0" fillId="0" borderId="1" xfId="0" applyNumberFormat="1" applyBorder="1" applyAlignment="1">
      <alignment horizontal="center"/>
    </xf>
    <xf numFmtId="164" fontId="0" fillId="0" borderId="0" xfId="0" applyNumberFormat="1" applyBorder="1"/>
    <xf numFmtId="164" fontId="0" fillId="0" borderId="9" xfId="0" applyNumberFormat="1" applyBorder="1" applyAlignment="1">
      <alignment horizontal="center"/>
    </xf>
    <xf numFmtId="164" fontId="0" fillId="0" borderId="14" xfId="0" applyNumberFormat="1" applyBorder="1"/>
    <xf numFmtId="1" fontId="0" fillId="0" borderId="0" xfId="0" applyNumberFormat="1" applyBorder="1"/>
    <xf numFmtId="0" fontId="0" fillId="0" borderId="0" xfId="0" applyBorder="1" applyAlignment="1">
      <alignment horizontal="center"/>
    </xf>
    <xf numFmtId="164" fontId="0" fillId="0" borderId="12" xfId="0" applyNumberFormat="1" applyBorder="1" applyAlignment="1">
      <alignment horizontal="center"/>
    </xf>
    <xf numFmtId="164" fontId="0" fillId="0" borderId="13" xfId="0" applyNumberFormat="1" applyBorder="1"/>
    <xf numFmtId="164" fontId="0" fillId="0" borderId="9" xfId="0" applyNumberFormat="1" applyFill="1" applyBorder="1" applyAlignment="1">
      <alignment horizontal="center"/>
    </xf>
    <xf numFmtId="164" fontId="0" fillId="0" borderId="6" xfId="0" applyNumberFormat="1" applyBorder="1" applyAlignment="1">
      <alignment horizontal="center"/>
    </xf>
    <xf numFmtId="164" fontId="0" fillId="0" borderId="8" xfId="0" applyNumberFormat="1" applyFill="1" applyBorder="1" applyAlignment="1">
      <alignment horizontal="center"/>
    </xf>
    <xf numFmtId="164" fontId="0" fillId="0" borderId="16" xfId="0" applyNumberFormat="1" applyFill="1" applyBorder="1" applyAlignment="1">
      <alignment horizontal="center"/>
    </xf>
    <xf numFmtId="164" fontId="0" fillId="0" borderId="4" xfId="0" applyNumberFormat="1" applyFill="1" applyBorder="1" applyAlignment="1">
      <alignment horizontal="center"/>
    </xf>
    <xf numFmtId="164" fontId="0" fillId="0" borderId="12" xfId="0" applyNumberFormat="1" applyFill="1" applyBorder="1" applyAlignment="1">
      <alignment horizontal="center"/>
    </xf>
    <xf numFmtId="164" fontId="0" fillId="0" borderId="13" xfId="0" applyNumberFormat="1" applyFill="1" applyBorder="1" applyAlignment="1">
      <alignment horizontal="center"/>
    </xf>
    <xf numFmtId="2" fontId="0" fillId="0" borderId="0" xfId="0" applyNumberFormat="1" applyFill="1" applyBorder="1" applyAlignment="1">
      <alignment horizontal="center"/>
    </xf>
    <xf numFmtId="2" fontId="0" fillId="0" borderId="14" xfId="0" applyNumberFormat="1" applyFill="1" applyBorder="1" applyAlignment="1">
      <alignment horizontal="center"/>
    </xf>
    <xf numFmtId="2" fontId="0" fillId="0" borderId="1" xfId="0" applyNumberFormat="1" applyFill="1" applyBorder="1" applyAlignment="1">
      <alignment horizontal="center"/>
    </xf>
    <xf numFmtId="164" fontId="0" fillId="0" borderId="1" xfId="0" applyNumberFormat="1" applyFill="1" applyBorder="1" applyAlignment="1">
      <alignment horizontal="center"/>
    </xf>
    <xf numFmtId="164" fontId="0" fillId="0" borderId="14" xfId="0" applyNumberFormat="1" applyFill="1" applyBorder="1" applyAlignment="1">
      <alignment horizontal="center"/>
    </xf>
    <xf numFmtId="2" fontId="0" fillId="0" borderId="6" xfId="0" applyNumberFormat="1" applyFill="1" applyBorder="1" applyAlignment="1">
      <alignment horizontal="center"/>
    </xf>
    <xf numFmtId="2" fontId="0" fillId="0" borderId="7" xfId="0" applyNumberFormat="1" applyFill="1" applyBorder="1" applyAlignment="1">
      <alignment horizontal="center"/>
    </xf>
    <xf numFmtId="2" fontId="0" fillId="0" borderId="15" xfId="0" applyNumberFormat="1" applyFill="1" applyBorder="1" applyAlignment="1">
      <alignment horizontal="center"/>
    </xf>
    <xf numFmtId="2" fontId="0" fillId="0" borderId="8" xfId="0" applyNumberFormat="1" applyFill="1" applyBorder="1" applyAlignment="1">
      <alignment horizontal="center"/>
    </xf>
    <xf numFmtId="2" fontId="0" fillId="0" borderId="9" xfId="0" applyNumberFormat="1" applyFill="1" applyBorder="1" applyAlignment="1">
      <alignment horizontal="center"/>
    </xf>
    <xf numFmtId="2" fontId="0" fillId="0" borderId="16" xfId="0" applyNumberFormat="1"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164" fontId="0" fillId="0" borderId="5" xfId="0" applyNumberFormat="1" applyBorder="1"/>
    <xf numFmtId="2" fontId="0" fillId="0" borderId="4" xfId="0" applyNumberFormat="1" applyBorder="1" applyAlignment="1">
      <alignment horizontal="center"/>
    </xf>
    <xf numFmtId="2" fontId="0" fillId="0" borderId="13" xfId="0" applyNumberFormat="1" applyBorder="1" applyAlignment="1">
      <alignment horizontal="center"/>
    </xf>
    <xf numFmtId="0" fontId="0" fillId="0" borderId="4" xfId="0"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13" borderId="4" xfId="0" applyFont="1" applyFill="1" applyBorder="1" applyAlignment="1">
      <alignment horizontal="left"/>
    </xf>
    <xf numFmtId="0" fontId="1" fillId="13" borderId="12" xfId="0" applyFont="1" applyFill="1" applyBorder="1" applyAlignment="1">
      <alignment horizontal="center"/>
    </xf>
    <xf numFmtId="0" fontId="0" fillId="13" borderId="13" xfId="0" applyFill="1" applyBorder="1"/>
    <xf numFmtId="0" fontId="0" fillId="13" borderId="12" xfId="0" applyFill="1" applyBorder="1"/>
    <xf numFmtId="0" fontId="1" fillId="13" borderId="4" xfId="0" applyFont="1" applyFill="1" applyBorder="1"/>
    <xf numFmtId="0" fontId="0" fillId="13" borderId="4" xfId="0" applyFill="1" applyBorder="1"/>
    <xf numFmtId="0" fontId="0" fillId="0" borderId="9" xfId="0" applyBorder="1" applyAlignment="1"/>
    <xf numFmtId="1" fontId="0" fillId="0" borderId="7" xfId="0" applyNumberFormat="1" applyBorder="1" applyAlignment="1">
      <alignment horizontal="center"/>
    </xf>
    <xf numFmtId="1" fontId="0" fillId="0" borderId="2" xfId="0" applyNumberFormat="1" applyBorder="1" applyAlignment="1">
      <alignment horizontal="center"/>
    </xf>
    <xf numFmtId="1" fontId="0" fillId="0" borderId="15" xfId="0" applyNumberFormat="1" applyBorder="1" applyAlignment="1">
      <alignment horizontal="center"/>
    </xf>
    <xf numFmtId="1" fontId="0" fillId="0" borderId="0" xfId="0" applyNumberFormat="1" applyBorder="1" applyAlignment="1">
      <alignment horizontal="center"/>
    </xf>
    <xf numFmtId="1" fontId="0" fillId="0" borderId="3" xfId="0" applyNumberFormat="1" applyBorder="1" applyAlignment="1">
      <alignment horizontal="center"/>
    </xf>
    <xf numFmtId="1" fontId="0" fillId="0" borderId="14" xfId="0" applyNumberFormat="1" applyBorder="1" applyAlignment="1">
      <alignment horizontal="center"/>
    </xf>
    <xf numFmtId="1" fontId="0" fillId="0" borderId="8" xfId="0" applyNumberFormat="1" applyBorder="1" applyAlignment="1">
      <alignment horizontal="center"/>
    </xf>
    <xf numFmtId="1" fontId="0" fillId="0" borderId="16" xfId="0" applyNumberFormat="1" applyBorder="1" applyAlignment="1">
      <alignment horizontal="center"/>
    </xf>
    <xf numFmtId="1" fontId="4" fillId="9" borderId="22" xfId="0" applyNumberFormat="1" applyFont="1" applyFill="1" applyBorder="1" applyAlignment="1">
      <alignment horizontal="center"/>
    </xf>
    <xf numFmtId="1" fontId="4" fillId="9" borderId="20" xfId="0" applyNumberFormat="1" applyFont="1" applyFill="1" applyBorder="1" applyAlignment="1">
      <alignment horizontal="center"/>
    </xf>
    <xf numFmtId="1" fontId="4" fillId="9" borderId="17" xfId="0" applyNumberFormat="1" applyFont="1" applyFill="1" applyBorder="1" applyAlignment="1">
      <alignment horizontal="center"/>
    </xf>
    <xf numFmtId="1" fontId="4" fillId="9" borderId="29" xfId="0" applyNumberFormat="1" applyFont="1" applyFill="1" applyBorder="1" applyAlignment="1">
      <alignment horizontal="center"/>
    </xf>
    <xf numFmtId="0" fontId="0" fillId="0" borderId="12" xfId="0" applyBorder="1" applyAlignment="1">
      <alignment horizontal="right"/>
    </xf>
    <xf numFmtId="0" fontId="0" fillId="0" borderId="12" xfId="0" applyFill="1" applyBorder="1" applyAlignment="1">
      <alignment horizontal="right"/>
    </xf>
    <xf numFmtId="164" fontId="4" fillId="11" borderId="5" xfId="0" applyNumberFormat="1" applyFont="1" applyFill="1" applyBorder="1" applyAlignment="1">
      <alignment horizontal="center"/>
    </xf>
    <xf numFmtId="0" fontId="0" fillId="0" borderId="4" xfId="0" applyFont="1" applyBorder="1"/>
    <xf numFmtId="0" fontId="0" fillId="0" borderId="12" xfId="0" applyFont="1" applyBorder="1" applyAlignment="1">
      <alignment horizontal="right"/>
    </xf>
    <xf numFmtId="0" fontId="0" fillId="0" borderId="12" xfId="0" applyFont="1" applyFill="1" applyBorder="1" applyAlignment="1">
      <alignment horizontal="center"/>
    </xf>
    <xf numFmtId="0" fontId="0" fillId="0" borderId="12" xfId="0" applyFont="1" applyBorder="1"/>
    <xf numFmtId="0" fontId="0" fillId="0" borderId="4" xfId="0" applyFont="1" applyBorder="1" applyAlignment="1">
      <alignment horizontal="center"/>
    </xf>
    <xf numFmtId="0" fontId="0" fillId="0" borderId="6" xfId="0" applyFont="1" applyBorder="1"/>
    <xf numFmtId="0" fontId="0" fillId="0" borderId="7" xfId="0" applyFont="1" applyBorder="1" applyAlignment="1">
      <alignment horizontal="right"/>
    </xf>
    <xf numFmtId="0" fontId="0" fillId="0" borderId="7" xfId="0" applyFont="1" applyFill="1" applyBorder="1" applyAlignment="1">
      <alignment horizontal="center"/>
    </xf>
    <xf numFmtId="0" fontId="0" fillId="0" borderId="7" xfId="0" applyFont="1" applyBorder="1"/>
    <xf numFmtId="0" fontId="0" fillId="0" borderId="6" xfId="0" applyFont="1" applyBorder="1" applyAlignment="1">
      <alignment horizontal="center"/>
    </xf>
    <xf numFmtId="1" fontId="0" fillId="0" borderId="2" xfId="0" applyNumberFormat="1" applyFont="1" applyFill="1" applyBorder="1" applyAlignment="1">
      <alignment horizontal="center"/>
    </xf>
    <xf numFmtId="0" fontId="0" fillId="0" borderId="8" xfId="0" applyFont="1" applyBorder="1"/>
    <xf numFmtId="0" fontId="0" fillId="0" borderId="9" xfId="0" applyFont="1" applyBorder="1" applyAlignment="1">
      <alignment horizontal="right"/>
    </xf>
    <xf numFmtId="0" fontId="0" fillId="0" borderId="9" xfId="0" applyFont="1" applyFill="1" applyBorder="1" applyAlignment="1">
      <alignment horizontal="center"/>
    </xf>
    <xf numFmtId="0" fontId="0" fillId="0" borderId="9" xfId="0" applyFont="1" applyBorder="1"/>
    <xf numFmtId="0" fontId="0" fillId="0" borderId="8" xfId="0" applyFont="1" applyBorder="1" applyAlignment="1">
      <alignment horizontal="center"/>
    </xf>
    <xf numFmtId="1" fontId="0" fillId="0" borderId="6" xfId="0" applyNumberFormat="1" applyFont="1" applyFill="1" applyBorder="1" applyAlignment="1">
      <alignment horizontal="center"/>
    </xf>
    <xf numFmtId="1" fontId="0" fillId="0" borderId="8" xfId="0" applyNumberFormat="1" applyFont="1" applyFill="1" applyBorder="1" applyAlignment="1">
      <alignment horizontal="center"/>
    </xf>
    <xf numFmtId="1" fontId="4" fillId="14" borderId="20" xfId="0" applyNumberFormat="1" applyFont="1" applyFill="1" applyBorder="1" applyAlignment="1">
      <alignment horizontal="center"/>
    </xf>
    <xf numFmtId="1" fontId="4" fillId="14" borderId="17" xfId="0" applyNumberFormat="1" applyFont="1" applyFill="1" applyBorder="1" applyAlignment="1">
      <alignment horizontal="center"/>
    </xf>
    <xf numFmtId="0" fontId="0" fillId="2" borderId="0" xfId="0" applyFont="1" applyFill="1" applyAlignment="1">
      <alignment horizontal="center"/>
    </xf>
    <xf numFmtId="0" fontId="0" fillId="0" borderId="0" xfId="0" applyFont="1" applyAlignment="1">
      <alignment horizontal="right"/>
    </xf>
    <xf numFmtId="0" fontId="0" fillId="0" borderId="27" xfId="0" applyBorder="1" applyAlignment="1"/>
    <xf numFmtId="0" fontId="12" fillId="0" borderId="27" xfId="0" applyFont="1" applyBorder="1" applyAlignment="1"/>
    <xf numFmtId="0" fontId="0" fillId="0" borderId="9" xfId="0" applyBorder="1" applyAlignment="1">
      <alignment horizontal="left"/>
    </xf>
    <xf numFmtId="1" fontId="0" fillId="4" borderId="6" xfId="0" applyNumberFormat="1" applyFill="1" applyBorder="1" applyAlignment="1">
      <alignment horizontal="center"/>
    </xf>
    <xf numFmtId="1" fontId="0" fillId="4" borderId="1" xfId="0" applyNumberFormat="1" applyFill="1" applyBorder="1" applyAlignment="1">
      <alignment horizontal="center"/>
    </xf>
    <xf numFmtId="1" fontId="0" fillId="4" borderId="8" xfId="0" applyNumberFormat="1" applyFill="1" applyBorder="1" applyAlignment="1">
      <alignment horizontal="center"/>
    </xf>
    <xf numFmtId="0" fontId="0" fillId="4" borderId="4" xfId="0" applyFill="1" applyBorder="1" applyAlignment="1">
      <alignment horizontal="center"/>
    </xf>
    <xf numFmtId="0" fontId="1" fillId="13" borderId="7" xfId="0" applyFont="1" applyFill="1" applyBorder="1" applyAlignment="1">
      <alignment horizontal="center"/>
    </xf>
    <xf numFmtId="0" fontId="0" fillId="0" borderId="4" xfId="0" applyFill="1"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0" fontId="0" fillId="0" borderId="4" xfId="0" applyBorder="1"/>
    <xf numFmtId="1" fontId="4" fillId="14" borderId="26" xfId="0" applyNumberFormat="1" applyFont="1" applyFill="1" applyBorder="1" applyAlignment="1">
      <alignment horizontal="center"/>
    </xf>
    <xf numFmtId="1" fontId="4" fillId="14" borderId="37" xfId="0" applyNumberFormat="1" applyFont="1" applyFill="1" applyBorder="1" applyAlignment="1">
      <alignment horizontal="center"/>
    </xf>
    <xf numFmtId="0" fontId="0" fillId="0" borderId="0" xfId="0" applyFont="1" applyFill="1" applyBorder="1" applyAlignment="1">
      <alignment horizontal="left"/>
    </xf>
    <xf numFmtId="0" fontId="0" fillId="0" borderId="16" xfId="0" applyBorder="1" applyAlignment="1">
      <alignment horizontal="right"/>
    </xf>
    <xf numFmtId="0" fontId="0" fillId="0" borderId="13" xfId="0" applyBorder="1" applyAlignment="1">
      <alignment horizontal="right"/>
    </xf>
    <xf numFmtId="1" fontId="0" fillId="0" borderId="13" xfId="0" applyNumberFormat="1" applyBorder="1" applyAlignment="1">
      <alignment horizontal="center"/>
    </xf>
    <xf numFmtId="0" fontId="0" fillId="0" borderId="7" xfId="0" applyFill="1" applyBorder="1" applyAlignment="1">
      <alignment horizontal="right"/>
    </xf>
    <xf numFmtId="0" fontId="0" fillId="0" borderId="9" xfId="0" applyFill="1" applyBorder="1" applyAlignment="1">
      <alignment horizontal="right"/>
    </xf>
    <xf numFmtId="1" fontId="0" fillId="0" borderId="4" xfId="0" applyNumberFormat="1" applyBorder="1" applyAlignment="1">
      <alignment horizontal="center"/>
    </xf>
    <xf numFmtId="1" fontId="0" fillId="0" borderId="12" xfId="0" applyNumberFormat="1" applyBorder="1" applyAlignment="1">
      <alignment horizontal="center"/>
    </xf>
    <xf numFmtId="0" fontId="13" fillId="0" borderId="0" xfId="0" applyFont="1" applyAlignment="1">
      <alignment horizontal="left"/>
    </xf>
    <xf numFmtId="0" fontId="0" fillId="0" borderId="1" xfId="0" applyBorder="1" applyAlignment="1">
      <alignment horizontal="center"/>
    </xf>
    <xf numFmtId="0" fontId="0" fillId="0" borderId="14" xfId="0" applyBorder="1" applyAlignment="1">
      <alignment horizontal="center"/>
    </xf>
    <xf numFmtId="0" fontId="0" fillId="5" borderId="0" xfId="0" applyFill="1"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0" fillId="5" borderId="8" xfId="0" applyFill="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1" xfId="0" applyFill="1"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Fill="1"/>
    <xf numFmtId="0" fontId="0" fillId="0" borderId="14" xfId="0" applyFill="1" applyBorder="1" applyAlignment="1">
      <alignment horizontal="center"/>
    </xf>
    <xf numFmtId="0" fontId="0" fillId="0" borderId="0" xfId="0" applyFill="1" applyAlignment="1">
      <alignment horizontal="right"/>
    </xf>
    <xf numFmtId="0" fontId="0" fillId="0" borderId="0"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2" borderId="16" xfId="0" applyFill="1" applyBorder="1" applyAlignment="1">
      <alignment horizontal="center"/>
    </xf>
    <xf numFmtId="0" fontId="0" fillId="2" borderId="15" xfId="0" applyFill="1" applyBorder="1" applyAlignment="1">
      <alignment horizontal="center"/>
    </xf>
    <xf numFmtId="0" fontId="0" fillId="2" borderId="14" xfId="0" applyFill="1" applyBorder="1" applyAlignment="1">
      <alignment horizontal="center"/>
    </xf>
    <xf numFmtId="1" fontId="14" fillId="15" borderId="5" xfId="0" applyNumberFormat="1" applyFont="1" applyFill="1" applyBorder="1" applyAlignment="1">
      <alignment horizontal="center"/>
    </xf>
    <xf numFmtId="1" fontId="14" fillId="15" borderId="13" xfId="0" applyNumberFormat="1" applyFont="1" applyFill="1" applyBorder="1" applyAlignment="1">
      <alignment horizontal="center"/>
    </xf>
    <xf numFmtId="1" fontId="14" fillId="15" borderId="12" xfId="0" applyNumberFormat="1" applyFont="1" applyFill="1" applyBorder="1" applyAlignment="1">
      <alignment horizontal="center"/>
    </xf>
    <xf numFmtId="1" fontId="14" fillId="15" borderId="4" xfId="0" applyNumberFormat="1" applyFont="1" applyFill="1" applyBorder="1" applyAlignment="1">
      <alignment horizontal="center"/>
    </xf>
    <xf numFmtId="1" fontId="14" fillId="15" borderId="6" xfId="0" applyNumberFormat="1" applyFont="1" applyFill="1" applyBorder="1" applyAlignment="1">
      <alignment horizontal="center"/>
    </xf>
    <xf numFmtId="1" fontId="14" fillId="15" borderId="2" xfId="0" applyNumberFormat="1" applyFont="1" applyFill="1" applyBorder="1" applyAlignment="1">
      <alignment horizontal="center"/>
    </xf>
    <xf numFmtId="1" fontId="14" fillId="15" borderId="8" xfId="0" applyNumberFormat="1" applyFont="1" applyFill="1" applyBorder="1" applyAlignment="1">
      <alignment horizontal="center"/>
    </xf>
    <xf numFmtId="1" fontId="14" fillId="15" borderId="10" xfId="0" applyNumberFormat="1"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0" xfId="0" applyFill="1" applyAlignment="1">
      <alignment horizontal="center"/>
    </xf>
    <xf numFmtId="0" fontId="0" fillId="0" borderId="16" xfId="0" applyFill="1" applyBorder="1" applyAlignment="1">
      <alignment horizontal="center"/>
    </xf>
    <xf numFmtId="0" fontId="0" fillId="0" borderId="9" xfId="0" applyFill="1" applyBorder="1" applyAlignment="1">
      <alignment horizontal="center"/>
    </xf>
    <xf numFmtId="164" fontId="0" fillId="0" borderId="6" xfId="0" applyNumberFormat="1" applyFill="1" applyBorder="1" applyAlignment="1">
      <alignment horizontal="center"/>
    </xf>
    <xf numFmtId="164" fontId="0" fillId="0" borderId="15" xfId="0" applyNumberFormat="1" applyFill="1" applyBorder="1" applyAlignment="1">
      <alignment horizontal="center"/>
    </xf>
    <xf numFmtId="1" fontId="0" fillId="0" borderId="6" xfId="0" applyNumberFormat="1" applyFill="1" applyBorder="1" applyAlignment="1">
      <alignment horizontal="center"/>
    </xf>
    <xf numFmtId="1" fontId="0" fillId="0" borderId="8" xfId="0" applyNumberFormat="1" applyFill="1" applyBorder="1" applyAlignment="1">
      <alignment horizontal="center"/>
    </xf>
    <xf numFmtId="1" fontId="0" fillId="0" borderId="7" xfId="0" applyNumberFormat="1" applyFill="1" applyBorder="1" applyAlignment="1">
      <alignment horizontal="center"/>
    </xf>
    <xf numFmtId="1" fontId="0" fillId="0" borderId="9" xfId="0" applyNumberFormat="1"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1" fontId="14" fillId="15" borderId="16" xfId="0" applyNumberFormat="1" applyFont="1" applyFill="1" applyBorder="1" applyAlignment="1">
      <alignment horizontal="center"/>
    </xf>
    <xf numFmtId="0" fontId="0" fillId="0" borderId="5" xfId="0" applyBorder="1"/>
    <xf numFmtId="1" fontId="0" fillId="0" borderId="4" xfId="0" applyNumberFormat="1" applyFont="1" applyFill="1" applyBorder="1" applyAlignment="1">
      <alignment horizontal="center"/>
    </xf>
    <xf numFmtId="1" fontId="0" fillId="0" borderId="13" xfId="0" applyNumberFormat="1" applyFont="1" applyFill="1" applyBorder="1" applyAlignment="1">
      <alignment horizontal="center"/>
    </xf>
    <xf numFmtId="1" fontId="0" fillId="0" borderId="12" xfId="0" applyNumberFormat="1" applyFont="1" applyFill="1" applyBorder="1" applyAlignment="1">
      <alignment horizontal="center"/>
    </xf>
    <xf numFmtId="1" fontId="8" fillId="0" borderId="6" xfId="0" applyNumberFormat="1" applyFont="1" applyFill="1" applyBorder="1" applyAlignment="1">
      <alignment horizontal="center"/>
    </xf>
    <xf numFmtId="1" fontId="8" fillId="0" borderId="7" xfId="0" applyNumberFormat="1" applyFont="1" applyFill="1" applyBorder="1" applyAlignment="1">
      <alignment horizontal="center"/>
    </xf>
    <xf numFmtId="1" fontId="14" fillId="15" borderId="9" xfId="0" applyNumberFormat="1" applyFont="1" applyFill="1" applyBorder="1" applyAlignment="1">
      <alignment horizontal="center"/>
    </xf>
    <xf numFmtId="1" fontId="8" fillId="0" borderId="15" xfId="0" applyNumberFormat="1" applyFont="1" applyFill="1" applyBorder="1" applyAlignment="1">
      <alignment horizontal="center"/>
    </xf>
    <xf numFmtId="0" fontId="0" fillId="16" borderId="0" xfId="0" applyFont="1" applyFill="1" applyBorder="1" applyAlignment="1">
      <alignment horizontal="center"/>
    </xf>
    <xf numFmtId="0" fontId="0" fillId="16" borderId="0" xfId="0" applyFill="1" applyAlignment="1">
      <alignment horizontal="center"/>
    </xf>
    <xf numFmtId="0" fontId="0" fillId="16" borderId="0" xfId="0"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6" xfId="0" applyBorder="1" applyAlignment="1">
      <alignment horizontal="center"/>
    </xf>
    <xf numFmtId="0" fontId="0" fillId="0" borderId="6" xfId="0"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4" xfId="0" applyBorder="1" applyAlignment="1">
      <alignment horizontal="center"/>
    </xf>
    <xf numFmtId="164" fontId="0" fillId="17" borderId="6" xfId="0" applyNumberFormat="1" applyFill="1" applyBorder="1" applyAlignment="1">
      <alignment horizontal="center"/>
    </xf>
    <xf numFmtId="164" fontId="0" fillId="17" borderId="7" xfId="0" applyNumberFormat="1" applyFill="1" applyBorder="1" applyAlignment="1">
      <alignment horizontal="center"/>
    </xf>
    <xf numFmtId="164" fontId="0" fillId="17" borderId="15" xfId="0" applyNumberFormat="1" applyFill="1" applyBorder="1" applyAlignment="1">
      <alignment horizontal="center"/>
    </xf>
    <xf numFmtId="164" fontId="0" fillId="17" borderId="1" xfId="0" applyNumberFormat="1" applyFill="1" applyBorder="1" applyAlignment="1">
      <alignment horizontal="center"/>
    </xf>
    <xf numFmtId="164" fontId="0" fillId="17" borderId="0" xfId="0" applyNumberFormat="1" applyFill="1" applyBorder="1" applyAlignment="1">
      <alignment horizontal="center"/>
    </xf>
    <xf numFmtId="164" fontId="0" fillId="17" borderId="14" xfId="0" applyNumberFormat="1" applyFill="1" applyBorder="1" applyAlignment="1">
      <alignment horizontal="center"/>
    </xf>
    <xf numFmtId="1" fontId="0" fillId="17" borderId="0" xfId="0" applyNumberFormat="1" applyFill="1" applyAlignment="1">
      <alignment horizontal="left"/>
    </xf>
    <xf numFmtId="0" fontId="13" fillId="0" borderId="0" xfId="0" applyFont="1"/>
    <xf numFmtId="0" fontId="0" fillId="0" borderId="16" xfId="0" applyBorder="1"/>
    <xf numFmtId="0" fontId="0" fillId="0" borderId="5" xfId="0" quotePrefix="1" applyBorder="1" applyAlignment="1">
      <alignment horizontal="center"/>
    </xf>
    <xf numFmtId="0" fontId="0" fillId="0" borderId="0" xfId="0" applyBorder="1" applyAlignment="1"/>
    <xf numFmtId="164" fontId="0" fillId="0" borderId="7" xfId="0" applyNumberFormat="1" applyFill="1" applyBorder="1" applyAlignment="1">
      <alignment horizontal="center"/>
    </xf>
    <xf numFmtId="164" fontId="0" fillId="0" borderId="5" xfId="0" applyNumberFormat="1" applyBorder="1" applyAlignment="1">
      <alignment horizontal="center"/>
    </xf>
    <xf numFmtId="0" fontId="5" fillId="0" borderId="40" xfId="0" applyFont="1" applyFill="1" applyBorder="1" applyAlignment="1">
      <alignment horizontal="center"/>
    </xf>
    <xf numFmtId="164" fontId="9" fillId="0" borderId="41" xfId="0" applyNumberFormat="1" applyFont="1" applyFill="1" applyBorder="1" applyAlignment="1">
      <alignment horizontal="center"/>
    </xf>
    <xf numFmtId="164" fontId="9" fillId="0" borderId="42" xfId="0" applyNumberFormat="1" applyFont="1" applyFill="1" applyBorder="1" applyAlignment="1">
      <alignment horizontal="center"/>
    </xf>
    <xf numFmtId="164" fontId="10" fillId="0" borderId="43" xfId="0" applyNumberFormat="1" applyFont="1" applyBorder="1" applyAlignment="1">
      <alignment horizontal="center"/>
    </xf>
    <xf numFmtId="0" fontId="5" fillId="0" borderId="0" xfId="0" applyFont="1" applyFill="1" applyBorder="1" applyAlignment="1">
      <alignment horizontal="center"/>
    </xf>
    <xf numFmtId="164" fontId="9" fillId="0" borderId="0" xfId="0" applyNumberFormat="1" applyFont="1" applyFill="1" applyBorder="1" applyAlignment="1">
      <alignment horizontal="center"/>
    </xf>
    <xf numFmtId="164" fontId="10" fillId="0" borderId="0" xfId="0" applyNumberFormat="1" applyFont="1" applyBorder="1" applyAlignment="1">
      <alignment horizontal="center"/>
    </xf>
    <xf numFmtId="0" fontId="1" fillId="7" borderId="33" xfId="0" applyFont="1" applyFill="1" applyBorder="1" applyAlignment="1">
      <alignment horizontal="center"/>
    </xf>
    <xf numFmtId="164" fontId="4" fillId="11" borderId="12" xfId="0" applyNumberFormat="1" applyFont="1" applyFill="1" applyBorder="1" applyAlignment="1">
      <alignment horizontal="center"/>
    </xf>
    <xf numFmtId="0" fontId="1" fillId="0" borderId="0" xfId="0" applyFont="1" applyFill="1" applyBorder="1" applyAlignment="1">
      <alignment horizontal="center"/>
    </xf>
    <xf numFmtId="0" fontId="1" fillId="0" borderId="1" xfId="0" applyFont="1" applyFill="1" applyBorder="1" applyAlignment="1">
      <alignment horizontal="center"/>
    </xf>
    <xf numFmtId="1" fontId="0" fillId="0" borderId="1" xfId="0" applyNumberFormat="1" applyFont="1" applyFill="1" applyBorder="1" applyAlignment="1">
      <alignment horizontal="center"/>
    </xf>
    <xf numFmtId="164" fontId="4" fillId="0" borderId="1" xfId="0" applyNumberFormat="1" applyFont="1" applyFill="1" applyBorder="1" applyAlignment="1">
      <alignment horizontal="center"/>
    </xf>
    <xf numFmtId="0" fontId="0" fillId="0" borderId="1" xfId="0" applyFill="1" applyBorder="1" applyAlignment="1"/>
    <xf numFmtId="1" fontId="4" fillId="0" borderId="0" xfId="0" applyNumberFormat="1" applyFont="1" applyFill="1" applyBorder="1" applyAlignment="1">
      <alignment horizontal="center"/>
    </xf>
    <xf numFmtId="1" fontId="4" fillId="9" borderId="6" xfId="0" applyNumberFormat="1" applyFont="1" applyFill="1" applyBorder="1" applyAlignment="1">
      <alignment horizontal="center"/>
    </xf>
    <xf numFmtId="1" fontId="4" fillId="9" borderId="1" xfId="0" applyNumberFormat="1" applyFont="1" applyFill="1" applyBorder="1" applyAlignment="1">
      <alignment horizontal="center"/>
    </xf>
    <xf numFmtId="1" fontId="4" fillId="9" borderId="33" xfId="0" applyNumberFormat="1" applyFont="1" applyFill="1" applyBorder="1" applyAlignment="1">
      <alignment horizontal="center"/>
    </xf>
    <xf numFmtId="1" fontId="4" fillId="9" borderId="38" xfId="0" applyNumberFormat="1" applyFont="1" applyFill="1" applyBorder="1" applyAlignment="1">
      <alignment horizontal="center"/>
    </xf>
    <xf numFmtId="0" fontId="0" fillId="0" borderId="1" xfId="0" applyFill="1" applyBorder="1"/>
    <xf numFmtId="1" fontId="4" fillId="0" borderId="1" xfId="0" applyNumberFormat="1" applyFont="1" applyFill="1" applyBorder="1" applyAlignment="1">
      <alignment horizontal="center"/>
    </xf>
    <xf numFmtId="0" fontId="1" fillId="7" borderId="6" xfId="0" applyFont="1" applyFill="1" applyBorder="1" applyAlignment="1">
      <alignment horizontal="center"/>
    </xf>
    <xf numFmtId="0" fontId="0" fillId="13" borderId="15" xfId="0" applyFill="1" applyBorder="1"/>
    <xf numFmtId="1" fontId="0" fillId="0" borderId="1" xfId="0" applyNumberFormat="1" applyFill="1" applyBorder="1" applyAlignment="1">
      <alignment horizontal="center"/>
    </xf>
    <xf numFmtId="1" fontId="4" fillId="14" borderId="44" xfId="0" applyNumberFormat="1" applyFont="1" applyFill="1" applyBorder="1" applyAlignment="1">
      <alignment horizontal="center"/>
    </xf>
    <xf numFmtId="0" fontId="1" fillId="7" borderId="45" xfId="0" applyFont="1" applyFill="1" applyBorder="1" applyAlignment="1">
      <alignment horizontal="center"/>
    </xf>
    <xf numFmtId="0" fontId="1" fillId="7" borderId="11" xfId="0" applyFont="1" applyFill="1" applyBorder="1" applyAlignment="1">
      <alignment horizontal="center"/>
    </xf>
    <xf numFmtId="0" fontId="15" fillId="0" borderId="0" xfId="0" applyFont="1" applyAlignment="1">
      <alignment horizontal="left"/>
    </xf>
    <xf numFmtId="0" fontId="0" fillId="4" borderId="0" xfId="0" applyFill="1" applyBorder="1" applyAlignment="1">
      <alignment horizontal="center"/>
    </xf>
    <xf numFmtId="0" fontId="4" fillId="18" borderId="0" xfId="0" applyFont="1" applyFill="1"/>
    <xf numFmtId="0" fontId="8" fillId="16" borderId="0" xfId="0" applyFont="1" applyFill="1" applyAlignment="1">
      <alignment horizontal="center"/>
    </xf>
    <xf numFmtId="1" fontId="0" fillId="0" borderId="15" xfId="0" applyNumberFormat="1" applyFont="1" applyFill="1" applyBorder="1" applyAlignment="1">
      <alignment horizontal="center"/>
    </xf>
    <xf numFmtId="1" fontId="0" fillId="0" borderId="7" xfId="0" applyNumberFormat="1" applyFont="1" applyFill="1" applyBorder="1" applyAlignment="1">
      <alignment horizontal="center"/>
    </xf>
    <xf numFmtId="1" fontId="14" fillId="15" borderId="7" xfId="0" applyNumberFormat="1" applyFont="1" applyFill="1" applyBorder="1" applyAlignment="1">
      <alignment horizontal="center"/>
    </xf>
    <xf numFmtId="1" fontId="14" fillId="0" borderId="7" xfId="0" applyNumberFormat="1" applyFont="1" applyFill="1" applyBorder="1" applyAlignment="1">
      <alignment horizontal="center"/>
    </xf>
    <xf numFmtId="1" fontId="14" fillId="15" borderId="15" xfId="0" applyNumberFormat="1" applyFont="1" applyFill="1" applyBorder="1" applyAlignment="1">
      <alignment horizontal="center"/>
    </xf>
    <xf numFmtId="1" fontId="14" fillId="0" borderId="15" xfId="0" applyNumberFormat="1" applyFont="1" applyFill="1" applyBorder="1" applyAlignment="1">
      <alignment horizontal="center"/>
    </xf>
    <xf numFmtId="0" fontId="0" fillId="0" borderId="16" xfId="0" applyFont="1" applyFill="1" applyBorder="1" applyAlignment="1">
      <alignment horizontal="center"/>
    </xf>
    <xf numFmtId="1" fontId="0" fillId="0" borderId="9" xfId="0" applyNumberFormat="1" applyFont="1" applyFill="1" applyBorder="1" applyAlignment="1">
      <alignment horizontal="center"/>
    </xf>
    <xf numFmtId="1" fontId="0" fillId="0" borderId="16" xfId="0" applyNumberFormat="1" applyFont="1" applyFill="1" applyBorder="1" applyAlignment="1">
      <alignment horizontal="center"/>
    </xf>
    <xf numFmtId="0" fontId="0" fillId="0" borderId="13" xfId="0" applyFont="1" applyFill="1"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6"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8"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2" borderId="12" xfId="0" applyFill="1" applyBorder="1" applyAlignment="1">
      <alignment horizontal="center"/>
    </xf>
    <xf numFmtId="0" fontId="0" fillId="0" borderId="6" xfId="0" applyBorder="1" applyAlignment="1">
      <alignment vertical="top"/>
    </xf>
    <xf numFmtId="0" fontId="0" fillId="0" borderId="7" xfId="0" applyBorder="1" applyAlignment="1">
      <alignment vertical="top"/>
    </xf>
    <xf numFmtId="0" fontId="0" fillId="0" borderId="7" xfId="0" applyFill="1" applyBorder="1" applyAlignment="1">
      <alignment horizontal="right" vertical="top"/>
    </xf>
    <xf numFmtId="1" fontId="0" fillId="0" borderId="6" xfId="0" applyNumberFormat="1" applyBorder="1" applyAlignment="1">
      <alignment horizontal="center" vertical="top"/>
    </xf>
    <xf numFmtId="1" fontId="0" fillId="0" borderId="7" xfId="0" applyNumberFormat="1" applyBorder="1" applyAlignment="1">
      <alignment horizontal="center" vertical="top"/>
    </xf>
    <xf numFmtId="1" fontId="0" fillId="0" borderId="1" xfId="0" applyNumberFormat="1" applyBorder="1" applyAlignment="1">
      <alignment horizontal="center" vertical="top"/>
    </xf>
    <xf numFmtId="1" fontId="0" fillId="0" borderId="14" xfId="0" applyNumberFormat="1" applyBorder="1" applyAlignment="1">
      <alignment horizontal="center" vertical="top"/>
    </xf>
    <xf numFmtId="1" fontId="0" fillId="0" borderId="15" xfId="0" applyNumberFormat="1" applyBorder="1" applyAlignment="1">
      <alignment horizontal="center" vertical="top"/>
    </xf>
    <xf numFmtId="0" fontId="16" fillId="0" borderId="0" xfId="0" applyFont="1" applyAlignment="1">
      <alignment vertical="top"/>
    </xf>
    <xf numFmtId="0" fontId="0" fillId="0" borderId="0" xfId="0" applyAlignment="1">
      <alignment vertical="top"/>
    </xf>
    <xf numFmtId="0" fontId="0" fillId="0" borderId="9" xfId="0" applyFont="1" applyBorder="1" applyAlignment="1">
      <alignment horizontal="center"/>
    </xf>
    <xf numFmtId="0" fontId="0" fillId="0" borderId="7" xfId="0" applyFont="1" applyBorder="1" applyAlignment="1">
      <alignment horizontal="center"/>
    </xf>
    <xf numFmtId="1" fontId="17" fillId="0" borderId="7" xfId="0" applyNumberFormat="1" applyFont="1" applyBorder="1" applyAlignment="1">
      <alignment horizontal="center"/>
    </xf>
    <xf numFmtId="0" fontId="17" fillId="0" borderId="0" xfId="0" applyFont="1"/>
    <xf numFmtId="1" fontId="17" fillId="0" borderId="0" xfId="0" applyNumberFormat="1" applyFont="1" applyBorder="1" applyAlignment="1">
      <alignment horizontal="center"/>
    </xf>
    <xf numFmtId="1" fontId="17" fillId="0" borderId="6" xfId="0" applyNumberFormat="1" applyFont="1" applyBorder="1" applyAlignment="1">
      <alignment horizontal="center"/>
    </xf>
    <xf numFmtId="1" fontId="17" fillId="0" borderId="15" xfId="0" applyNumberFormat="1" applyFont="1" applyBorder="1" applyAlignment="1">
      <alignment horizontal="center"/>
    </xf>
    <xf numFmtId="1" fontId="17" fillId="0" borderId="8" xfId="0" applyNumberFormat="1" applyFont="1" applyBorder="1" applyAlignment="1">
      <alignment horizontal="center"/>
    </xf>
    <xf numFmtId="1" fontId="17" fillId="0" borderId="16" xfId="0" applyNumberFormat="1" applyFont="1" applyBorder="1" applyAlignment="1">
      <alignment horizontal="center"/>
    </xf>
    <xf numFmtId="1" fontId="17" fillId="0" borderId="9" xfId="0" applyNumberFormat="1" applyFont="1" applyBorder="1" applyAlignment="1">
      <alignment horizontal="center"/>
    </xf>
    <xf numFmtId="0" fontId="18" fillId="0" borderId="0" xfId="0" applyFont="1"/>
    <xf numFmtId="1" fontId="17" fillId="0" borderId="6" xfId="0" applyNumberFormat="1" applyFont="1" applyBorder="1" applyAlignment="1">
      <alignment horizontal="center" vertical="top"/>
    </xf>
    <xf numFmtId="1" fontId="17" fillId="0" borderId="15" xfId="0" applyNumberFormat="1" applyFont="1" applyBorder="1" applyAlignment="1">
      <alignment horizontal="center" vertical="top"/>
    </xf>
    <xf numFmtId="1" fontId="17" fillId="0" borderId="8" xfId="0" applyNumberFormat="1" applyFont="1" applyBorder="1" applyAlignment="1">
      <alignment horizontal="center" vertical="top"/>
    </xf>
    <xf numFmtId="1" fontId="17" fillId="0" borderId="16" xfId="0" applyNumberFormat="1" applyFont="1" applyBorder="1" applyAlignment="1">
      <alignment horizontal="center" vertical="top"/>
    </xf>
    <xf numFmtId="1" fontId="0" fillId="0" borderId="8" xfId="0" applyNumberFormat="1" applyBorder="1" applyAlignment="1">
      <alignment horizontal="center" vertical="top"/>
    </xf>
    <xf numFmtId="1" fontId="0" fillId="0" borderId="9" xfId="0" applyNumberFormat="1" applyBorder="1" applyAlignment="1">
      <alignment horizontal="center" vertical="top"/>
    </xf>
    <xf numFmtId="1" fontId="17" fillId="0" borderId="7" xfId="0" applyNumberFormat="1" applyFont="1" applyBorder="1" applyAlignment="1">
      <alignment horizontal="center" vertical="top"/>
    </xf>
    <xf numFmtId="1" fontId="17" fillId="0" borderId="9" xfId="0" applyNumberFormat="1" applyFont="1" applyBorder="1" applyAlignment="1">
      <alignment horizontal="center" vertical="top"/>
    </xf>
    <xf numFmtId="0" fontId="15" fillId="0" borderId="0" xfId="0" applyFont="1"/>
    <xf numFmtId="1" fontId="8" fillId="0" borderId="0" xfId="0" applyNumberFormat="1" applyFont="1" applyBorder="1" applyAlignment="1">
      <alignment horizontal="center"/>
    </xf>
    <xf numFmtId="1" fontId="8" fillId="0" borderId="15" xfId="0" applyNumberFormat="1" applyFont="1" applyBorder="1" applyAlignment="1">
      <alignment horizontal="center"/>
    </xf>
    <xf numFmtId="1" fontId="17" fillId="0" borderId="1" xfId="0" applyNumberFormat="1" applyFont="1" applyBorder="1" applyAlignment="1">
      <alignment horizontal="center"/>
    </xf>
    <xf numFmtId="1" fontId="17" fillId="0" borderId="14" xfId="0" applyNumberFormat="1" applyFont="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12" fillId="0" borderId="0" xfId="0" applyFont="1" applyFill="1" applyBorder="1" applyAlignment="1">
      <alignment horizontal="left"/>
    </xf>
    <xf numFmtId="0" fontId="0" fillId="19" borderId="2" xfId="0" applyFill="1" applyBorder="1" applyAlignment="1">
      <alignment horizontal="center"/>
    </xf>
    <xf numFmtId="0" fontId="0" fillId="19" borderId="7" xfId="0" applyFill="1" applyBorder="1"/>
    <xf numFmtId="0" fontId="0" fillId="19" borderId="7" xfId="0" applyFill="1" applyBorder="1" applyAlignment="1">
      <alignment horizontal="center"/>
    </xf>
    <xf numFmtId="0" fontId="0" fillId="19" borderId="15" xfId="0" applyFill="1" applyBorder="1"/>
    <xf numFmtId="0" fontId="0" fillId="4" borderId="12" xfId="0" applyFill="1" applyBorder="1"/>
    <xf numFmtId="0" fontId="0" fillId="4" borderId="12" xfId="0" applyFill="1" applyBorder="1" applyAlignment="1">
      <alignment horizontal="center"/>
    </xf>
    <xf numFmtId="0" fontId="0" fillId="4" borderId="13" xfId="0" applyFill="1" applyBorder="1"/>
    <xf numFmtId="0" fontId="0" fillId="2" borderId="10" xfId="0" applyFill="1" applyBorder="1" applyAlignment="1">
      <alignment horizontal="center"/>
    </xf>
    <xf numFmtId="0" fontId="0" fillId="2" borderId="9" xfId="0" applyFill="1" applyBorder="1"/>
    <xf numFmtId="0" fontId="0" fillId="2" borderId="16" xfId="0" applyFill="1" applyBorder="1"/>
    <xf numFmtId="0" fontId="0" fillId="19" borderId="5" xfId="0" applyFill="1" applyBorder="1" applyAlignment="1">
      <alignment horizontal="center"/>
    </xf>
    <xf numFmtId="0" fontId="0" fillId="0" borderId="16" xfId="0" applyBorder="1" applyAlignment="1">
      <alignment horizontal="left"/>
    </xf>
    <xf numFmtId="0" fontId="0" fillId="0" borderId="10" xfId="0" applyBorder="1" applyAlignment="1">
      <alignment horizontal="left"/>
    </xf>
    <xf numFmtId="0" fontId="0" fillId="0" borderId="10" xfId="0" applyBorder="1" applyAlignment="1">
      <alignment horizontal="left" vertical="center"/>
    </xf>
    <xf numFmtId="0" fontId="0" fillId="0" borderId="5" xfId="0" applyBorder="1" applyAlignment="1">
      <alignment horizontal="right" vertical="center"/>
    </xf>
    <xf numFmtId="0" fontId="0" fillId="2" borderId="4" xfId="0" applyFill="1" applyBorder="1" applyAlignment="1">
      <alignment horizontal="center"/>
    </xf>
    <xf numFmtId="0" fontId="0" fillId="2" borderId="1" xfId="0" applyFill="1" applyBorder="1" applyAlignment="1">
      <alignment horizontal="center"/>
    </xf>
    <xf numFmtId="0" fontId="0" fillId="2" borderId="8"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 fontId="0" fillId="20" borderId="5" xfId="0" applyNumberFormat="1" applyFill="1" applyBorder="1" applyAlignment="1">
      <alignment horizontal="center"/>
    </xf>
    <xf numFmtId="1" fontId="0" fillId="8" borderId="5" xfId="0" applyNumberFormat="1" applyFill="1" applyBorder="1" applyAlignment="1">
      <alignment horizontal="center"/>
    </xf>
    <xf numFmtId="0" fontId="0" fillId="21" borderId="0" xfId="0" applyFill="1"/>
    <xf numFmtId="0" fontId="0" fillId="21" borderId="0" xfId="0" applyFill="1" applyAlignment="1">
      <alignment vertical="top"/>
    </xf>
    <xf numFmtId="0" fontId="1" fillId="21" borderId="0" xfId="0" applyFont="1" applyFill="1"/>
    <xf numFmtId="0" fontId="0" fillId="21" borderId="0" xfId="0" applyFill="1" applyBorder="1"/>
    <xf numFmtId="0" fontId="0" fillId="21" borderId="0" xfId="0" applyFill="1" applyAlignment="1">
      <alignment horizontal="center"/>
    </xf>
    <xf numFmtId="0" fontId="0" fillId="22" borderId="0" xfId="0" applyFill="1"/>
    <xf numFmtId="0" fontId="0" fillId="22" borderId="0" xfId="0" applyFill="1" applyAlignment="1">
      <alignment vertical="top"/>
    </xf>
    <xf numFmtId="0" fontId="1" fillId="22" borderId="0" xfId="0" applyFont="1" applyFill="1"/>
    <xf numFmtId="0" fontId="0" fillId="22" borderId="0" xfId="0" applyFill="1" applyBorder="1"/>
    <xf numFmtId="0" fontId="0" fillId="22" borderId="0" xfId="0" applyFill="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16" xfId="0"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0" fillId="3" borderId="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15"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3" borderId="38" xfId="0" applyFill="1" applyBorder="1" applyAlignment="1">
      <alignment horizontal="center"/>
    </xf>
    <xf numFmtId="0" fontId="0" fillId="3" borderId="30" xfId="0" applyFill="1" applyBorder="1" applyAlignment="1">
      <alignment horizontal="center"/>
    </xf>
    <xf numFmtId="0" fontId="0" fillId="3" borderId="39"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C1C2"/>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367189</xdr:colOff>
      <xdr:row>24</xdr:row>
      <xdr:rowOff>74635</xdr:rowOff>
    </xdr:from>
    <xdr:to>
      <xdr:col>27</xdr:col>
      <xdr:colOff>95654</xdr:colOff>
      <xdr:row>33</xdr:row>
      <xdr:rowOff>57766</xdr:rowOff>
    </xdr:to>
    <xdr:pic>
      <xdr:nvPicPr>
        <xdr:cNvPr id="3" name="Picture 2">
          <a:extLst>
            <a:ext uri="{FF2B5EF4-FFF2-40B4-BE49-F238E27FC236}">
              <a16:creationId xmlns:a16="http://schemas.microsoft.com/office/drawing/2014/main" id="{C6986BD1-BAC2-4A6D-B1CF-0944C995DB2C}"/>
            </a:ext>
          </a:extLst>
        </xdr:cNvPr>
        <xdr:cNvPicPr>
          <a:picLocks noChangeAspect="1"/>
        </xdr:cNvPicPr>
      </xdr:nvPicPr>
      <xdr:blipFill>
        <a:blip xmlns:r="http://schemas.openxmlformats.org/officeDocument/2006/relationships" r:embed="rId1"/>
        <a:stretch>
          <a:fillRect/>
        </a:stretch>
      </xdr:blipFill>
      <xdr:spPr>
        <a:xfrm>
          <a:off x="16000095" y="4432323"/>
          <a:ext cx="8435744" cy="159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178AF-0DD3-4313-9A47-0A1260DEBDB6}">
  <dimension ref="A1:EF690"/>
  <sheetViews>
    <sheetView tabSelected="1" topLeftCell="A34" zoomScale="80" zoomScaleNormal="80" workbookViewId="0">
      <selection activeCell="L78" sqref="L78"/>
    </sheetView>
  </sheetViews>
  <sheetFormatPr defaultRowHeight="14.4" x14ac:dyDescent="0.3"/>
  <cols>
    <col min="2" max="2" width="51" customWidth="1"/>
    <col min="4" max="4" width="12.5546875" customWidth="1"/>
    <col min="6" max="6" width="10" bestFit="1" customWidth="1"/>
    <col min="10" max="10" width="10.21875" customWidth="1"/>
    <col min="11" max="17" width="11.5546875" customWidth="1"/>
    <col min="18" max="18" width="10.6640625" customWidth="1"/>
    <col min="19" max="19" width="51" customWidth="1"/>
    <col min="21" max="21" width="12.5546875" customWidth="1"/>
    <col min="27" max="34" width="10.33203125" customWidth="1"/>
    <col min="35" max="35" width="8.88671875" style="621"/>
    <col min="36" max="36" width="51" customWidth="1"/>
    <col min="38" max="38" width="12.5546875" customWidth="1"/>
    <col min="44" max="51" width="10.6640625" customWidth="1"/>
    <col min="53" max="53" width="51" customWidth="1"/>
    <col min="55" max="55" width="12.5546875" customWidth="1"/>
    <col min="61" max="63" width="10.21875" customWidth="1"/>
    <col min="69" max="69" width="8.88671875" style="616"/>
    <col min="70" max="70" width="51" customWidth="1"/>
    <col min="72" max="72" width="12.5546875" customWidth="1"/>
    <col min="76" max="76" width="10.33203125" customWidth="1"/>
    <col min="78" max="80" width="10.21875" customWidth="1"/>
    <col min="87" max="87" width="51" customWidth="1"/>
    <col min="89" max="89" width="12.5546875" customWidth="1"/>
    <col min="95" max="97" width="10.21875" customWidth="1"/>
    <col min="103" max="103" width="8.88671875" style="621"/>
    <col min="104" max="104" width="51" customWidth="1"/>
    <col min="106" max="106" width="12.5546875" customWidth="1"/>
    <col min="110" max="110" width="11.5546875" customWidth="1"/>
    <col min="112" max="114" width="10.21875" customWidth="1"/>
    <col min="121" max="121" width="51" customWidth="1"/>
    <col min="123" max="123" width="12.5546875" customWidth="1"/>
    <col min="127" max="127" width="11.77734375" customWidth="1"/>
    <col min="129" max="129" width="10.21875" customWidth="1"/>
    <col min="130" max="130" width="12.21875" customWidth="1"/>
    <col min="131" max="131" width="10.21875" customWidth="1"/>
  </cols>
  <sheetData>
    <row r="1" spans="1:19" x14ac:dyDescent="0.3">
      <c r="A1" s="513" t="s">
        <v>309</v>
      </c>
      <c r="B1" s="214"/>
      <c r="C1" s="214"/>
      <c r="D1" s="214"/>
      <c r="F1" s="611"/>
      <c r="G1" s="611" t="s">
        <v>480</v>
      </c>
      <c r="H1" s="611" t="s">
        <v>480</v>
      </c>
      <c r="I1" s="611" t="s">
        <v>306</v>
      </c>
      <c r="J1" s="611" t="s">
        <v>44</v>
      </c>
      <c r="K1" s="611" t="s">
        <v>104</v>
      </c>
      <c r="L1" s="611" t="s">
        <v>76</v>
      </c>
    </row>
    <row r="2" spans="1:19" x14ac:dyDescent="0.3">
      <c r="B2" s="370" t="s">
        <v>442</v>
      </c>
      <c r="C2" s="1"/>
      <c r="D2" s="514">
        <v>3</v>
      </c>
      <c r="F2" s="611" t="s">
        <v>89</v>
      </c>
      <c r="G2" s="614">
        <f>E56</f>
        <v>1858.1733014825256</v>
      </c>
      <c r="H2" s="615">
        <f>G56</f>
        <v>0</v>
      </c>
      <c r="I2" s="614">
        <f>I56</f>
        <v>0</v>
      </c>
      <c r="J2" s="615">
        <f>K56</f>
        <v>5198.2621728477152</v>
      </c>
      <c r="K2" s="614">
        <f>O56</f>
        <v>4054.2564611175758</v>
      </c>
      <c r="L2" s="615">
        <f>Q56</f>
        <v>4697.7892327235404</v>
      </c>
      <c r="S2" s="393" t="s">
        <v>394</v>
      </c>
    </row>
    <row r="3" spans="1:19" x14ac:dyDescent="0.3">
      <c r="B3" s="3" t="s">
        <v>311</v>
      </c>
      <c r="C3" s="4" t="s">
        <v>2</v>
      </c>
      <c r="D3" s="451">
        <v>60</v>
      </c>
      <c r="F3" s="611" t="s">
        <v>94</v>
      </c>
      <c r="G3" s="614">
        <f>F56</f>
        <v>2772.043545407761</v>
      </c>
      <c r="H3" s="615">
        <f>H56</f>
        <v>0</v>
      </c>
      <c r="I3" s="614">
        <f>J56</f>
        <v>0</v>
      </c>
      <c r="J3" s="615">
        <f>L56</f>
        <v>7094.9903417916103</v>
      </c>
      <c r="K3" s="614">
        <f>P56</f>
        <v>5547.9298941608931</v>
      </c>
      <c r="L3" s="615">
        <f>R56</f>
        <v>6428.5536868848449</v>
      </c>
      <c r="S3" s="393" t="s">
        <v>395</v>
      </c>
    </row>
    <row r="4" spans="1:19" x14ac:dyDescent="0.3">
      <c r="B4" s="3" t="s">
        <v>312</v>
      </c>
      <c r="C4" s="4" t="s">
        <v>2</v>
      </c>
      <c r="D4" s="451">
        <v>60</v>
      </c>
      <c r="S4" s="478" t="s">
        <v>422</v>
      </c>
    </row>
    <row r="5" spans="1:19" x14ac:dyDescent="0.3">
      <c r="B5" s="3" t="s">
        <v>4</v>
      </c>
      <c r="C5" s="4" t="s">
        <v>2</v>
      </c>
      <c r="D5" s="451">
        <v>8</v>
      </c>
      <c r="H5" s="407"/>
      <c r="I5" s="407"/>
      <c r="J5" s="407"/>
      <c r="K5" s="407"/>
      <c r="L5" s="407"/>
      <c r="M5" s="407"/>
      <c r="O5" s="407"/>
      <c r="P5" s="407"/>
      <c r="Q5" s="407"/>
      <c r="R5" s="407"/>
      <c r="S5" s="478" t="s">
        <v>423</v>
      </c>
    </row>
    <row r="6" spans="1:19" x14ac:dyDescent="0.3">
      <c r="B6" s="3" t="s">
        <v>333</v>
      </c>
      <c r="C6" s="4"/>
      <c r="D6" s="451">
        <v>1</v>
      </c>
      <c r="F6" s="385" t="s">
        <v>371</v>
      </c>
      <c r="H6" s="407"/>
      <c r="I6" s="407"/>
      <c r="J6" s="407"/>
      <c r="K6" s="407"/>
      <c r="L6" s="407"/>
      <c r="M6" s="407"/>
      <c r="O6" s="407"/>
      <c r="P6" s="407"/>
      <c r="Q6" s="407"/>
      <c r="R6" s="407"/>
      <c r="S6" s="393" t="s">
        <v>421</v>
      </c>
    </row>
    <row r="7" spans="1:19" x14ac:dyDescent="0.3">
      <c r="B7" s="3" t="s">
        <v>334</v>
      </c>
      <c r="C7" s="4" t="s">
        <v>2</v>
      </c>
      <c r="D7" s="451">
        <v>20</v>
      </c>
      <c r="F7" s="385" t="s">
        <v>372</v>
      </c>
      <c r="G7" s="407"/>
      <c r="H7" s="407"/>
      <c r="I7" s="407"/>
      <c r="J7" s="407"/>
      <c r="K7" s="407"/>
      <c r="L7" s="407"/>
      <c r="M7" s="407"/>
      <c r="O7" s="407"/>
      <c r="P7" s="407"/>
      <c r="Q7" s="407"/>
      <c r="R7" s="407"/>
      <c r="S7" s="393" t="s">
        <v>424</v>
      </c>
    </row>
    <row r="8" spans="1:19" x14ac:dyDescent="0.3">
      <c r="B8" s="3" t="s">
        <v>335</v>
      </c>
      <c r="C8" s="4" t="s">
        <v>2</v>
      </c>
      <c r="D8" s="239">
        <f>IF(D6=1,D3,IF(D6=2,D7,0))</f>
        <v>60</v>
      </c>
      <c r="F8" s="407"/>
      <c r="G8" s="407"/>
      <c r="H8" s="407"/>
      <c r="I8" s="407"/>
      <c r="J8" s="407"/>
      <c r="K8" s="407"/>
      <c r="L8" s="407"/>
      <c r="M8" s="407"/>
      <c r="O8" s="407"/>
      <c r="P8" s="407"/>
      <c r="Q8" s="407"/>
      <c r="R8" s="407"/>
      <c r="S8" s="393" t="s">
        <v>427</v>
      </c>
    </row>
    <row r="9" spans="1:19" x14ac:dyDescent="0.3">
      <c r="B9" s="3" t="s">
        <v>17</v>
      </c>
      <c r="C9" s="4" t="s">
        <v>2</v>
      </c>
      <c r="D9" s="451">
        <v>18</v>
      </c>
      <c r="J9" s="408" t="s">
        <v>373</v>
      </c>
      <c r="K9" s="408" t="s">
        <v>374</v>
      </c>
      <c r="L9" s="407"/>
      <c r="M9" s="407"/>
      <c r="O9" s="407"/>
      <c r="P9" s="407"/>
      <c r="Q9" s="407"/>
      <c r="R9" s="407"/>
      <c r="S9" s="393" t="s">
        <v>437</v>
      </c>
    </row>
    <row r="10" spans="1:19" x14ac:dyDescent="0.3">
      <c r="B10" s="3" t="s">
        <v>314</v>
      </c>
      <c r="C10" s="4" t="s">
        <v>317</v>
      </c>
      <c r="D10" s="237">
        <f>D9*2/D4*12</f>
        <v>7.1999999999999993</v>
      </c>
      <c r="F10" s="21"/>
      <c r="G10" s="22"/>
      <c r="H10" s="158" t="s">
        <v>318</v>
      </c>
      <c r="I10" s="399" t="s">
        <v>36</v>
      </c>
      <c r="J10" s="425">
        <f>IF(Main!K73&gt;=0,"ERROR",ABS(Main!K73))</f>
        <v>2438.6505029278655</v>
      </c>
      <c r="K10" s="426">
        <f>IF(Main!L73&gt;=0,"ERROR",ABS(Main!L73))</f>
        <v>4145.705854977371</v>
      </c>
      <c r="L10" s="407"/>
      <c r="M10" s="407"/>
      <c r="O10" s="407"/>
      <c r="P10" s="407"/>
      <c r="Q10" s="407"/>
      <c r="R10" s="407"/>
      <c r="S10" s="393" t="s">
        <v>438</v>
      </c>
    </row>
    <row r="11" spans="1:19" x14ac:dyDescent="0.3">
      <c r="B11" s="6" t="s">
        <v>313</v>
      </c>
      <c r="C11" s="7" t="s">
        <v>317</v>
      </c>
      <c r="D11" s="238">
        <f>IF(D6=1,0,IF(D6=2,IF(D3=D7,0,12*2*D9/(D3-D7)),12*2*D9/D3))</f>
        <v>0</v>
      </c>
      <c r="F11" s="26"/>
      <c r="G11" s="27"/>
      <c r="H11" s="386" t="s">
        <v>319</v>
      </c>
      <c r="I11" s="402" t="s">
        <v>36</v>
      </c>
      <c r="J11" s="427">
        <f>IF(Main!K74&gt;=0,"ERROR",ABS(Main!K74))</f>
        <v>4633.4359555629435</v>
      </c>
      <c r="K11" s="428">
        <f>IF(Main!L74&gt;=0,"ERROR",ABS(Main!L74))</f>
        <v>6340.4913076124494</v>
      </c>
      <c r="L11" s="407"/>
      <c r="M11" s="407"/>
      <c r="O11" s="407"/>
      <c r="P11" s="407"/>
      <c r="Q11" s="407"/>
      <c r="R11" s="407"/>
      <c r="S11" s="393" t="s">
        <v>446</v>
      </c>
    </row>
    <row r="12" spans="1:19" x14ac:dyDescent="0.3">
      <c r="B12" s="12" t="s">
        <v>315</v>
      </c>
      <c r="C12" s="7" t="s">
        <v>316</v>
      </c>
      <c r="D12" s="452">
        <v>50</v>
      </c>
      <c r="F12" s="382"/>
      <c r="G12" s="216"/>
      <c r="H12" s="387" t="s">
        <v>320</v>
      </c>
      <c r="I12" s="399" t="s">
        <v>36</v>
      </c>
      <c r="J12" s="421">
        <f>IF(Main!K75&lt;=0,"ERROR",ABS(Main!K75))</f>
        <v>5984.1929392227476</v>
      </c>
      <c r="K12" s="421">
        <f>IF(Main!L75&lt;=0,"ERROR",ABS(Main!L75))</f>
        <v>13691.617526349186</v>
      </c>
      <c r="L12" s="407"/>
      <c r="M12" s="407"/>
      <c r="O12" s="407"/>
      <c r="P12" s="407"/>
      <c r="Q12" s="407"/>
      <c r="R12" s="407"/>
      <c r="S12" s="393" t="s">
        <v>447</v>
      </c>
    </row>
    <row r="13" spans="1:19" x14ac:dyDescent="0.3">
      <c r="B13" s="14" t="s">
        <v>474</v>
      </c>
      <c r="D13" s="453">
        <v>3</v>
      </c>
      <c r="F13" s="24"/>
      <c r="G13" s="2"/>
      <c r="H13" s="14" t="s">
        <v>323</v>
      </c>
      <c r="I13" s="397" t="s">
        <v>40</v>
      </c>
      <c r="J13" s="425">
        <f>IF(Main!K76&lt;=0,"ERROR",ABS(Main!K76))</f>
        <v>72230.399999999994</v>
      </c>
      <c r="K13" s="426">
        <f>IF(Main!L76&lt;=0,"ERROR",ABS(Main!L76))</f>
        <v>77875.199999999997</v>
      </c>
      <c r="L13" s="407"/>
      <c r="M13" s="407"/>
      <c r="O13" s="407"/>
      <c r="P13" s="407"/>
      <c r="Q13" s="407"/>
      <c r="R13" s="407"/>
      <c r="S13" s="393" t="s">
        <v>455</v>
      </c>
    </row>
    <row r="14" spans="1:19" x14ac:dyDescent="0.3">
      <c r="B14" s="12" t="s">
        <v>436</v>
      </c>
      <c r="C14" s="468" t="s">
        <v>2</v>
      </c>
      <c r="D14" s="453">
        <v>1</v>
      </c>
      <c r="F14" s="26"/>
      <c r="G14" s="27"/>
      <c r="H14" s="224" t="s">
        <v>324</v>
      </c>
      <c r="I14" s="231" t="s">
        <v>40</v>
      </c>
      <c r="J14" s="427">
        <f>IF(Main!K77&gt;=0,"ERROR",ABS(Main!K77))</f>
        <v>240340.46127043237</v>
      </c>
      <c r="K14" s="428">
        <f>IF(Main!L77&gt;=0,"ERROR",ABS(Main!L77))</f>
        <v>494889.7191214551</v>
      </c>
      <c r="L14" s="407"/>
      <c r="M14" s="407"/>
      <c r="O14" s="407"/>
      <c r="P14" s="407"/>
      <c r="Q14" s="407"/>
      <c r="R14" s="407"/>
      <c r="S14" s="393" t="s">
        <v>456</v>
      </c>
    </row>
    <row r="15" spans="1:19" x14ac:dyDescent="0.3">
      <c r="C15" s="14"/>
      <c r="D15" s="215"/>
      <c r="F15" s="407"/>
      <c r="G15" s="407"/>
      <c r="H15" s="407"/>
      <c r="I15" s="407"/>
      <c r="J15" s="407"/>
      <c r="K15" s="407"/>
      <c r="L15" s="407"/>
      <c r="M15" s="407"/>
      <c r="N15" s="407"/>
      <c r="O15" s="407"/>
      <c r="P15" s="407"/>
      <c r="Q15" s="407"/>
      <c r="R15" s="407"/>
      <c r="S15" s="393" t="s">
        <v>475</v>
      </c>
    </row>
    <row r="16" spans="1:19" x14ac:dyDescent="0.3">
      <c r="A16" s="214"/>
      <c r="B16" s="214"/>
      <c r="C16" s="214"/>
      <c r="D16" s="214"/>
      <c r="F16" s="407"/>
      <c r="G16" s="407"/>
      <c r="H16" s="407"/>
      <c r="I16" s="407"/>
      <c r="J16" s="38" t="s">
        <v>473</v>
      </c>
      <c r="K16" s="407"/>
      <c r="L16" s="407"/>
      <c r="M16" s="407"/>
      <c r="N16" s="407"/>
      <c r="R16" s="407"/>
      <c r="S16" s="393" t="s">
        <v>476</v>
      </c>
    </row>
    <row r="17" spans="1:19" x14ac:dyDescent="0.3">
      <c r="A17" s="1"/>
      <c r="C17" s="14"/>
      <c r="D17" s="215"/>
      <c r="F17" s="279"/>
      <c r="G17" s="12" t="s">
        <v>431</v>
      </c>
      <c r="H17" s="453">
        <v>3</v>
      </c>
      <c r="I17" s="279"/>
      <c r="J17" s="592" t="s">
        <v>404</v>
      </c>
      <c r="K17" s="593" t="s">
        <v>460</v>
      </c>
      <c r="L17" s="594"/>
      <c r="M17" s="594"/>
      <c r="N17" s="595"/>
      <c r="R17" s="407"/>
      <c r="S17" s="393" t="s">
        <v>479</v>
      </c>
    </row>
    <row r="18" spans="1:19" x14ac:dyDescent="0.3">
      <c r="A18" s="1"/>
      <c r="C18" s="14"/>
      <c r="D18" s="215"/>
      <c r="F18" s="279"/>
      <c r="G18" s="12" t="s">
        <v>432</v>
      </c>
      <c r="H18" s="453">
        <v>3</v>
      </c>
      <c r="I18" s="215"/>
      <c r="J18" s="32" t="s">
        <v>405</v>
      </c>
      <c r="K18" s="596" t="s">
        <v>461</v>
      </c>
      <c r="L18" s="597"/>
      <c r="M18" s="597"/>
      <c r="N18" s="598"/>
      <c r="R18" s="407"/>
      <c r="S18" s="393" t="s">
        <v>481</v>
      </c>
    </row>
    <row r="19" spans="1:19" x14ac:dyDescent="0.3">
      <c r="C19" s="14"/>
      <c r="D19" s="215"/>
      <c r="F19" s="279"/>
      <c r="G19" s="215" t="s">
        <v>404</v>
      </c>
      <c r="H19" s="15">
        <f>SUM(O28:Q28)</f>
        <v>0.79</v>
      </c>
      <c r="I19" s="215"/>
      <c r="J19" s="599" t="s">
        <v>406</v>
      </c>
      <c r="K19" s="600" t="s">
        <v>462</v>
      </c>
      <c r="L19" s="441"/>
      <c r="M19" s="441"/>
      <c r="N19" s="601"/>
      <c r="R19" s="407"/>
      <c r="S19" s="393" t="s">
        <v>483</v>
      </c>
    </row>
    <row r="20" spans="1:19" x14ac:dyDescent="0.3">
      <c r="B20" s="12" t="s">
        <v>322</v>
      </c>
      <c r="C20" s="14"/>
      <c r="D20" s="453">
        <v>5</v>
      </c>
      <c r="F20" s="591"/>
      <c r="G20" s="215" t="s">
        <v>405</v>
      </c>
      <c r="H20" s="15">
        <f>SUM(O29:Q29)</f>
        <v>0.44</v>
      </c>
      <c r="I20" s="228"/>
      <c r="J20" s="587"/>
      <c r="K20" s="603" t="s">
        <v>463</v>
      </c>
      <c r="L20" s="604" t="s">
        <v>464</v>
      </c>
      <c r="M20" s="604" t="s">
        <v>465</v>
      </c>
      <c r="N20" s="605" t="s">
        <v>466</v>
      </c>
      <c r="R20" s="407"/>
      <c r="S20" s="393" t="s">
        <v>484</v>
      </c>
    </row>
    <row r="21" spans="1:19" x14ac:dyDescent="0.3">
      <c r="B21" s="12" t="s">
        <v>321</v>
      </c>
      <c r="C21" s="14"/>
      <c r="D21" s="453">
        <v>5</v>
      </c>
      <c r="F21" s="215"/>
      <c r="G21" s="215" t="s">
        <v>406</v>
      </c>
      <c r="H21" s="15">
        <f>R28</f>
        <v>0.48</v>
      </c>
      <c r="I21" s="228"/>
      <c r="J21" s="28" t="s">
        <v>467</v>
      </c>
      <c r="K21" s="602">
        <v>0.26</v>
      </c>
      <c r="L21" s="602">
        <v>0.3</v>
      </c>
      <c r="M21" s="602">
        <v>0.38</v>
      </c>
      <c r="N21" s="607">
        <v>0.44</v>
      </c>
      <c r="O21" s="590" t="str">
        <f>IF($H$17=1,K21,"")</f>
        <v/>
      </c>
      <c r="P21" s="585" t="str">
        <f>IF($H$17=1,L21,"")</f>
        <v/>
      </c>
      <c r="Q21" s="585" t="str">
        <f>IF($H$17=1,M21,"")</f>
        <v/>
      </c>
      <c r="R21" s="49" t="str">
        <f>IF($H$17=1,N21,"")</f>
        <v/>
      </c>
      <c r="S21" s="393" t="s">
        <v>485</v>
      </c>
    </row>
    <row r="22" spans="1:19" x14ac:dyDescent="0.3">
      <c r="B22" s="12" t="s">
        <v>325</v>
      </c>
      <c r="C22" s="14"/>
      <c r="D22" s="453">
        <v>1</v>
      </c>
      <c r="F22" s="279"/>
      <c r="G22" s="279"/>
      <c r="H22" s="279"/>
      <c r="I22" s="228"/>
      <c r="J22" s="50" t="s">
        <v>468</v>
      </c>
      <c r="K22" s="602">
        <v>0.4</v>
      </c>
      <c r="L22" s="602">
        <v>0.74</v>
      </c>
      <c r="M22" s="602">
        <v>0.77</v>
      </c>
      <c r="N22" s="607">
        <v>0.53</v>
      </c>
      <c r="O22" s="588" t="str">
        <f>IF($H$17=2,K22,"")</f>
        <v/>
      </c>
      <c r="P22" s="589" t="str">
        <f>IF($H$17=2,L22,"")</f>
        <v/>
      </c>
      <c r="Q22" s="589" t="str">
        <f>IF($H$17=2,M22,"")</f>
        <v/>
      </c>
      <c r="R22" s="117" t="str">
        <f>IF($H$17=2,N22,"")</f>
        <v/>
      </c>
      <c r="S22" s="393" t="s">
        <v>486</v>
      </c>
    </row>
    <row r="23" spans="1:19" x14ac:dyDescent="0.3">
      <c r="B23" s="370" t="s">
        <v>327</v>
      </c>
      <c r="C23" s="14"/>
      <c r="D23" s="369">
        <f>2*(D20+D21)+4*D22</f>
        <v>24</v>
      </c>
      <c r="F23" s="407"/>
      <c r="G23" s="407"/>
      <c r="I23" s="228"/>
      <c r="J23" s="581" t="s">
        <v>469</v>
      </c>
      <c r="K23" s="602">
        <v>0.43</v>
      </c>
      <c r="L23" s="602">
        <v>0.86</v>
      </c>
      <c r="M23" s="602">
        <v>0.79</v>
      </c>
      <c r="N23" s="607">
        <v>0.48</v>
      </c>
      <c r="O23" s="588">
        <f>IF($H$17=3,K23,"")</f>
        <v>0.43</v>
      </c>
      <c r="P23" s="589">
        <f>IF($H$17=3,L23,"")</f>
        <v>0.86</v>
      </c>
      <c r="Q23" s="589">
        <f>IF($H$17=3,M23,"")</f>
        <v>0.79</v>
      </c>
      <c r="R23" s="117">
        <f>IF($H$17=3,N23,"")</f>
        <v>0.48</v>
      </c>
      <c r="S23" s="407"/>
    </row>
    <row r="24" spans="1:19" x14ac:dyDescent="0.3">
      <c r="B24" s="370" t="s">
        <v>400</v>
      </c>
      <c r="C24" s="14"/>
      <c r="D24" s="369">
        <f>IF(D22=1,0.71,IF(D22=2,0.5,0.57))</f>
        <v>0.71</v>
      </c>
      <c r="F24" s="407"/>
      <c r="G24" s="407"/>
      <c r="I24" s="228"/>
      <c r="J24" s="581" t="s">
        <v>470</v>
      </c>
      <c r="K24" s="602">
        <v>0.39</v>
      </c>
      <c r="L24" s="602">
        <v>0.45</v>
      </c>
      <c r="M24" s="602">
        <v>0.52</v>
      </c>
      <c r="N24" s="607">
        <v>0.51</v>
      </c>
      <c r="O24" s="588" t="str">
        <f>IF($H$17=4,K24,"")</f>
        <v/>
      </c>
      <c r="P24" s="589" t="str">
        <f>IF($H$17=4,L24,"")</f>
        <v/>
      </c>
      <c r="Q24" s="589" t="str">
        <f>IF($H$17=4,M24,"")</f>
        <v/>
      </c>
      <c r="R24" s="117" t="str">
        <f>IF($H$17=4,N24,"")</f>
        <v/>
      </c>
      <c r="S24" s="407"/>
    </row>
    <row r="25" spans="1:19" x14ac:dyDescent="0.3">
      <c r="F25" s="407"/>
      <c r="G25" s="407"/>
      <c r="I25" s="228"/>
      <c r="J25" s="581" t="s">
        <v>471</v>
      </c>
      <c r="K25" s="602">
        <v>0.42</v>
      </c>
      <c r="L25" s="602">
        <v>0.43</v>
      </c>
      <c r="M25" s="602">
        <v>0.37</v>
      </c>
      <c r="N25" s="607">
        <v>0.57999999999999996</v>
      </c>
      <c r="O25" s="588" t="str">
        <f>IF($H$17=5,K25,"")</f>
        <v/>
      </c>
      <c r="P25" s="589" t="str">
        <f>IF($H$17=5,L25,"")</f>
        <v/>
      </c>
      <c r="Q25" s="589" t="str">
        <f>IF($H$17=5,M25,"")</f>
        <v/>
      </c>
      <c r="R25" s="117" t="str">
        <f>IF($H$17=5,N25,"")</f>
        <v/>
      </c>
      <c r="S25" s="407"/>
    </row>
    <row r="26" spans="1:19" x14ac:dyDescent="0.3">
      <c r="A26" s="214"/>
      <c r="B26" s="214"/>
      <c r="C26" s="214"/>
      <c r="D26" s="214"/>
      <c r="F26" s="407"/>
      <c r="G26" s="407"/>
      <c r="H26" s="407"/>
      <c r="I26" s="407"/>
      <c r="J26" s="581" t="s">
        <v>472</v>
      </c>
      <c r="K26" s="602">
        <v>0.46</v>
      </c>
      <c r="L26" s="602">
        <v>0.81</v>
      </c>
      <c r="M26" s="602">
        <v>0.69</v>
      </c>
      <c r="N26" s="607">
        <v>0.61</v>
      </c>
      <c r="O26" s="588" t="str">
        <f>IF($H$17=6,K26,"")</f>
        <v/>
      </c>
      <c r="P26" s="589" t="str">
        <f>IF($H$17=6,L26,"")</f>
        <v/>
      </c>
      <c r="Q26" s="589" t="str">
        <f>IF($H$17=6,M26,"")</f>
        <v/>
      </c>
      <c r="R26" s="88" t="str">
        <f>IF($H$17=6,N26,"")</f>
        <v/>
      </c>
      <c r="S26" s="407"/>
    </row>
    <row r="27" spans="1:19" x14ac:dyDescent="0.3">
      <c r="A27" s="1" t="s">
        <v>375</v>
      </c>
      <c r="C27" s="14"/>
      <c r="D27" s="215"/>
      <c r="F27" s="407"/>
      <c r="G27" s="407"/>
      <c r="H27" s="407"/>
      <c r="I27" s="407"/>
      <c r="J27" s="606" t="s">
        <v>466</v>
      </c>
      <c r="K27" s="32">
        <v>0.2</v>
      </c>
      <c r="L27" s="32">
        <v>0.5</v>
      </c>
      <c r="M27" s="32">
        <v>0.44</v>
      </c>
      <c r="O27" s="590">
        <f>K27</f>
        <v>0.2</v>
      </c>
      <c r="P27" s="585">
        <f>L27</f>
        <v>0.5</v>
      </c>
      <c r="Q27" s="586">
        <f>M27</f>
        <v>0.44</v>
      </c>
      <c r="R27" s="580"/>
      <c r="S27" s="407"/>
    </row>
    <row r="28" spans="1:19" x14ac:dyDescent="0.3">
      <c r="A28" s="1"/>
      <c r="B28" t="s">
        <v>378</v>
      </c>
      <c r="C28" s="14"/>
      <c r="D28" s="215"/>
      <c r="F28" s="407"/>
      <c r="G28" s="407"/>
      <c r="H28" s="407"/>
      <c r="I28" s="407"/>
      <c r="J28" s="407"/>
      <c r="K28" s="407"/>
      <c r="L28" s="407"/>
      <c r="M28" s="407"/>
      <c r="N28" s="407"/>
      <c r="O28" s="590" t="str">
        <f>IF($H$18=1,SUM(O21:O26),"")</f>
        <v/>
      </c>
      <c r="P28" s="585" t="str">
        <f>IF($H$18=2,SUM(P21:P26),"")</f>
        <v/>
      </c>
      <c r="Q28" s="586">
        <f>IF($H$18=3,SUM(Q21:Q26),"")</f>
        <v>0.79</v>
      </c>
      <c r="R28" s="584">
        <f>SUM(R21:R26)</f>
        <v>0.48</v>
      </c>
      <c r="S28" s="407"/>
    </row>
    <row r="29" spans="1:19" x14ac:dyDescent="0.3">
      <c r="A29" s="1"/>
      <c r="B29" t="s">
        <v>379</v>
      </c>
      <c r="C29" s="12"/>
      <c r="D29" s="407"/>
      <c r="F29" s="407"/>
      <c r="G29" s="407"/>
      <c r="H29" s="407"/>
      <c r="I29" s="407"/>
      <c r="J29" s="407"/>
      <c r="K29" s="407"/>
      <c r="L29" s="407"/>
      <c r="M29" s="407"/>
      <c r="N29" s="407"/>
      <c r="O29" s="582" t="str">
        <f>IF($H$18=1,O27,"")</f>
        <v/>
      </c>
      <c r="P29" s="583" t="str">
        <f>IF($H$18=2,P27,"")</f>
        <v/>
      </c>
      <c r="Q29" s="584">
        <f>IF($H$18=3,Q27,"")</f>
        <v>0.44</v>
      </c>
      <c r="R29" s="580"/>
      <c r="S29" s="407"/>
    </row>
    <row r="30" spans="1:19" x14ac:dyDescent="0.3">
      <c r="A30" s="1"/>
      <c r="B30" t="s">
        <v>380</v>
      </c>
      <c r="C30" s="14"/>
      <c r="D30" s="215"/>
      <c r="F30" s="407"/>
      <c r="G30" s="407"/>
      <c r="H30" s="407"/>
      <c r="I30" s="407"/>
      <c r="J30" s="407"/>
      <c r="K30" s="407"/>
      <c r="L30" s="407"/>
      <c r="M30" s="407"/>
      <c r="N30" s="407"/>
      <c r="O30" s="580"/>
      <c r="P30" s="580"/>
      <c r="Q30" s="580"/>
      <c r="R30" s="580"/>
      <c r="S30" s="407"/>
    </row>
    <row r="31" spans="1:19" x14ac:dyDescent="0.3">
      <c r="A31" s="1"/>
      <c r="B31" s="443" t="s">
        <v>381</v>
      </c>
      <c r="C31" s="14"/>
      <c r="D31" s="215"/>
      <c r="F31" s="407"/>
      <c r="G31" s="407"/>
      <c r="H31" s="407"/>
      <c r="I31" s="407"/>
      <c r="J31" s="407"/>
      <c r="K31" s="407"/>
      <c r="L31" s="407"/>
      <c r="M31" s="407"/>
      <c r="N31" s="407"/>
      <c r="O31" s="580"/>
      <c r="P31" s="580"/>
      <c r="Q31" s="580"/>
      <c r="R31" s="580"/>
      <c r="S31" s="407"/>
    </row>
    <row r="32" spans="1:19" x14ac:dyDescent="0.3">
      <c r="B32" s="279"/>
      <c r="C32" s="279"/>
      <c r="D32" s="215"/>
      <c r="E32" s="215"/>
      <c r="F32" s="215"/>
      <c r="G32" s="215"/>
      <c r="H32" s="215"/>
      <c r="I32" s="215"/>
      <c r="J32" s="215"/>
      <c r="K32" s="637" t="s">
        <v>44</v>
      </c>
      <c r="L32" s="626"/>
      <c r="M32" s="626"/>
      <c r="N32" s="627"/>
    </row>
    <row r="33" spans="2:103" x14ac:dyDescent="0.3">
      <c r="D33" s="401"/>
      <c r="E33" s="628" t="s">
        <v>433</v>
      </c>
      <c r="F33" s="629"/>
      <c r="G33" s="630" t="s">
        <v>434</v>
      </c>
      <c r="H33" s="630"/>
      <c r="I33" s="628" t="s">
        <v>306</v>
      </c>
      <c r="J33" s="629"/>
      <c r="K33" s="628" t="s">
        <v>412</v>
      </c>
      <c r="L33" s="630"/>
      <c r="M33" s="630" t="s">
        <v>413</v>
      </c>
      <c r="N33" s="629"/>
      <c r="O33" s="628" t="s">
        <v>104</v>
      </c>
      <c r="P33" s="629"/>
      <c r="Q33" s="630" t="s">
        <v>76</v>
      </c>
      <c r="R33" s="629"/>
    </row>
    <row r="34" spans="2:103" x14ac:dyDescent="0.3">
      <c r="C34" s="12" t="s">
        <v>416</v>
      </c>
      <c r="D34" s="397" t="s">
        <v>270</v>
      </c>
      <c r="E34" s="628"/>
      <c r="F34" s="629"/>
      <c r="G34" s="630"/>
      <c r="H34" s="630"/>
      <c r="I34" s="403">
        <v>3</v>
      </c>
      <c r="J34" s="440">
        <f>I34</f>
        <v>3</v>
      </c>
      <c r="K34" s="403">
        <v>3</v>
      </c>
      <c r="L34" s="440">
        <f>K34</f>
        <v>3</v>
      </c>
      <c r="M34" s="440">
        <f>K34</f>
        <v>3</v>
      </c>
      <c r="N34" s="419">
        <f>M34</f>
        <v>3</v>
      </c>
      <c r="O34" s="404">
        <v>2</v>
      </c>
      <c r="P34" s="419">
        <f>O34</f>
        <v>2</v>
      </c>
      <c r="Q34" s="315"/>
      <c r="R34" s="316"/>
    </row>
    <row r="35" spans="2:103" x14ac:dyDescent="0.3">
      <c r="C35" s="12" t="s">
        <v>417</v>
      </c>
      <c r="D35" s="394" t="s">
        <v>285</v>
      </c>
      <c r="E35" s="631"/>
      <c r="F35" s="632"/>
      <c r="G35" s="633"/>
      <c r="H35" s="633"/>
      <c r="I35" s="405">
        <v>5</v>
      </c>
      <c r="J35" s="15">
        <f>I35</f>
        <v>5</v>
      </c>
      <c r="K35" s="405">
        <v>5</v>
      </c>
      <c r="L35" s="15">
        <f>K35</f>
        <v>5</v>
      </c>
      <c r="M35" s="215"/>
      <c r="N35" s="410"/>
      <c r="O35" s="412"/>
      <c r="P35" s="395"/>
      <c r="Q35" s="396">
        <v>5</v>
      </c>
      <c r="R35" s="420">
        <f>Q35</f>
        <v>5</v>
      </c>
    </row>
    <row r="36" spans="2:103" x14ac:dyDescent="0.3">
      <c r="C36" s="12" t="s">
        <v>415</v>
      </c>
      <c r="D36" s="394" t="s">
        <v>382</v>
      </c>
      <c r="E36" s="631"/>
      <c r="F36" s="632"/>
      <c r="G36" s="633"/>
      <c r="H36" s="633"/>
      <c r="I36" s="394"/>
      <c r="J36" s="412"/>
      <c r="K36" s="381"/>
      <c r="L36" s="215"/>
      <c r="M36" s="396">
        <v>1.2</v>
      </c>
      <c r="N36" s="420">
        <f>M36</f>
        <v>1.2</v>
      </c>
      <c r="O36" s="396">
        <v>1.5</v>
      </c>
      <c r="P36" s="420">
        <f>O36</f>
        <v>1.5</v>
      </c>
      <c r="Q36" s="401"/>
      <c r="R36" s="395"/>
    </row>
    <row r="37" spans="2:103" x14ac:dyDescent="0.3">
      <c r="C37" s="12" t="s">
        <v>445</v>
      </c>
      <c r="D37" s="394" t="s">
        <v>383</v>
      </c>
      <c r="E37" s="631"/>
      <c r="F37" s="632"/>
      <c r="G37" s="633"/>
      <c r="H37" s="633"/>
      <c r="I37" s="394"/>
      <c r="J37" s="412"/>
      <c r="K37" s="381"/>
      <c r="L37" s="215"/>
      <c r="M37" s="396">
        <v>3</v>
      </c>
      <c r="N37" s="420">
        <f t="shared" ref="N37:N38" si="0">M37</f>
        <v>3</v>
      </c>
      <c r="O37" s="396">
        <v>2</v>
      </c>
      <c r="P37" s="420">
        <f>O37</f>
        <v>2</v>
      </c>
      <c r="Q37" s="396">
        <v>2</v>
      </c>
      <c r="R37" s="420">
        <f>Q37</f>
        <v>2</v>
      </c>
    </row>
    <row r="38" spans="2:103" x14ac:dyDescent="0.3">
      <c r="C38" s="12" t="s">
        <v>418</v>
      </c>
      <c r="D38" s="394" t="s">
        <v>384</v>
      </c>
      <c r="E38" s="631"/>
      <c r="F38" s="632"/>
      <c r="G38" s="633"/>
      <c r="H38" s="633"/>
      <c r="I38" s="394"/>
      <c r="J38" s="412"/>
      <c r="K38" s="381"/>
      <c r="L38" s="215"/>
      <c r="M38" s="396">
        <v>3</v>
      </c>
      <c r="N38" s="420">
        <f t="shared" si="0"/>
        <v>3</v>
      </c>
      <c r="O38" s="396">
        <v>1.5</v>
      </c>
      <c r="P38" s="420">
        <f>O38</f>
        <v>1.5</v>
      </c>
      <c r="Q38" s="401"/>
      <c r="R38" s="395"/>
    </row>
    <row r="39" spans="2:103" x14ac:dyDescent="0.3">
      <c r="C39" s="12" t="s">
        <v>419</v>
      </c>
      <c r="D39" s="394" t="s">
        <v>385</v>
      </c>
      <c r="E39" s="631"/>
      <c r="F39" s="632"/>
      <c r="G39" s="633"/>
      <c r="H39" s="633"/>
      <c r="I39" s="394"/>
      <c r="J39" s="412"/>
      <c r="K39" s="381"/>
      <c r="L39" s="215"/>
      <c r="M39" s="412"/>
      <c r="N39" s="413"/>
      <c r="O39" s="412"/>
      <c r="P39" s="395"/>
      <c r="Q39" s="396">
        <v>2</v>
      </c>
      <c r="R39" s="420">
        <f>Q39</f>
        <v>2</v>
      </c>
    </row>
    <row r="40" spans="2:103" x14ac:dyDescent="0.3">
      <c r="C40" s="12" t="s">
        <v>407</v>
      </c>
      <c r="D40" s="394" t="s">
        <v>404</v>
      </c>
      <c r="E40" s="394"/>
      <c r="F40" s="395"/>
      <c r="G40" s="15">
        <f>H19</f>
        <v>0.79</v>
      </c>
      <c r="H40" s="15">
        <f>G40</f>
        <v>0.79</v>
      </c>
      <c r="I40" s="394"/>
      <c r="J40" s="412"/>
      <c r="K40" s="381"/>
      <c r="L40" s="215"/>
      <c r="M40" s="412"/>
      <c r="N40" s="413"/>
      <c r="O40" s="15">
        <f>H19</f>
        <v>0.79</v>
      </c>
      <c r="P40" s="420">
        <f>O40</f>
        <v>0.79</v>
      </c>
      <c r="Q40" s="215"/>
      <c r="R40" s="410"/>
    </row>
    <row r="41" spans="2:103" x14ac:dyDescent="0.3">
      <c r="C41" s="12" t="s">
        <v>402</v>
      </c>
      <c r="D41" s="394" t="s">
        <v>405</v>
      </c>
      <c r="E41" s="381"/>
      <c r="F41" s="410"/>
      <c r="G41" s="401"/>
      <c r="H41" s="401"/>
      <c r="I41" s="381"/>
      <c r="J41" s="215"/>
      <c r="K41" s="381"/>
      <c r="L41" s="215"/>
      <c r="M41" s="15">
        <f>H20</f>
        <v>0.44</v>
      </c>
      <c r="N41" s="420">
        <f>M41</f>
        <v>0.44</v>
      </c>
      <c r="O41" s="412"/>
      <c r="P41" s="395"/>
      <c r="Q41" s="215"/>
      <c r="R41" s="410"/>
      <c r="S41" s="417"/>
      <c r="T41" s="417"/>
    </row>
    <row r="42" spans="2:103" x14ac:dyDescent="0.3">
      <c r="C42" s="12" t="s">
        <v>403</v>
      </c>
      <c r="D42" s="394" t="s">
        <v>406</v>
      </c>
      <c r="E42" s="608">
        <f>H21</f>
        <v>0.48</v>
      </c>
      <c r="F42" s="420">
        <f>E42</f>
        <v>0.48</v>
      </c>
      <c r="G42" s="401"/>
      <c r="H42" s="401"/>
      <c r="I42" s="608">
        <f>H21</f>
        <v>0.48</v>
      </c>
      <c r="J42" s="15">
        <f>I42</f>
        <v>0.48</v>
      </c>
      <c r="K42" s="608">
        <f>H21</f>
        <v>0.48</v>
      </c>
      <c r="L42" s="15">
        <f>K42</f>
        <v>0.48</v>
      </c>
      <c r="M42" s="215"/>
      <c r="N42" s="410"/>
      <c r="O42" s="412"/>
      <c r="P42" s="395"/>
      <c r="Q42" s="15">
        <f>H21</f>
        <v>0.48</v>
      </c>
      <c r="R42" s="420">
        <f>Q42</f>
        <v>0.48</v>
      </c>
      <c r="S42" s="417"/>
      <c r="T42" s="417"/>
    </row>
    <row r="43" spans="2:103" x14ac:dyDescent="0.3">
      <c r="C43" s="12" t="s">
        <v>401</v>
      </c>
      <c r="D43" s="406" t="s">
        <v>387</v>
      </c>
      <c r="E43" s="400">
        <v>50</v>
      </c>
      <c r="F43" s="418">
        <f>E43</f>
        <v>50</v>
      </c>
      <c r="G43" s="636"/>
      <c r="H43" s="636"/>
      <c r="I43" s="609">
        <f>E43</f>
        <v>50</v>
      </c>
      <c r="J43" s="441">
        <f>I43</f>
        <v>50</v>
      </c>
      <c r="K43" s="609">
        <f>E43</f>
        <v>50</v>
      </c>
      <c r="L43" s="441">
        <f>K43</f>
        <v>50</v>
      </c>
      <c r="M43" s="441">
        <f>K43</f>
        <v>50</v>
      </c>
      <c r="N43" s="418">
        <f>M43</f>
        <v>50</v>
      </c>
      <c r="O43" s="412"/>
      <c r="P43" s="413"/>
      <c r="Q43" s="15">
        <f>E43</f>
        <v>50</v>
      </c>
      <c r="R43" s="420">
        <f>Q43</f>
        <v>50</v>
      </c>
      <c r="S43" s="417"/>
      <c r="T43" s="417"/>
    </row>
    <row r="44" spans="2:103" s="409" customFormat="1" x14ac:dyDescent="0.3">
      <c r="C44" s="411" t="s">
        <v>398</v>
      </c>
      <c r="D44" s="261" t="s">
        <v>399</v>
      </c>
      <c r="E44" s="381"/>
      <c r="F44" s="410"/>
      <c r="G44" s="215"/>
      <c r="H44" s="215"/>
      <c r="I44" s="381"/>
      <c r="J44" s="410"/>
      <c r="K44" s="215"/>
      <c r="L44" s="215"/>
      <c r="M44" s="304">
        <f>($D5-M38)/M37</f>
        <v>1.6666666666666667</v>
      </c>
      <c r="N44" s="304">
        <f>M44</f>
        <v>1.6666666666666667</v>
      </c>
      <c r="O44" s="309">
        <f>($D5-O38)/O37</f>
        <v>3.25</v>
      </c>
      <c r="P44" s="310">
        <f>O44</f>
        <v>3.25</v>
      </c>
      <c r="Q44" s="434">
        <f>$D5/(Q37)</f>
        <v>4</v>
      </c>
      <c r="R44" s="435">
        <f>Q44</f>
        <v>4</v>
      </c>
      <c r="S44" s="431"/>
      <c r="T44" s="431"/>
      <c r="AI44" s="621"/>
      <c r="BQ44" s="616"/>
      <c r="CY44" s="621"/>
    </row>
    <row r="45" spans="2:103" s="409" customFormat="1" x14ac:dyDescent="0.3">
      <c r="C45" s="411"/>
      <c r="D45" s="261" t="s">
        <v>409</v>
      </c>
      <c r="E45" s="230"/>
      <c r="F45" s="316"/>
      <c r="G45" s="315"/>
      <c r="H45" s="315"/>
      <c r="I45" s="230"/>
      <c r="J45" s="315"/>
      <c r="K45" s="436">
        <f>J10/$D$23</f>
        <v>101.61043762199439</v>
      </c>
      <c r="L45" s="438">
        <f>K10/$D$23</f>
        <v>172.73774395739045</v>
      </c>
      <c r="M45" s="315"/>
      <c r="N45" s="316"/>
      <c r="O45" s="309"/>
      <c r="P45" s="310"/>
      <c r="Q45" s="434"/>
      <c r="R45" s="435"/>
      <c r="S45" s="431"/>
      <c r="T45" s="431"/>
      <c r="AI45" s="621"/>
      <c r="BQ45" s="616"/>
      <c r="CY45" s="621"/>
    </row>
    <row r="46" spans="2:103" s="409" customFormat="1" x14ac:dyDescent="0.3">
      <c r="C46" s="411"/>
      <c r="D46" s="262" t="s">
        <v>410</v>
      </c>
      <c r="E46" s="231"/>
      <c r="F46" s="432"/>
      <c r="G46" s="433"/>
      <c r="H46" s="433"/>
      <c r="I46" s="231"/>
      <c r="J46" s="433"/>
      <c r="K46" s="437">
        <f>J11/$D$23</f>
        <v>193.0598314817893</v>
      </c>
      <c r="L46" s="439">
        <f>K11/$D$23</f>
        <v>264.18713781718537</v>
      </c>
      <c r="M46" s="433"/>
      <c r="N46" s="432"/>
      <c r="O46" s="312"/>
      <c r="P46" s="313"/>
      <c r="Q46" s="307"/>
      <c r="R46" s="308"/>
      <c r="S46" s="431"/>
      <c r="T46" s="431"/>
      <c r="U46" s="409" t="s">
        <v>457</v>
      </c>
      <c r="AI46" s="621"/>
      <c r="BQ46" s="616"/>
      <c r="CY46" s="621"/>
    </row>
    <row r="47" spans="2:103" x14ac:dyDescent="0.3">
      <c r="E47" s="397" t="s">
        <v>89</v>
      </c>
      <c r="F47" s="398" t="s">
        <v>94</v>
      </c>
      <c r="G47" s="399" t="s">
        <v>89</v>
      </c>
      <c r="H47" s="399" t="s">
        <v>94</v>
      </c>
      <c r="I47" s="397" t="s">
        <v>89</v>
      </c>
      <c r="J47" s="398" t="s">
        <v>94</v>
      </c>
      <c r="K47" s="412" t="s">
        <v>89</v>
      </c>
      <c r="L47" s="412" t="s">
        <v>94</v>
      </c>
      <c r="M47" s="412" t="s">
        <v>89</v>
      </c>
      <c r="N47" s="412" t="s">
        <v>94</v>
      </c>
      <c r="O47" s="414" t="s">
        <v>89</v>
      </c>
      <c r="P47" s="412" t="s">
        <v>94</v>
      </c>
      <c r="Q47" s="416" t="s">
        <v>89</v>
      </c>
      <c r="R47" s="415" t="s">
        <v>94</v>
      </c>
      <c r="T47" s="431"/>
      <c r="U47" s="215" t="s">
        <v>458</v>
      </c>
    </row>
    <row r="48" spans="2:103" x14ac:dyDescent="0.3">
      <c r="B48" s="21"/>
      <c r="C48" s="22"/>
      <c r="D48" s="389" t="s">
        <v>388</v>
      </c>
      <c r="E48" s="161">
        <f>IF($D$2=3,J10/E$42/E63,J10/E$42/E63)+E50</f>
        <v>1096.0950193175679</v>
      </c>
      <c r="F48" s="334">
        <f>IF($D$2=3,K10/F$42/F63,K10/F$42/F63)+F50</f>
        <v>2009.9652632428033</v>
      </c>
      <c r="G48" s="161">
        <f>IF($D$2=3,0,J10/MIN(G$40,G68)/G63)+G50</f>
        <v>0</v>
      </c>
      <c r="H48" s="336">
        <f>IF($D$2=3,0,K10/MIN(H$40,H68)/H63)+H50</f>
        <v>0</v>
      </c>
      <c r="I48" s="334">
        <f>IF($D$2=3,0,MAX((2*J$12/I65-I$43)*I$35/2/(I$35-I$34)+I$43,J10/I63/I$42+J$12/I65))</f>
        <v>0</v>
      </c>
      <c r="J48" s="334">
        <f>IF($D$2=3,0,MAX((2*K$12/J65-J$43)*J$35/2/(J$35-J$34)+J$43,K10/J63/J$42+K$12/J65))</f>
        <v>0</v>
      </c>
      <c r="K48" s="161">
        <f>IF($D$2=3,0,MAX((2*J$12/K65-K$43)*K$35/2/(K$35-K$34)+K$43,J10/K63/K$42+J$12/K65))</f>
        <v>0</v>
      </c>
      <c r="L48" s="334">
        <f>IF($D$2=3,0,MAX((2*K$12/L65-L$43)*L$35/2/(L$35-L$34)+L$43,K10/L63/L$42+K$12/L65))</f>
        <v>0</v>
      </c>
      <c r="M48" s="558">
        <f>MAX((J10/M63)*M$44,J$12/M$65)*MAX((2*M$38+M$44*(M$36-2*M$34+2*M$37))/(M$36*M$44),(1+1/M$41/M$44))+M$43</f>
        <v>2759.6116699198506</v>
      </c>
      <c r="N48" s="558">
        <f>MAX((K10/N63)*N$44,K$12/N$65)*MAX((2*N$38+N$44*(N$36-2*N$34+2*N$37))/(N$36*N$44),(1+1/N$41/N$44))+N$43</f>
        <v>4656.3398388637452</v>
      </c>
      <c r="O48" s="561">
        <f>MAX((J10/O63)*O$44,J$12/O$65)*MAX((2*O$38+O$44*(O$36-2*O$34+2*O$37))/(O$36*O$44),(1+1/O$40/O$44))</f>
        <v>2133.8191900618822</v>
      </c>
      <c r="P48" s="558">
        <f>MAX((K10/P63)*P44,K12/P65)*MAX((2*P$38+P$44*(P$36-2*P$34+2*P$37))/(P$36*P44),(1+1/P$40/P$44))</f>
        <v>3627.4926231051991</v>
      </c>
      <c r="Q48" s="561">
        <f>MAX((2*(J12/Q$65)*Q$44-Q$35*Q$43)/2/(Q$35-Q$39)+Q$43,(J12/Q$65)*(1+1/Q$42/Q$43),(2*J10/Q$63-Q$35*Q$43)/2/(Q$35-Q$39)+Q$43,(J10/Q$63)*(Q$44+1/Q$42))</f>
        <v>2472.5206488018639</v>
      </c>
      <c r="R48" s="562">
        <f>MAX((2*(K12/R$65)*R$44-R$35*R$43)/2/(R$35-R$39)+R$43,(K12/R$65)*(1+1/R$42/R$43),(2*K10/R$63-R$35*R$43)/2/(R$35-R$39)+R$43,(K10/R$63)*(R$44+1/R$42))</f>
        <v>4203.2851029631684</v>
      </c>
      <c r="S48" s="559"/>
      <c r="T48" s="431"/>
    </row>
    <row r="49" spans="2:103" x14ac:dyDescent="0.3">
      <c r="B49" s="26"/>
      <c r="C49" s="27"/>
      <c r="D49" s="390" t="s">
        <v>389</v>
      </c>
      <c r="E49" s="340">
        <f>IF($D$2=3,J11/E$42/E64,J11/E$42/E64)+E50</f>
        <v>1858.1733014825256</v>
      </c>
      <c r="F49" s="137">
        <f>IF($D$2=3,K11/F$42/F64,K11/F$42/F64)+F50</f>
        <v>2772.043545407761</v>
      </c>
      <c r="G49" s="135">
        <f>IF($D$2=3,0,J11/MIN(G$40,G68)/G64)+G50</f>
        <v>0</v>
      </c>
      <c r="H49" s="339">
        <f>IF($D$2=3,0,K11/MIN(H$40,H68)/H64)+H50</f>
        <v>0</v>
      </c>
      <c r="I49" s="337">
        <f>IF($D$2=3,0,MAX((2*J$12/I65-I$43)*I$35/2/(I$35-I$34)+I$43,J11/I64/I$42+J$12/I65))</f>
        <v>0</v>
      </c>
      <c r="J49" s="337">
        <f>IF($D$2=3,0,MAX((2*K$12/J65-J$43)*J$35/2/(J$35-J$34)+J$43,K11/J64/J$42+K$12/J65))</f>
        <v>0</v>
      </c>
      <c r="K49" s="340">
        <f>IF($D$2=3,0,MAX((2*J$12/K65-K$43)*K$35/2/(K$35-K$34)+K$43,J11/K64/K$42+J$12/K65))</f>
        <v>0</v>
      </c>
      <c r="L49" s="137">
        <f>IF($D$2=3,0,MAX((2*K$12/L65-L$43)*L$35/2/(L$35-L$34)+L$43,K11/L64/L$42+K$12/L65))</f>
        <v>0</v>
      </c>
      <c r="M49" s="565">
        <f>MAX((J11/M64)*M$44,J$12/M$65)*MAX((2*M$38+M$44*(M$36-2*M$34+2*M$37))/(M$36*M$44),(1+1/M$41/M$44))+M$43</f>
        <v>5198.2621728477152</v>
      </c>
      <c r="N49" s="565">
        <f>MAX((K11/N64)*N$44,K$12/N$65)*MAX((2*N$38+N$44*(N$36-2*N$34+2*N$37))/(N$36*N$44),(1+1/N$41/N$44))+N$43</f>
        <v>7094.9903417916103</v>
      </c>
      <c r="O49" s="563">
        <f>MAX(($J11/O64)*O$44,$J$12/O$65)*MAX((2*O$38+O$44*(O$36-2*O$34+2*O$37))/(O$36*O$44),(1+1/O$40/O$44))</f>
        <v>4054.2564611175758</v>
      </c>
      <c r="P49" s="565">
        <f>MAX((K11/P64)*P$44,K$12/P$65)*MAX((2*P$38+P$44*(P$36-2*P$34+2*P$37))/(P$36*P$44),(1+1/P$40/P$44))</f>
        <v>5547.9298941608931</v>
      </c>
      <c r="Q49" s="563">
        <f>MAX((2*(J12/Q$65)*Q$44-Q$35*Q$43)/2/(Q$35-Q$39)+Q$43,(J12/Q$65)*(1+1/Q$42/Q$43),(2*J11/Q$64-Q$35*Q$43)/2/(Q$35-Q$39)+Q$43,(J11/Q$64)*(Q$44+1/Q$42))</f>
        <v>4697.7892327235404</v>
      </c>
      <c r="R49" s="564">
        <f>MAX((2*(K12/R$65)*R$44-R$35*R$43)/2/(R$35-R$39)+R$43,(K12/R$65)*(1+1/R$42/R$43),(2*K11/R$64-R$35*R$43)/2/(R$35-R$39)+R$43,(K11/R$64)*(R$44+1/R$42))</f>
        <v>6428.5536868848449</v>
      </c>
      <c r="S49" s="566"/>
      <c r="U49" t="s">
        <v>459</v>
      </c>
    </row>
    <row r="50" spans="2:103" x14ac:dyDescent="0.3">
      <c r="B50" s="382"/>
      <c r="C50" s="216"/>
      <c r="D50" s="347" t="s">
        <v>390</v>
      </c>
      <c r="E50" s="135">
        <f>J12/E65</f>
        <v>249.34137246761449</v>
      </c>
      <c r="F50" s="337">
        <f>K12/F65</f>
        <v>570.48406359788271</v>
      </c>
      <c r="G50" s="391">
        <f>IF(D2=3,0,J12/G65)</f>
        <v>0</v>
      </c>
      <c r="H50" s="388">
        <f>IF(D2=3,0,K12/H65)</f>
        <v>0</v>
      </c>
      <c r="I50" s="391">
        <f>IF($D$2=3,0,(2*J$12/I65-I$43)*I$35/2/(I$35-I$34)+I$43)</f>
        <v>0</v>
      </c>
      <c r="J50" s="392">
        <f>IF($D$2=3,0,(2*K$12/J65-J$43)*J$35/2/(J$35-J$34)+J$43)</f>
        <v>0</v>
      </c>
      <c r="K50" s="135">
        <f>IF($D$2=3,0,(2*J$12/K65-K$43)*K$35/2/(K$35-K$34)+K$43)</f>
        <v>0</v>
      </c>
      <c r="L50" s="337">
        <f>IF($D$2=3,0,(2*K$12/L65-L$43)*L$35/2/(L$35-L$34)+L$43)</f>
        <v>0</v>
      </c>
      <c r="M50" s="576">
        <v>0</v>
      </c>
      <c r="N50" s="577">
        <v>0</v>
      </c>
      <c r="O50" s="560">
        <f>J$12/O$65*MAX((2*O$38+O$44*(O$36-2*O$34+2*O$37))/(O$36*O$44),(1+1/O$40/O$44))</f>
        <v>402.7822170630696</v>
      </c>
      <c r="P50" s="560">
        <f>K$12/P$65*MAX((2*P$38+P$44*(P$36-2*P$34+2*P$37))/(P$36*P$44),(1+1/P$40/P$44))</f>
        <v>921.55117965811826</v>
      </c>
      <c r="Q50" s="578">
        <f>MAX((2*(J12/Q$65)*Q$44-Q$35*Q$43)/2/(Q$35-Q$39)+Q$43,(J12/Q$65)*(1+1/Q$42/Q$43))</f>
        <v>340.78849662348597</v>
      </c>
      <c r="R50" s="579">
        <f>MAX((2*(K12/R$65)*R$44-R$35*R$43)/2/(R$35-R$39)+R$43,(K12/R$65)*(1+1/R$42/R$43))</f>
        <v>768.97875146384365</v>
      </c>
      <c r="S50" s="575"/>
    </row>
    <row r="51" spans="2:103" s="555" customFormat="1" ht="13.8" customHeight="1" x14ac:dyDescent="0.3">
      <c r="B51" s="546"/>
      <c r="C51" s="547"/>
      <c r="D51" s="548" t="s">
        <v>391</v>
      </c>
      <c r="E51" s="549">
        <f>IF($D$2=3,J13/$D$4/E66,J13/$D$4/E66)</f>
        <v>200.64</v>
      </c>
      <c r="F51" s="550">
        <f>IF($D$2=3,K13/$D$4/F66,K13/$D$4/F66)</f>
        <v>216.31999999999996</v>
      </c>
      <c r="G51" s="551">
        <f>IF($D$2=3,0,J13/$D$4/G66)</f>
        <v>0</v>
      </c>
      <c r="H51" s="552">
        <f>IF($D$2=3,0,K13/$D$4/H66)</f>
        <v>0</v>
      </c>
      <c r="I51" s="549">
        <f>IF($D$2=3,0,I$35*(2*J13/$D$4/I$66-I$43)/2/(I$35-I$34)+I$43)</f>
        <v>0</v>
      </c>
      <c r="J51" s="550">
        <f>IF($D$2=3,0,J$35*(2*K13/$D$4/J$66-J$43)/2/(J$35-J$34)+J$43)</f>
        <v>0</v>
      </c>
      <c r="K51" s="549">
        <f>IF($D$2=3,0,K$35*(2*J13/$D$4/K$66-K$43)/2/(K$35-K$34)+K$43)</f>
        <v>0</v>
      </c>
      <c r="L51" s="550">
        <f>IF($D$2=3,0,L$35*(2*K13/$D$4/L$66-L$43)/2/(L$35-L$34)+L$43)</f>
        <v>0</v>
      </c>
      <c r="M51" s="550">
        <v>0</v>
      </c>
      <c r="N51" s="553">
        <v>0</v>
      </c>
      <c r="O51" s="573">
        <f>(J13/$D$4/O66)*MAX((2*O$38+(O$36-2*O$34+2*O$37)*O$44)/O$36/O$44,(1+1/O$40/O$44))</f>
        <v>324.11076923076922</v>
      </c>
      <c r="P51" s="573">
        <f>(K13/$D$4/P66)*MAX((2*P$38+(P$36-2*P$34+2*P$37)*P$44)/P$36/P$44,(1+1/P$40/P$44))</f>
        <v>349.43999999999994</v>
      </c>
      <c r="Q51" s="567">
        <f>MAX((2*(J13/$D$4/Q$66)*Q$44-Q$35*Q$43)/2/(Q$35-Q$39)+Q$43,(J13/$D$4/Q$66)*(1+1/Q$42/Q$43))</f>
        <v>275.85333333333335</v>
      </c>
      <c r="R51" s="568">
        <f>MAX((2*(K13/$D$4/R$66)*R$44-R$35*R$43)/2/(R$35-R$39)+R$43,(K13/$D$4/R$66)*(1+1/R$42/R$43))</f>
        <v>296.76</v>
      </c>
      <c r="S51" s="554"/>
      <c r="AI51" s="622"/>
      <c r="BQ51" s="617"/>
      <c r="CY51" s="622"/>
    </row>
    <row r="52" spans="2:103" x14ac:dyDescent="0.3">
      <c r="B52" s="26"/>
      <c r="C52" s="27"/>
      <c r="D52" s="390" t="s">
        <v>392</v>
      </c>
      <c r="E52" s="340">
        <f>IF($D$2=3,J14/$D$3/E67,J14/$D$3/E67)</f>
        <v>667.61239241786768</v>
      </c>
      <c r="F52" s="137">
        <f>IF($D$2=3,K14/$D$3/F67,K14/$D$3/F67)</f>
        <v>1374.6936642262642</v>
      </c>
      <c r="G52" s="340">
        <f>IF($D$2=3,0,J14/$D$3/G67)</f>
        <v>0</v>
      </c>
      <c r="H52" s="341">
        <f>IF($D$2=3,0,K14/$D$3/H67)</f>
        <v>0</v>
      </c>
      <c r="I52" s="571">
        <f>IF($D$2=3,0,I$35*(2*J14/$D$3/I$66-I$43)/2/(I$35-I$34)+I$43)</f>
        <v>0</v>
      </c>
      <c r="J52" s="572">
        <f>IF($D$2=3,0,J$35*(2*K14/$D$3/J$66-J$43)/2/(J$35-J$34)+J$43)</f>
        <v>0</v>
      </c>
      <c r="K52" s="571">
        <f>IF($D$2=3,0,K$35*(2*J14/$D$3/K$66-K$43)/2/(K$35-K$34)+K$43)</f>
        <v>0</v>
      </c>
      <c r="L52" s="572">
        <f>IF($D$2=3,0,L$35*(2*K14/$D$3/L$66-L$43)/2/(L$35-L$34)+L$43)</f>
        <v>0</v>
      </c>
      <c r="M52" s="137">
        <v>0</v>
      </c>
      <c r="N52" s="341">
        <v>0</v>
      </c>
      <c r="O52" s="574">
        <f>(J14/$D$3/O67)*MAX((2*O$38+(O$36-2*O$34+2*O$37)*O$44)/O$36/O$44,(1+1/O$40/O$44))</f>
        <v>1078.4507877519402</v>
      </c>
      <c r="P52" s="574">
        <f>(K14/$D$3/P67)*MAX((2*P$38+(P$36-2*P$34+2*P$37)*P$44)/P$36/P$44,(1+1/P$40/P$44))</f>
        <v>2220.6589960578117</v>
      </c>
      <c r="Q52" s="569">
        <f>MAX((2*(J14/$D$3/Q$67)*Q$44-Q$35*Q$43)/2/(Q$35-Q$39)+Q$43,(J14/$D$3/Q$67)*(1+1/Q$42/Q$43))</f>
        <v>898.48318989049028</v>
      </c>
      <c r="R52" s="570">
        <f>MAX((2*(K14/$D$3/R$67)*R$44-R$35*R$43)/2/(R$35-R$39)+R$43,(K14/$D$3/R$67)*(1+1/R$42/R$43))</f>
        <v>1841.2582189683524</v>
      </c>
    </row>
    <row r="53" spans="2:103" x14ac:dyDescent="0.3">
      <c r="B53" s="2"/>
      <c r="C53" s="2"/>
      <c r="D53" s="228"/>
      <c r="E53" s="634" t="s">
        <v>377</v>
      </c>
      <c r="F53" s="635"/>
      <c r="G53" s="636" t="s">
        <v>376</v>
      </c>
      <c r="H53" s="636"/>
      <c r="I53" s="634" t="s">
        <v>306</v>
      </c>
      <c r="J53" s="635"/>
      <c r="K53" s="634" t="s">
        <v>44</v>
      </c>
      <c r="L53" s="636"/>
      <c r="M53" s="636"/>
      <c r="N53" s="635"/>
      <c r="O53" s="634" t="s">
        <v>104</v>
      </c>
      <c r="P53" s="635"/>
      <c r="Q53" s="636" t="s">
        <v>76</v>
      </c>
      <c r="R53" s="635"/>
    </row>
    <row r="54" spans="2:103" x14ac:dyDescent="0.3">
      <c r="E54" s="394" t="s">
        <v>89</v>
      </c>
      <c r="F54" s="395" t="s">
        <v>94</v>
      </c>
      <c r="G54" s="401" t="s">
        <v>89</v>
      </c>
      <c r="H54" s="401" t="s">
        <v>94</v>
      </c>
      <c r="I54" s="394" t="s">
        <v>89</v>
      </c>
      <c r="J54" s="395" t="s">
        <v>94</v>
      </c>
      <c r="K54" s="412" t="s">
        <v>89</v>
      </c>
      <c r="L54" s="412" t="s">
        <v>94</v>
      </c>
      <c r="M54" s="412" t="s">
        <v>89</v>
      </c>
      <c r="N54" s="412" t="s">
        <v>94</v>
      </c>
      <c r="O54" s="414" t="s">
        <v>89</v>
      </c>
      <c r="P54" s="413" t="s">
        <v>94</v>
      </c>
      <c r="Q54" s="412" t="s">
        <v>89</v>
      </c>
      <c r="R54" s="413" t="s">
        <v>94</v>
      </c>
    </row>
    <row r="55" spans="2:103" x14ac:dyDescent="0.3">
      <c r="B55" s="382"/>
      <c r="C55" s="216"/>
      <c r="D55" s="347" t="s">
        <v>414</v>
      </c>
      <c r="E55" s="447"/>
      <c r="F55" s="448"/>
      <c r="G55" s="447"/>
      <c r="H55" s="450"/>
      <c r="I55" s="447"/>
      <c r="J55" s="450"/>
      <c r="K55" s="447">
        <f>MAX(K48:K52)</f>
        <v>0</v>
      </c>
      <c r="L55" s="448">
        <f>MAX(L48:L52)</f>
        <v>0</v>
      </c>
      <c r="M55" s="448">
        <f>MAX(M48:M52)</f>
        <v>5198.2621728477152</v>
      </c>
      <c r="N55" s="450">
        <f>MAX(N48:N52)</f>
        <v>7094.9903417916103</v>
      </c>
      <c r="O55" s="516"/>
      <c r="P55" s="516"/>
      <c r="Q55" s="365"/>
      <c r="R55" s="515"/>
    </row>
    <row r="56" spans="2:103" x14ac:dyDescent="0.3">
      <c r="B56" s="382"/>
      <c r="C56" s="216"/>
      <c r="D56" s="347" t="s">
        <v>393</v>
      </c>
      <c r="E56" s="425">
        <f>MAX(E43,MAX(E48:E52))</f>
        <v>1858.1733014825256</v>
      </c>
      <c r="F56" s="517">
        <f>MAX(F43,MAX(F48:F52))</f>
        <v>2772.043545407761</v>
      </c>
      <c r="G56" s="425">
        <f>MAX(G48:G52)</f>
        <v>0</v>
      </c>
      <c r="H56" s="519">
        <f t="shared" ref="H56" si="1">MAX(H48:H52)</f>
        <v>0</v>
      </c>
      <c r="I56" s="425">
        <f>IF($D$2=3,0,MAX(I43,MAX(I48:I52)))</f>
        <v>0</v>
      </c>
      <c r="J56" s="519">
        <f>IF($D$2=3,0,MAX(J43,MAX(J48:J52)))</f>
        <v>0</v>
      </c>
      <c r="K56" s="425">
        <f>MAX(K43,MAX(K55,M55))</f>
        <v>5198.2621728477152</v>
      </c>
      <c r="L56" s="519">
        <f>MAX(L43,MAX(L55,N55))</f>
        <v>7094.9903417916103</v>
      </c>
      <c r="M56" s="518"/>
      <c r="N56" s="520"/>
      <c r="O56" s="517">
        <f>MAX(O48:O52)</f>
        <v>4054.2564611175758</v>
      </c>
      <c r="P56" s="517">
        <f>MAX(P48:P52)</f>
        <v>5547.9298941608931</v>
      </c>
      <c r="Q56" s="425">
        <f>MAX(Q43,MAX(Q48:Q52))</f>
        <v>4697.7892327235404</v>
      </c>
      <c r="R56" s="519">
        <f>MAX(R43,MAX(R48:R52))</f>
        <v>6428.5536868848449</v>
      </c>
    </row>
    <row r="57" spans="2:103" x14ac:dyDescent="0.3">
      <c r="B57" s="382"/>
      <c r="C57" s="216"/>
      <c r="D57" s="347" t="s">
        <v>443</v>
      </c>
      <c r="E57" s="424">
        <f>MAX(E43,MAX(E48:E49))</f>
        <v>1858.1733014825256</v>
      </c>
      <c r="F57" s="423">
        <f>MAX(F43,MAX(F48:F49))</f>
        <v>2772.043545407761</v>
      </c>
      <c r="G57" s="424">
        <f>MAX(G48:G49)</f>
        <v>0</v>
      </c>
      <c r="H57" s="422">
        <f>MAX(H48:H49)</f>
        <v>0</v>
      </c>
      <c r="I57" s="424">
        <f>IF($D$2=3,0,MAX(I43,MAX(I48:I49)))</f>
        <v>0</v>
      </c>
      <c r="J57" s="422">
        <f>IF($D$2=3,0,MAX(J43,MAX(J48:J49)))</f>
        <v>0</v>
      </c>
      <c r="K57" s="424">
        <f>MAX(K43,MAX(K59,M59))</f>
        <v>5198.2621728477152</v>
      </c>
      <c r="L57" s="422">
        <f>MAX(L43,MAX(L59,N59))</f>
        <v>7094.9903417916103</v>
      </c>
      <c r="M57" s="351"/>
      <c r="N57" s="524"/>
      <c r="O57" s="423">
        <f>MAX(O48:O49)</f>
        <v>4054.2564611175758</v>
      </c>
      <c r="P57" s="423">
        <f>MAX(P48:P49)</f>
        <v>5547.9298941608931</v>
      </c>
      <c r="Q57" s="424">
        <f>MAX(Q43,MAX(Q48:Q49))</f>
        <v>4697.7892327235404</v>
      </c>
      <c r="R57" s="422">
        <f>MAX(R43,MAX(R48:R49))</f>
        <v>6428.5536868848449</v>
      </c>
    </row>
    <row r="58" spans="2:103" x14ac:dyDescent="0.3">
      <c r="B58" s="26"/>
      <c r="C58" s="27"/>
      <c r="D58" s="390" t="s">
        <v>444</v>
      </c>
      <c r="E58" s="427">
        <f>MAX(E43,MAX(E50:E52))</f>
        <v>667.61239241786768</v>
      </c>
      <c r="F58" s="449">
        <f>MAX(F43,MAX(F50:F52))</f>
        <v>1374.6936642262642</v>
      </c>
      <c r="G58" s="427">
        <f>MAX(G50:G52)</f>
        <v>0</v>
      </c>
      <c r="H58" s="442">
        <f>MAX(H50:H52)</f>
        <v>0</v>
      </c>
      <c r="I58" s="427">
        <f>IF($D$2=3,0,MAX(I43,MAX(I50:I52)))</f>
        <v>0</v>
      </c>
      <c r="J58" s="442">
        <f>IF($D$2=3,0,MAX(J43,MAX(J50:J52)))</f>
        <v>0</v>
      </c>
      <c r="K58" s="427">
        <f>MAX(K43,MAX(K60,M60))</f>
        <v>50</v>
      </c>
      <c r="L58" s="442">
        <f>MAX(L43,MAX(L60,N60))</f>
        <v>50</v>
      </c>
      <c r="M58" s="362"/>
      <c r="N58" s="521"/>
      <c r="O58" s="449">
        <f>MAX(O50:O52)</f>
        <v>1078.4507877519402</v>
      </c>
      <c r="P58" s="449">
        <f>MAX(P50:P52)</f>
        <v>2220.6589960578117</v>
      </c>
      <c r="Q58" s="427">
        <f>MAX(Q43,MAX(Q50:Q52))</f>
        <v>898.48318989049028</v>
      </c>
      <c r="R58" s="442">
        <f>MAX(R43,MAX(R50:R52))</f>
        <v>1841.2582189683524</v>
      </c>
    </row>
    <row r="59" spans="2:103" x14ac:dyDescent="0.3">
      <c r="H59" s="12" t="s">
        <v>431</v>
      </c>
      <c r="I59" s="466"/>
      <c r="K59" s="444">
        <f>MAX(K48:K49)</f>
        <v>0</v>
      </c>
      <c r="L59" s="445">
        <f>MAX(L48:L49)</f>
        <v>0</v>
      </c>
      <c r="M59" s="446">
        <f>MAX(M48:M49)</f>
        <v>5198.2621728477152</v>
      </c>
      <c r="N59" s="445">
        <f>MAX(N48:N49)</f>
        <v>7094.9903417916103</v>
      </c>
    </row>
    <row r="60" spans="2:103" x14ac:dyDescent="0.3">
      <c r="H60" s="12" t="s">
        <v>432</v>
      </c>
      <c r="I60" s="466"/>
      <c r="K60" s="366">
        <f>MAX(K50:K52)</f>
        <v>0</v>
      </c>
      <c r="L60" s="523">
        <f>MAX(L50:L52)</f>
        <v>0</v>
      </c>
      <c r="M60" s="522">
        <f>MAX(M50:M52)</f>
        <v>0</v>
      </c>
      <c r="N60" s="523">
        <f>MAX(N50:N52)</f>
        <v>0</v>
      </c>
    </row>
    <row r="61" spans="2:103" x14ac:dyDescent="0.3">
      <c r="H61" s="228" t="s">
        <v>429</v>
      </c>
      <c r="I61" s="466"/>
      <c r="K61" s="240"/>
    </row>
    <row r="62" spans="2:103" x14ac:dyDescent="0.3">
      <c r="H62" s="228" t="s">
        <v>430</v>
      </c>
      <c r="I62" s="466"/>
      <c r="K62" s="240"/>
    </row>
    <row r="63" spans="2:103" x14ac:dyDescent="0.3">
      <c r="D63" s="110" t="s">
        <v>448</v>
      </c>
      <c r="E63" s="531">
        <f>IF($D$2=3,$D$21+2*0.5*$D$22,1.5*$D$21+2*0.3*$D$20+2*(0.65+0.4)*$D$22)</f>
        <v>6</v>
      </c>
      <c r="F63" s="527">
        <f>E63</f>
        <v>6</v>
      </c>
      <c r="G63" s="526">
        <f>E63</f>
        <v>6</v>
      </c>
      <c r="H63" s="315">
        <f>E63</f>
        <v>6</v>
      </c>
      <c r="I63" s="531">
        <f>IF($D$2=3,0,2*$D$21+2*0.3*$D$20+4*0.65*$D$22)</f>
        <v>0</v>
      </c>
      <c r="J63" s="527">
        <f>I63</f>
        <v>0</v>
      </c>
      <c r="K63" s="557">
        <f>IF($D$2=3,0,2*$D$21+2*0.3*$D$20+4*0.65*$D$22)</f>
        <v>0</v>
      </c>
      <c r="L63" s="526">
        <f>K63</f>
        <v>0</v>
      </c>
      <c r="M63" s="526">
        <f>$D$21+2*0.5*$D$22</f>
        <v>6</v>
      </c>
      <c r="N63" s="527">
        <f>M63</f>
        <v>6</v>
      </c>
      <c r="O63" s="531">
        <f>$D$21+2*0.5*$D$22</f>
        <v>6</v>
      </c>
      <c r="P63" s="527">
        <f>O63</f>
        <v>6</v>
      </c>
      <c r="Q63" s="543">
        <f>$D$21+2*0.5*$D$22</f>
        <v>6</v>
      </c>
      <c r="R63" s="544">
        <f>Q63</f>
        <v>6</v>
      </c>
    </row>
    <row r="64" spans="2:103" x14ac:dyDescent="0.3">
      <c r="D64" s="107" t="s">
        <v>449</v>
      </c>
      <c r="E64" s="532">
        <f>IF($D$2=3,$D$20+2*0.5*$D$22,1.5*$D$20+2*0.3*$D$21+2*(0.65+0.4)*$D$22)</f>
        <v>6</v>
      </c>
      <c r="F64" s="538">
        <f>E64</f>
        <v>6</v>
      </c>
      <c r="G64" s="533">
        <f t="shared" ref="G64" si="2">E64</f>
        <v>6</v>
      </c>
      <c r="H64" s="215">
        <f t="shared" ref="H64:H65" si="3">E64</f>
        <v>6</v>
      </c>
      <c r="I64" s="532">
        <f>IF($D$2=3,0,2*$D$20+2*0.3*$D$21+4*0.65*$D$22)</f>
        <v>0</v>
      </c>
      <c r="J64" s="538">
        <f>I64</f>
        <v>0</v>
      </c>
      <c r="K64" s="4">
        <f>IF($D$2=3,0,2*$D$20+2*0.3*$D$21+4*0.65*$D$22)</f>
        <v>0</v>
      </c>
      <c r="L64" s="533">
        <f>K64</f>
        <v>0</v>
      </c>
      <c r="M64" s="533">
        <f>$D$20+2*0.5*$D$22</f>
        <v>6</v>
      </c>
      <c r="N64" s="538">
        <f>M64</f>
        <v>6</v>
      </c>
      <c r="O64" s="532">
        <f>$D$20+2*0.5*$D$22</f>
        <v>6</v>
      </c>
      <c r="P64" s="538">
        <f>O64</f>
        <v>6</v>
      </c>
      <c r="Q64" s="541">
        <f>$D$20+2*0.5*$D$22</f>
        <v>6</v>
      </c>
      <c r="R64" s="542">
        <f>Q64</f>
        <v>6</v>
      </c>
    </row>
    <row r="65" spans="2:103" x14ac:dyDescent="0.3">
      <c r="D65" s="107" t="s">
        <v>450</v>
      </c>
      <c r="E65" s="532">
        <f>$D$23</f>
        <v>24</v>
      </c>
      <c r="F65" s="538">
        <f>E65</f>
        <v>24</v>
      </c>
      <c r="G65" s="533">
        <f>D23</f>
        <v>24</v>
      </c>
      <c r="H65" s="215">
        <f t="shared" si="3"/>
        <v>24</v>
      </c>
      <c r="I65" s="532">
        <f>D23</f>
        <v>24</v>
      </c>
      <c r="J65" s="538">
        <f>I65</f>
        <v>24</v>
      </c>
      <c r="K65" s="4">
        <f>$D$23</f>
        <v>24</v>
      </c>
      <c r="L65" s="533">
        <f>K65</f>
        <v>24</v>
      </c>
      <c r="M65" s="533">
        <f>$D$23</f>
        <v>24</v>
      </c>
      <c r="N65" s="538">
        <f>M65</f>
        <v>24</v>
      </c>
      <c r="O65" s="532">
        <f>$D$23</f>
        <v>24</v>
      </c>
      <c r="P65" s="538">
        <f>O65</f>
        <v>24</v>
      </c>
      <c r="Q65" s="541">
        <f>$D$23</f>
        <v>24</v>
      </c>
      <c r="R65" s="542">
        <f>Q65</f>
        <v>24</v>
      </c>
    </row>
    <row r="66" spans="2:103" x14ac:dyDescent="0.3">
      <c r="D66" s="107" t="s">
        <v>451</v>
      </c>
      <c r="E66" s="532">
        <f>IF($D$2=3,$D$20+$D$22,$D$20+$D$21+2*$D$22)</f>
        <v>6</v>
      </c>
      <c r="F66" s="538">
        <f>E66</f>
        <v>6</v>
      </c>
      <c r="G66" s="533">
        <f>IF($D$2=3,0,$D$20+$D$21+2*$D$22)</f>
        <v>0</v>
      </c>
      <c r="H66" s="215">
        <f>G66</f>
        <v>0</v>
      </c>
      <c r="I66" s="532">
        <f>IF($D$2=3,0,$D$20+$D$21+2*$D$22)</f>
        <v>0</v>
      </c>
      <c r="J66" s="538">
        <f>I66</f>
        <v>0</v>
      </c>
      <c r="K66" s="4">
        <f>IF($D$2=3,0,$D$20+$D$21+2*$D$22)</f>
        <v>0</v>
      </c>
      <c r="L66" s="533">
        <f>K66</f>
        <v>0</v>
      </c>
      <c r="M66" s="533">
        <f>IF($D$2=3,$D$20+$D$22,$D$20+$D$21+2*$D$22)</f>
        <v>6</v>
      </c>
      <c r="N66" s="538">
        <f>M66</f>
        <v>6</v>
      </c>
      <c r="O66" s="532">
        <f>IF($D$2=3,$D$20+$D$22,$D$20+$D$21+2*$D$22)</f>
        <v>6</v>
      </c>
      <c r="P66" s="538">
        <f>O66</f>
        <v>6</v>
      </c>
      <c r="Q66" s="541">
        <f>IF($D$2=3,$D$20+$D$22,$D$20+$D$21+2*$D$22)</f>
        <v>6</v>
      </c>
      <c r="R66" s="542">
        <f>Q66</f>
        <v>6</v>
      </c>
    </row>
    <row r="67" spans="2:103" x14ac:dyDescent="0.3">
      <c r="D67" s="112" t="s">
        <v>452</v>
      </c>
      <c r="E67" s="528">
        <f>IF($D$2=3,$D$21+$D$22,$D$20+$D$21+2*$D$22)</f>
        <v>6</v>
      </c>
      <c r="F67" s="530">
        <f>E67</f>
        <v>6</v>
      </c>
      <c r="G67" s="529">
        <f>IF($D$2=3,0,$D$20+$D$21+2*$D$22)</f>
        <v>0</v>
      </c>
      <c r="H67" s="433">
        <f>G67</f>
        <v>0</v>
      </c>
      <c r="I67" s="528">
        <f>IF($D$2=3,0,$D$20+$D$21+2*$D$22)</f>
        <v>0</v>
      </c>
      <c r="J67" s="530">
        <f>I67</f>
        <v>0</v>
      </c>
      <c r="K67" s="556">
        <f>IF($D$2=3,0,$D$20+$D$21+2*$D$22)</f>
        <v>0</v>
      </c>
      <c r="L67" s="529">
        <f>K67</f>
        <v>0</v>
      </c>
      <c r="M67" s="529">
        <f>IF($D$2=3,$D$21+$D$22,$D$20+$D$21+2*$D$22)</f>
        <v>6</v>
      </c>
      <c r="N67" s="530">
        <f>M67</f>
        <v>6</v>
      </c>
      <c r="O67" s="528">
        <f>IF($D$2=3,$D$21+$D$22,$D$20+$D$21+2*$D$22)</f>
        <v>6</v>
      </c>
      <c r="P67" s="530">
        <f>O67</f>
        <v>6</v>
      </c>
      <c r="Q67" s="539">
        <f>IF($D$2=3,$D$21+$D$22,$D$20+$D$21+2*$D$22)</f>
        <v>6</v>
      </c>
      <c r="R67" s="540">
        <f>Q67</f>
        <v>6</v>
      </c>
    </row>
    <row r="68" spans="2:103" x14ac:dyDescent="0.3">
      <c r="C68" s="12" t="s">
        <v>453</v>
      </c>
      <c r="D68" s="525" t="s">
        <v>454</v>
      </c>
      <c r="E68" s="534"/>
      <c r="F68" s="536"/>
      <c r="G68" s="545">
        <f>H21</f>
        <v>0.48</v>
      </c>
      <c r="H68" s="545">
        <f>G68</f>
        <v>0.48</v>
      </c>
      <c r="I68" s="231"/>
      <c r="J68" s="433"/>
      <c r="K68" s="534"/>
      <c r="L68" s="535"/>
      <c r="M68" s="535"/>
      <c r="N68" s="536"/>
      <c r="O68" s="535"/>
      <c r="P68" s="536"/>
      <c r="Q68" s="535"/>
      <c r="R68" s="536"/>
    </row>
    <row r="69" spans="2:103" x14ac:dyDescent="0.3">
      <c r="I69" s="537"/>
    </row>
    <row r="70" spans="2:103" s="214" customFormat="1" x14ac:dyDescent="0.3">
      <c r="AI70" s="621"/>
      <c r="BQ70" s="616"/>
      <c r="CY70" s="621"/>
    </row>
    <row r="71" spans="2:103" s="1" customFormat="1" ht="15" thickBot="1" x14ac:dyDescent="0.35">
      <c r="F71" s="1" t="s">
        <v>310</v>
      </c>
      <c r="AI71" s="623"/>
      <c r="BQ71" s="618"/>
      <c r="CY71" s="623"/>
    </row>
    <row r="72" spans="2:103" ht="15" thickBot="1" x14ac:dyDescent="0.35">
      <c r="B72" s="3"/>
      <c r="C72" s="4"/>
      <c r="D72" s="4"/>
      <c r="K72" s="509" t="s">
        <v>41</v>
      </c>
      <c r="L72" s="510" t="s">
        <v>42</v>
      </c>
      <c r="M72" s="493"/>
      <c r="O72" s="373" t="s">
        <v>364</v>
      </c>
      <c r="P72" s="333"/>
      <c r="Q72" s="481"/>
    </row>
    <row r="73" spans="2:103" x14ac:dyDescent="0.3">
      <c r="B73" s="3"/>
      <c r="C73" s="4"/>
      <c r="D73" s="4"/>
      <c r="F73" s="21"/>
      <c r="G73" s="22"/>
      <c r="H73" s="22"/>
      <c r="I73" s="158" t="s">
        <v>318</v>
      </c>
      <c r="J73" s="326" t="s">
        <v>36</v>
      </c>
      <c r="K73" s="367">
        <f>MIN(K83,O83)</f>
        <v>-2438.6505029278655</v>
      </c>
      <c r="L73" s="508">
        <f t="shared" ref="K73:L74" si="4">MIN(L83,P83)</f>
        <v>-4145.705854977371</v>
      </c>
      <c r="M73" s="498"/>
      <c r="O73" s="325">
        <f t="shared" ref="O73:P77" si="5">IF(K73=K83,1,2)</f>
        <v>1</v>
      </c>
      <c r="P73" s="462">
        <f t="shared" si="5"/>
        <v>1</v>
      </c>
      <c r="Q73" s="469"/>
    </row>
    <row r="74" spans="2:103" x14ac:dyDescent="0.3">
      <c r="B74" s="3"/>
      <c r="C74" s="4"/>
      <c r="D74" s="4"/>
      <c r="F74" s="24"/>
      <c r="G74" s="2"/>
      <c r="H74" s="2"/>
      <c r="I74" s="116" t="s">
        <v>319</v>
      </c>
      <c r="J74" s="323" t="s">
        <v>36</v>
      </c>
      <c r="K74" s="367">
        <f t="shared" si="4"/>
        <v>-4633.4359555629435</v>
      </c>
      <c r="L74" s="508">
        <f t="shared" si="4"/>
        <v>-6340.4913076124494</v>
      </c>
      <c r="M74" s="498"/>
      <c r="O74" s="70">
        <f t="shared" si="5"/>
        <v>1</v>
      </c>
      <c r="P74" s="469">
        <f t="shared" si="5"/>
        <v>1</v>
      </c>
      <c r="Q74" s="469"/>
    </row>
    <row r="75" spans="2:103" ht="15" thickBot="1" x14ac:dyDescent="0.35">
      <c r="B75" s="3"/>
      <c r="C75" s="4"/>
      <c r="D75" s="4"/>
      <c r="F75" s="24"/>
      <c r="G75" s="2"/>
      <c r="H75" s="2"/>
      <c r="I75" s="116" t="s">
        <v>320</v>
      </c>
      <c r="J75" s="323" t="s">
        <v>36</v>
      </c>
      <c r="K75" s="367">
        <f>MAX(K85,O85)</f>
        <v>5984.1929392227476</v>
      </c>
      <c r="L75" s="508">
        <f t="shared" ref="L75" si="6">MAX(L85,P85)</f>
        <v>13691.617526349186</v>
      </c>
      <c r="M75" s="498"/>
      <c r="O75" s="325">
        <f t="shared" si="5"/>
        <v>1</v>
      </c>
      <c r="P75" s="462">
        <f t="shared" si="5"/>
        <v>1</v>
      </c>
      <c r="Q75" s="469"/>
    </row>
    <row r="76" spans="2:103" x14ac:dyDescent="0.3">
      <c r="B76" s="3"/>
      <c r="C76" s="4"/>
      <c r="D76" s="4"/>
      <c r="F76" s="21"/>
      <c r="G76" s="22"/>
      <c r="H76" s="22"/>
      <c r="I76" s="223" t="s">
        <v>323</v>
      </c>
      <c r="J76" s="325" t="s">
        <v>40</v>
      </c>
      <c r="K76" s="368">
        <f>MAX(K86,O86)</f>
        <v>72230.399999999994</v>
      </c>
      <c r="L76" s="368">
        <f>MAX(L86,P86)</f>
        <v>77875.199999999997</v>
      </c>
      <c r="M76" s="498"/>
      <c r="O76" s="325">
        <f t="shared" si="5"/>
        <v>2</v>
      </c>
      <c r="P76" s="462">
        <f t="shared" si="5"/>
        <v>2</v>
      </c>
      <c r="Q76" s="469"/>
    </row>
    <row r="77" spans="2:103" ht="15" thickBot="1" x14ac:dyDescent="0.35">
      <c r="B77" s="3"/>
      <c r="C77" s="4"/>
      <c r="D77" s="4"/>
      <c r="F77" s="24"/>
      <c r="G77" s="2"/>
      <c r="H77" s="2"/>
      <c r="I77" s="14" t="s">
        <v>324</v>
      </c>
      <c r="J77" s="381" t="s">
        <v>40</v>
      </c>
      <c r="K77" s="383">
        <f>MIN(K87,O87)</f>
        <v>-240340.46127043237</v>
      </c>
      <c r="L77" s="383">
        <f>MIN(L87,P87)</f>
        <v>-494889.7191214551</v>
      </c>
      <c r="M77" s="498"/>
      <c r="O77" s="82">
        <f t="shared" si="5"/>
        <v>1</v>
      </c>
      <c r="P77" s="459">
        <f t="shared" si="5"/>
        <v>1</v>
      </c>
      <c r="Q77" s="469"/>
    </row>
    <row r="78" spans="2:103" ht="15" thickBot="1" x14ac:dyDescent="0.35">
      <c r="B78" s="3"/>
      <c r="C78" s="4"/>
      <c r="D78" s="4"/>
      <c r="F78" s="382"/>
      <c r="G78" s="216"/>
      <c r="H78" s="216"/>
      <c r="I78" s="346" t="s">
        <v>369</v>
      </c>
      <c r="J78" s="379" t="s">
        <v>36</v>
      </c>
      <c r="K78" s="383">
        <f>K118</f>
        <v>742.53781339149737</v>
      </c>
      <c r="L78" s="384">
        <f>L118</f>
        <v>1016.1043762199438</v>
      </c>
      <c r="M78" s="498"/>
      <c r="O78" s="380"/>
      <c r="P78" s="380"/>
      <c r="Q78" s="380"/>
    </row>
    <row r="79" spans="2:103" x14ac:dyDescent="0.3">
      <c r="C79" s="14"/>
      <c r="D79" s="215"/>
    </row>
    <row r="80" spans="2:103" s="214" customFormat="1" x14ac:dyDescent="0.3">
      <c r="AI80" s="621"/>
      <c r="BQ80" s="616"/>
      <c r="CY80" s="621"/>
    </row>
    <row r="81" spans="1:103" s="1" customFormat="1" ht="15" thickBot="1" x14ac:dyDescent="0.35">
      <c r="B81" s="1" t="s">
        <v>309</v>
      </c>
      <c r="F81" s="1" t="s">
        <v>310</v>
      </c>
      <c r="K81" s="327" t="s">
        <v>365</v>
      </c>
      <c r="L81" s="328"/>
      <c r="M81" s="503"/>
      <c r="O81" s="327" t="s">
        <v>346</v>
      </c>
      <c r="P81" s="378"/>
      <c r="Q81" s="506"/>
      <c r="AI81" s="623"/>
      <c r="BQ81" s="618"/>
      <c r="CY81" s="623"/>
    </row>
    <row r="82" spans="1:103" x14ac:dyDescent="0.3">
      <c r="B82" s="3" t="s">
        <v>311</v>
      </c>
      <c r="C82" s="4" t="s">
        <v>2</v>
      </c>
      <c r="D82" s="239">
        <f>D3</f>
        <v>60</v>
      </c>
      <c r="K82" s="209" t="s">
        <v>41</v>
      </c>
      <c r="L82" s="491" t="s">
        <v>42</v>
      </c>
      <c r="M82" s="494"/>
      <c r="O82" s="209" t="s">
        <v>41</v>
      </c>
      <c r="P82" s="505" t="s">
        <v>42</v>
      </c>
      <c r="Q82" s="494"/>
      <c r="S82" s="331" t="s">
        <v>347</v>
      </c>
      <c r="T82" s="330"/>
      <c r="U82" s="329"/>
      <c r="W82" s="332" t="s">
        <v>348</v>
      </c>
      <c r="X82" s="330"/>
      <c r="Y82" s="329"/>
    </row>
    <row r="83" spans="1:103" x14ac:dyDescent="0.3">
      <c r="B83" s="3" t="s">
        <v>312</v>
      </c>
      <c r="C83" s="4" t="s">
        <v>2</v>
      </c>
      <c r="D83" s="239">
        <f>D4</f>
        <v>60</v>
      </c>
      <c r="F83" s="21"/>
      <c r="G83" s="22"/>
      <c r="H83" s="22"/>
      <c r="I83" s="158" t="s">
        <v>318</v>
      </c>
      <c r="J83" s="207" t="s">
        <v>36</v>
      </c>
      <c r="K83" s="342">
        <f>N125</f>
        <v>-2438.6505029278655</v>
      </c>
      <c r="L83" s="499">
        <f t="shared" ref="L83:L87" si="7">O125</f>
        <v>-4145.705854977371</v>
      </c>
      <c r="M83" s="504"/>
      <c r="O83" s="374">
        <f t="shared" ref="O83:P84" si="8">E687</f>
        <v>-2304</v>
      </c>
      <c r="P83" s="374">
        <f t="shared" si="8"/>
        <v>-3916.8</v>
      </c>
      <c r="Q83" s="507"/>
    </row>
    <row r="84" spans="1:103" x14ac:dyDescent="0.3">
      <c r="B84" s="3" t="s">
        <v>4</v>
      </c>
      <c r="C84" s="4" t="s">
        <v>2</v>
      </c>
      <c r="D84" s="239">
        <f>D5</f>
        <v>8</v>
      </c>
      <c r="F84" s="24"/>
      <c r="G84" s="2"/>
      <c r="H84" s="2"/>
      <c r="I84" s="116" t="s">
        <v>319</v>
      </c>
      <c r="J84" s="18" t="s">
        <v>36</v>
      </c>
      <c r="K84" s="343">
        <f t="shared" ref="K84:K87" si="9">N126</f>
        <v>-4633.4359555629435</v>
      </c>
      <c r="L84" s="500">
        <f t="shared" si="7"/>
        <v>-6340.4913076124494</v>
      </c>
      <c r="M84" s="504"/>
      <c r="O84" s="375">
        <f t="shared" si="8"/>
        <v>-4377.5999999999995</v>
      </c>
      <c r="P84" s="375">
        <f t="shared" si="8"/>
        <v>-5990.4</v>
      </c>
      <c r="Q84" s="507"/>
    </row>
    <row r="85" spans="1:103" ht="15" thickBot="1" x14ac:dyDescent="0.35">
      <c r="B85" s="3" t="s">
        <v>333</v>
      </c>
      <c r="C85" s="4"/>
      <c r="D85" s="239">
        <f>D6</f>
        <v>1</v>
      </c>
      <c r="F85" s="24"/>
      <c r="G85" s="2"/>
      <c r="H85" s="2"/>
      <c r="I85" s="116" t="s">
        <v>320</v>
      </c>
      <c r="J85" s="18" t="s">
        <v>36</v>
      </c>
      <c r="K85" s="343">
        <f>N127</f>
        <v>5984.1929392227476</v>
      </c>
      <c r="L85" s="500">
        <f t="shared" si="7"/>
        <v>13691.617526349186</v>
      </c>
      <c r="M85" s="504"/>
      <c r="O85" s="377"/>
      <c r="P85" s="377"/>
      <c r="Q85" s="381"/>
    </row>
    <row r="86" spans="1:103" x14ac:dyDescent="0.3">
      <c r="B86" s="3" t="s">
        <v>334</v>
      </c>
      <c r="C86" s="4" t="s">
        <v>2</v>
      </c>
      <c r="D86" s="239">
        <f>D7</f>
        <v>20</v>
      </c>
      <c r="F86" s="21"/>
      <c r="G86" s="22"/>
      <c r="H86" s="22"/>
      <c r="I86" s="223" t="s">
        <v>323</v>
      </c>
      <c r="J86" s="222" t="s">
        <v>40</v>
      </c>
      <c r="K86" s="344">
        <f t="shared" si="9"/>
        <v>8111.8770431720004</v>
      </c>
      <c r="L86" s="501">
        <f t="shared" si="7"/>
        <v>14086.57077534527</v>
      </c>
      <c r="M86" s="504"/>
      <c r="O86" s="375">
        <f>E689</f>
        <v>72230.399999999994</v>
      </c>
      <c r="P86" s="375">
        <f>F689</f>
        <v>77875.199999999997</v>
      </c>
      <c r="Q86" s="507"/>
    </row>
    <row r="87" spans="1:103" ht="15" thickBot="1" x14ac:dyDescent="0.35">
      <c r="B87" s="3" t="s">
        <v>335</v>
      </c>
      <c r="C87" s="4" t="s">
        <v>2</v>
      </c>
      <c r="D87" s="239">
        <f>IF(D85=1,D82,IF(D85=2,D86,0))</f>
        <v>60</v>
      </c>
      <c r="F87" s="26"/>
      <c r="G87" s="27"/>
      <c r="H87" s="27"/>
      <c r="I87" s="224" t="s">
        <v>324</v>
      </c>
      <c r="J87" s="231" t="s">
        <v>40</v>
      </c>
      <c r="K87" s="345">
        <f t="shared" si="9"/>
        <v>-240340.46127043237</v>
      </c>
      <c r="L87" s="502">
        <f t="shared" si="7"/>
        <v>-494889.7191214551</v>
      </c>
      <c r="M87" s="504"/>
      <c r="O87" s="376">
        <f>E690</f>
        <v>-30758.399999999998</v>
      </c>
      <c r="P87" s="376">
        <f>F690</f>
        <v>-36403.199999999997</v>
      </c>
      <c r="Q87" s="507"/>
    </row>
    <row r="88" spans="1:103" x14ac:dyDescent="0.3">
      <c r="B88" s="3" t="s">
        <v>17</v>
      </c>
      <c r="C88" s="4" t="s">
        <v>2</v>
      </c>
      <c r="D88" s="239">
        <f>D9</f>
        <v>18</v>
      </c>
      <c r="G88" s="240" t="s">
        <v>370</v>
      </c>
    </row>
    <row r="89" spans="1:103" x14ac:dyDescent="0.3">
      <c r="B89" s="3" t="s">
        <v>314</v>
      </c>
      <c r="C89" s="4" t="s">
        <v>317</v>
      </c>
      <c r="D89" s="237">
        <f>D88*2/D83*12</f>
        <v>7.1999999999999993</v>
      </c>
      <c r="G89" s="240" t="s">
        <v>411</v>
      </c>
    </row>
    <row r="90" spans="1:103" x14ac:dyDescent="0.3">
      <c r="B90" s="6" t="s">
        <v>313</v>
      </c>
      <c r="C90" s="7" t="s">
        <v>317</v>
      </c>
      <c r="D90" s="238">
        <f>IF(D85=1,0,IF(D85=2,IF(D82=D87,0,12*2*D88/(D82-D87)),12*2*D88/D82))</f>
        <v>0</v>
      </c>
      <c r="G90" s="240" t="s">
        <v>367</v>
      </c>
    </row>
    <row r="91" spans="1:103" x14ac:dyDescent="0.3">
      <c r="B91" s="12" t="s">
        <v>315</v>
      </c>
      <c r="C91" s="7" t="s">
        <v>316</v>
      </c>
      <c r="D91" s="239">
        <f>D12</f>
        <v>50</v>
      </c>
      <c r="G91" s="240" t="s">
        <v>368</v>
      </c>
    </row>
    <row r="92" spans="1:103" x14ac:dyDescent="0.3">
      <c r="C92" s="14" t="s">
        <v>22</v>
      </c>
      <c r="D92" s="239">
        <f>D13</f>
        <v>3</v>
      </c>
      <c r="G92" s="240" t="s">
        <v>397</v>
      </c>
    </row>
    <row r="93" spans="1:103" x14ac:dyDescent="0.3">
      <c r="B93" s="12" t="s">
        <v>357</v>
      </c>
      <c r="C93" s="14" t="s">
        <v>2</v>
      </c>
      <c r="D93" s="239">
        <f>D14</f>
        <v>1</v>
      </c>
      <c r="E93" s="240"/>
      <c r="G93" s="240" t="s">
        <v>408</v>
      </c>
    </row>
    <row r="94" spans="1:103" x14ac:dyDescent="0.3">
      <c r="C94" s="14"/>
      <c r="D94" s="215"/>
      <c r="G94" s="240" t="s">
        <v>386</v>
      </c>
    </row>
    <row r="95" spans="1:103" s="214" customFormat="1" x14ac:dyDescent="0.3">
      <c r="AI95" s="621"/>
      <c r="BQ95" s="616"/>
      <c r="CY95" s="621"/>
    </row>
    <row r="96" spans="1:103" x14ac:dyDescent="0.3">
      <c r="A96" s="1" t="s">
        <v>366</v>
      </c>
      <c r="C96" s="14"/>
      <c r="D96" s="215"/>
      <c r="F96" s="121"/>
      <c r="G96" s="240"/>
    </row>
    <row r="97" spans="2:17" x14ac:dyDescent="0.3">
      <c r="B97" t="s">
        <v>328</v>
      </c>
      <c r="C97" s="14"/>
      <c r="D97" s="215"/>
      <c r="F97" s="121"/>
      <c r="I97" s="12"/>
    </row>
    <row r="98" spans="2:17" x14ac:dyDescent="0.3">
      <c r="B98" s="12" t="s">
        <v>322</v>
      </c>
      <c r="C98" s="14"/>
      <c r="D98" s="239">
        <f>D20</f>
        <v>5</v>
      </c>
      <c r="F98" s="121"/>
    </row>
    <row r="99" spans="2:17" x14ac:dyDescent="0.3">
      <c r="B99" s="12" t="s">
        <v>321</v>
      </c>
      <c r="C99" s="14"/>
      <c r="D99" s="239">
        <f>D21</f>
        <v>5</v>
      </c>
      <c r="F99" s="121"/>
    </row>
    <row r="100" spans="2:17" x14ac:dyDescent="0.3">
      <c r="B100" s="12" t="s">
        <v>325</v>
      </c>
      <c r="C100" s="14"/>
      <c r="D100" s="239">
        <f>D22</f>
        <v>1</v>
      </c>
      <c r="F100" s="121"/>
      <c r="J100" s="233" t="s">
        <v>326</v>
      </c>
      <c r="K100" s="233"/>
    </row>
    <row r="101" spans="2:17" x14ac:dyDescent="0.3">
      <c r="B101" s="12" t="s">
        <v>351</v>
      </c>
      <c r="C101" s="14"/>
      <c r="D101" s="239">
        <v>0.26</v>
      </c>
      <c r="F101" s="121"/>
      <c r="I101" s="232"/>
      <c r="J101" s="233"/>
    </row>
    <row r="102" spans="2:17" x14ac:dyDescent="0.3">
      <c r="B102" s="370" t="s">
        <v>327</v>
      </c>
      <c r="C102" s="14"/>
      <c r="D102" s="369">
        <f>2*($D$98+$D$99)+4*$D$100</f>
        <v>24</v>
      </c>
      <c r="F102" s="121"/>
      <c r="I102" s="232"/>
      <c r="J102" s="233"/>
    </row>
    <row r="103" spans="2:17" ht="15" thickBot="1" x14ac:dyDescent="0.35">
      <c r="B103" s="12"/>
      <c r="C103" s="14"/>
      <c r="D103" s="215"/>
      <c r="F103" s="121"/>
      <c r="K103" s="372" t="s">
        <v>361</v>
      </c>
      <c r="L103" s="371"/>
      <c r="M103" s="481"/>
    </row>
    <row r="104" spans="2:17" x14ac:dyDescent="0.3">
      <c r="C104" s="14"/>
      <c r="D104" s="215"/>
      <c r="F104" s="12"/>
      <c r="K104" s="209" t="s">
        <v>41</v>
      </c>
      <c r="L104" s="491" t="s">
        <v>42</v>
      </c>
      <c r="M104" s="494"/>
      <c r="O104" s="373" t="s">
        <v>363</v>
      </c>
      <c r="Q104" s="481"/>
    </row>
    <row r="105" spans="2:17" x14ac:dyDescent="0.3">
      <c r="B105" s="21"/>
      <c r="C105" s="223"/>
      <c r="D105" s="315"/>
      <c r="E105" s="22"/>
      <c r="F105" s="223"/>
      <c r="G105" s="22"/>
      <c r="H105" s="22"/>
      <c r="I105" s="223" t="s">
        <v>349</v>
      </c>
      <c r="J105" s="325" t="s">
        <v>36</v>
      </c>
      <c r="K105" s="267">
        <f>-K$73/$D$101/($D$99+2)</f>
        <v>1339.9178587515744</v>
      </c>
      <c r="L105" s="285">
        <f>-L$73/$D$101/($D$99+2)</f>
        <v>2277.8603598776763</v>
      </c>
      <c r="M105" s="307"/>
      <c r="O105" s="325" t="str">
        <f>IF(K$110=K105,"Fx","")</f>
        <v/>
      </c>
      <c r="P105" s="325" t="str">
        <f>IF(L$110=L105,"Fx","")</f>
        <v/>
      </c>
      <c r="Q105" s="469"/>
    </row>
    <row r="106" spans="2:17" x14ac:dyDescent="0.3">
      <c r="B106" s="24"/>
      <c r="C106" s="14"/>
      <c r="D106" s="215"/>
      <c r="E106" s="2"/>
      <c r="F106" s="14"/>
      <c r="G106" s="2"/>
      <c r="H106" s="2"/>
      <c r="I106" s="14" t="s">
        <v>350</v>
      </c>
      <c r="J106" s="70" t="s">
        <v>36</v>
      </c>
      <c r="K106" s="265">
        <f>-K$74/$D$101/($D$98+2)</f>
        <v>2545.843931627991</v>
      </c>
      <c r="L106" s="254">
        <f>-L$74/$D$101/($D$98+2)</f>
        <v>3483.7864327540929</v>
      </c>
      <c r="M106" s="307"/>
      <c r="O106" s="82" t="str">
        <f>IF(K$110=K106,"Fy","")</f>
        <v>Fy</v>
      </c>
      <c r="P106" s="82" t="str">
        <f>IF(L$110=L106,"Fy","")</f>
        <v>Fy</v>
      </c>
      <c r="Q106" s="469"/>
    </row>
    <row r="107" spans="2:17" x14ac:dyDescent="0.3">
      <c r="B107" s="349"/>
      <c r="C107" s="350"/>
      <c r="D107" s="351"/>
      <c r="E107" s="352"/>
      <c r="F107" s="350"/>
      <c r="G107" s="352"/>
      <c r="H107" s="352"/>
      <c r="I107" s="350" t="s">
        <v>331</v>
      </c>
      <c r="J107" s="353" t="s">
        <v>36</v>
      </c>
      <c r="K107" s="359">
        <f>K$75/$D$102</f>
        <v>249.34137246761449</v>
      </c>
      <c r="L107" s="365">
        <f>L$75/$D$102</f>
        <v>570.48406359788271</v>
      </c>
      <c r="M107" s="495"/>
      <c r="O107" s="320" t="str">
        <f>IF(K$110=K107,"Fz","")</f>
        <v/>
      </c>
      <c r="P107" s="320" t="str">
        <f>IF(L$110=L107,"Fz","")</f>
        <v/>
      </c>
      <c r="Q107" s="469"/>
    </row>
    <row r="108" spans="2:17" x14ac:dyDescent="0.3">
      <c r="B108" s="354"/>
      <c r="C108" s="355"/>
      <c r="D108" s="356"/>
      <c r="E108" s="357"/>
      <c r="F108" s="355"/>
      <c r="G108" s="357"/>
      <c r="H108" s="357"/>
      <c r="I108" s="355" t="s">
        <v>329</v>
      </c>
      <c r="J108" s="358" t="s">
        <v>36</v>
      </c>
      <c r="K108" s="365">
        <f>K$76/$D$83/($D$98+$D$99+2*$D$100)</f>
        <v>100.32</v>
      </c>
      <c r="L108" s="365">
        <f>L$76/$D$83/($D$98+$D$99+2*$D$100)</f>
        <v>108.15999999999998</v>
      </c>
      <c r="M108" s="495"/>
      <c r="O108" s="325" t="str">
        <f>IF(K$110=K108,"Mx","")</f>
        <v/>
      </c>
      <c r="P108" s="325" t="str">
        <f>IF(L$110=L108,"Mx","")</f>
        <v/>
      </c>
      <c r="Q108" s="469"/>
    </row>
    <row r="109" spans="2:17" x14ac:dyDescent="0.3">
      <c r="B109" s="360"/>
      <c r="C109" s="361"/>
      <c r="D109" s="362"/>
      <c r="E109" s="363"/>
      <c r="F109" s="361"/>
      <c r="G109" s="363"/>
      <c r="H109" s="363"/>
      <c r="I109" s="361" t="s">
        <v>330</v>
      </c>
      <c r="J109" s="364" t="s">
        <v>36</v>
      </c>
      <c r="K109" s="366">
        <f>K$77/$D$82/($D$99+$D$98+2*$D$100)</f>
        <v>-333.80619620893384</v>
      </c>
      <c r="L109" s="366">
        <f>L$77/$D$82/($D$99+$D$98+2*$D$100)</f>
        <v>-687.34683211313211</v>
      </c>
      <c r="M109" s="495"/>
      <c r="O109" s="82" t="str">
        <f>IF(K$110=K109,"My","")</f>
        <v/>
      </c>
      <c r="P109" s="82" t="str">
        <f>IF(L$110=L109,"My","")</f>
        <v/>
      </c>
      <c r="Q109" s="469"/>
    </row>
    <row r="110" spans="2:17" x14ac:dyDescent="0.3">
      <c r="B110" s="91"/>
      <c r="C110" s="346"/>
      <c r="D110" s="322"/>
      <c r="E110" s="216"/>
      <c r="F110" s="216"/>
      <c r="G110" s="216"/>
      <c r="H110" s="216"/>
      <c r="I110" s="347" t="s">
        <v>332</v>
      </c>
      <c r="J110" s="321" t="s">
        <v>36</v>
      </c>
      <c r="K110" s="348">
        <f>MAX(K105:K106,K108:K109)</f>
        <v>2545.843931627991</v>
      </c>
      <c r="L110" s="492">
        <f>MAX(L105:L106,L108:L109)</f>
        <v>3483.7864327540929</v>
      </c>
      <c r="M110" s="496"/>
      <c r="O110" s="324"/>
      <c r="P110" s="324"/>
      <c r="Q110" s="468"/>
    </row>
    <row r="111" spans="2:17" ht="15" thickBot="1" x14ac:dyDescent="0.35">
      <c r="B111" s="12"/>
      <c r="C111" s="14"/>
      <c r="D111" s="215"/>
      <c r="F111" s="121"/>
      <c r="K111" s="372" t="s">
        <v>362</v>
      </c>
      <c r="L111" s="371"/>
      <c r="M111" s="497"/>
      <c r="O111" s="324"/>
      <c r="P111" s="324"/>
      <c r="Q111" s="468"/>
    </row>
    <row r="112" spans="2:17" x14ac:dyDescent="0.3">
      <c r="C112" s="14"/>
      <c r="D112" s="215"/>
      <c r="F112" s="12"/>
      <c r="K112" s="209" t="s">
        <v>41</v>
      </c>
      <c r="L112" s="491" t="s">
        <v>42</v>
      </c>
      <c r="M112" s="494"/>
      <c r="O112" s="324"/>
      <c r="P112" s="324"/>
      <c r="Q112" s="468"/>
    </row>
    <row r="113" spans="1:133" x14ac:dyDescent="0.3">
      <c r="B113" s="21"/>
      <c r="C113" s="223"/>
      <c r="D113" s="315"/>
      <c r="E113" s="22"/>
      <c r="F113" s="223"/>
      <c r="G113" s="22"/>
      <c r="H113" s="22"/>
      <c r="I113" s="223" t="s">
        <v>360</v>
      </c>
      <c r="J113" s="325" t="s">
        <v>36</v>
      </c>
      <c r="K113" s="267">
        <f>-K$73/$D$101/$D$102</f>
        <v>390.80937546920921</v>
      </c>
      <c r="L113" s="285">
        <f>-L$73/$D$101/$D$102</f>
        <v>664.37593829765558</v>
      </c>
      <c r="M113" s="307"/>
      <c r="O113" s="325" t="str">
        <f>IF(K$118=K113,"Fx","")</f>
        <v/>
      </c>
      <c r="P113" s="325" t="str">
        <f>IF(L$118=L113,"Fx","")</f>
        <v/>
      </c>
      <c r="Q113" s="469"/>
    </row>
    <row r="114" spans="1:133" x14ac:dyDescent="0.3">
      <c r="B114" s="24"/>
      <c r="C114" s="14"/>
      <c r="D114" s="215"/>
      <c r="E114" s="2"/>
      <c r="F114" s="14"/>
      <c r="G114" s="2"/>
      <c r="H114" s="2"/>
      <c r="I114" s="14" t="s">
        <v>359</v>
      </c>
      <c r="J114" s="70" t="s">
        <v>36</v>
      </c>
      <c r="K114" s="265">
        <f>-K$74/$D$101/$D$102</f>
        <v>742.53781339149737</v>
      </c>
      <c r="L114" s="254">
        <f>-L$74/$D$101/$D$102</f>
        <v>1016.1043762199438</v>
      </c>
      <c r="M114" s="307"/>
      <c r="O114" s="82" t="str">
        <f>IF(K$118=K114,"Fy","")</f>
        <v>Fy</v>
      </c>
      <c r="P114" s="82" t="str">
        <f>IF(L$118=L114,"Fy","")</f>
        <v>Fy</v>
      </c>
      <c r="Q114" s="469"/>
    </row>
    <row r="115" spans="1:133" x14ac:dyDescent="0.3">
      <c r="B115" s="349"/>
      <c r="C115" s="350"/>
      <c r="D115" s="351"/>
      <c r="E115" s="352"/>
      <c r="F115" s="350"/>
      <c r="G115" s="352"/>
      <c r="H115" s="352"/>
      <c r="I115" s="350" t="s">
        <v>331</v>
      </c>
      <c r="J115" s="353" t="s">
        <v>36</v>
      </c>
      <c r="K115" s="359">
        <f>K$75/$D$102</f>
        <v>249.34137246761449</v>
      </c>
      <c r="L115" s="365">
        <f>L$75/$D$102</f>
        <v>570.48406359788271</v>
      </c>
      <c r="M115" s="495"/>
      <c r="O115" s="320" t="str">
        <f>IF(K$118=K115,"Fz","")</f>
        <v/>
      </c>
      <c r="P115" s="320" t="str">
        <f>IF(L$118=L115,"Fz","")</f>
        <v/>
      </c>
      <c r="Q115" s="469"/>
    </row>
    <row r="116" spans="1:133" x14ac:dyDescent="0.3">
      <c r="B116" s="354"/>
      <c r="C116" s="355"/>
      <c r="D116" s="356"/>
      <c r="E116" s="357"/>
      <c r="F116" s="355"/>
      <c r="G116" s="357"/>
      <c r="H116" s="357"/>
      <c r="I116" s="355" t="s">
        <v>329</v>
      </c>
      <c r="J116" s="358" t="s">
        <v>36</v>
      </c>
      <c r="K116" s="365">
        <f>K$76/$D$83/($D$98+($D$99+2)+2*($D$100-1))</f>
        <v>100.32</v>
      </c>
      <c r="L116" s="365">
        <f>L$76/$D$83/($D$98+($D$99+2)+2*($D$100-1))</f>
        <v>108.15999999999998</v>
      </c>
      <c r="M116" s="495"/>
      <c r="O116" s="325" t="str">
        <f>IF(K$118=K116,"Mx","")</f>
        <v/>
      </c>
      <c r="P116" s="325" t="str">
        <f>IF(L$118=L116,"Mx","")</f>
        <v/>
      </c>
      <c r="Q116" s="469"/>
    </row>
    <row r="117" spans="1:133" x14ac:dyDescent="0.3">
      <c r="B117" s="360"/>
      <c r="C117" s="361"/>
      <c r="D117" s="362"/>
      <c r="E117" s="363"/>
      <c r="F117" s="361"/>
      <c r="G117" s="363"/>
      <c r="H117" s="363"/>
      <c r="I117" s="361" t="s">
        <v>330</v>
      </c>
      <c r="J117" s="364" t="s">
        <v>36</v>
      </c>
      <c r="K117" s="366">
        <f>K$77/$D$82/($D$99+($D$98+2)+2*($D$100-1))</f>
        <v>-333.80619620893384</v>
      </c>
      <c r="L117" s="366">
        <f>L$77/$D$82/($D$99+($D$98+2)+2*($D$100-1))</f>
        <v>-687.34683211313211</v>
      </c>
      <c r="M117" s="495"/>
      <c r="O117" s="82" t="str">
        <f>IF(K$118=K117,"My","")</f>
        <v/>
      </c>
      <c r="P117" s="82" t="str">
        <f>IF(L$118=L117,"My","")</f>
        <v/>
      </c>
      <c r="Q117" s="469"/>
    </row>
    <row r="118" spans="1:133" x14ac:dyDescent="0.3">
      <c r="B118" s="91"/>
      <c r="C118" s="346"/>
      <c r="D118" s="322"/>
      <c r="E118" s="216"/>
      <c r="F118" s="216"/>
      <c r="G118" s="216"/>
      <c r="H118" s="216"/>
      <c r="I118" s="347" t="s">
        <v>332</v>
      </c>
      <c r="J118" s="321" t="s">
        <v>36</v>
      </c>
      <c r="K118" s="348">
        <f>MAX(K113:K114,K116:K117)</f>
        <v>742.53781339149737</v>
      </c>
      <c r="L118" s="492">
        <f>MAX(L113:L114,L116:L117)</f>
        <v>1016.1043762199438</v>
      </c>
      <c r="M118" s="496"/>
    </row>
    <row r="119" spans="1:133" x14ac:dyDescent="0.3">
      <c r="B119" s="12"/>
      <c r="C119" s="14"/>
      <c r="D119" s="215"/>
      <c r="F119" s="2"/>
      <c r="G119" s="2"/>
      <c r="H119" s="2"/>
      <c r="I119" s="228"/>
      <c r="J119" s="215"/>
      <c r="K119" s="229"/>
      <c r="L119" s="229"/>
      <c r="M119" s="229"/>
      <c r="N119" s="221"/>
    </row>
    <row r="120" spans="1:133" x14ac:dyDescent="0.3">
      <c r="C120" s="14"/>
      <c r="D120" s="215"/>
    </row>
    <row r="121" spans="1:133" x14ac:dyDescent="0.3">
      <c r="C121" s="14"/>
      <c r="D121" s="215"/>
    </row>
    <row r="122" spans="1:133" s="214" customFormat="1" x14ac:dyDescent="0.3">
      <c r="AI122" s="621"/>
      <c r="BQ122" s="616"/>
      <c r="CY122" s="621"/>
    </row>
    <row r="123" spans="1:133" ht="15" thickBot="1" x14ac:dyDescent="0.35">
      <c r="A123" s="1" t="s">
        <v>0</v>
      </c>
      <c r="N123" s="218" t="s">
        <v>308</v>
      </c>
      <c r="O123" s="219"/>
      <c r="P123" s="219"/>
      <c r="R123" s="1" t="s">
        <v>0</v>
      </c>
      <c r="AI123" s="623" t="s">
        <v>0</v>
      </c>
      <c r="AZ123" s="1" t="s">
        <v>0</v>
      </c>
      <c r="BQ123" s="618" t="s">
        <v>0</v>
      </c>
      <c r="CH123" s="1" t="s">
        <v>0</v>
      </c>
      <c r="CY123" s="623" t="s">
        <v>0</v>
      </c>
      <c r="DP123" s="1" t="s">
        <v>0</v>
      </c>
    </row>
    <row r="124" spans="1:133" x14ac:dyDescent="0.3">
      <c r="A124" s="2">
        <v>1</v>
      </c>
      <c r="B124" s="3" t="s">
        <v>1</v>
      </c>
      <c r="C124" s="4" t="s">
        <v>2</v>
      </c>
      <c r="D124" s="239">
        <f>$D82</f>
        <v>60</v>
      </c>
      <c r="E124" s="4"/>
      <c r="J124" s="37" t="s">
        <v>41</v>
      </c>
      <c r="K124" s="74" t="s">
        <v>42</v>
      </c>
      <c r="L124" s="381"/>
      <c r="N124" s="217" t="s">
        <v>41</v>
      </c>
      <c r="O124" s="484" t="s">
        <v>428</v>
      </c>
      <c r="P124" s="488"/>
      <c r="R124" s="2">
        <v>2</v>
      </c>
      <c r="S124" s="3" t="s">
        <v>1</v>
      </c>
      <c r="T124" s="4" t="s">
        <v>2</v>
      </c>
      <c r="U124" s="239">
        <f>$D82</f>
        <v>60</v>
      </c>
      <c r="V124" s="4"/>
      <c r="AA124" s="37" t="s">
        <v>41</v>
      </c>
      <c r="AB124" s="74" t="s">
        <v>42</v>
      </c>
      <c r="AC124" s="381"/>
      <c r="AE124" s="208"/>
      <c r="AI124" s="624">
        <v>3</v>
      </c>
      <c r="AJ124" s="3" t="s">
        <v>1</v>
      </c>
      <c r="AK124" s="4" t="s">
        <v>2</v>
      </c>
      <c r="AL124" s="212">
        <f>$D82</f>
        <v>60</v>
      </c>
      <c r="AM124" s="4"/>
      <c r="AR124" s="37" t="s">
        <v>41</v>
      </c>
      <c r="AS124" s="74" t="s">
        <v>42</v>
      </c>
      <c r="AT124" s="381"/>
      <c r="AV124" s="208"/>
      <c r="AZ124" s="2">
        <v>4</v>
      </c>
      <c r="BA124" s="3" t="s">
        <v>1</v>
      </c>
      <c r="BB124" s="4" t="s">
        <v>2</v>
      </c>
      <c r="BC124" s="239">
        <f>$D82</f>
        <v>60</v>
      </c>
      <c r="BD124" s="4"/>
      <c r="BI124" s="37" t="s">
        <v>41</v>
      </c>
      <c r="BJ124" s="74" t="s">
        <v>42</v>
      </c>
      <c r="BK124" s="381"/>
      <c r="BM124" s="208"/>
      <c r="BQ124" s="619">
        <v>5</v>
      </c>
      <c r="BR124" s="3" t="s">
        <v>1</v>
      </c>
      <c r="BS124" s="4" t="s">
        <v>2</v>
      </c>
      <c r="BT124" s="239">
        <f>$D82</f>
        <v>60</v>
      </c>
      <c r="BU124" s="4"/>
      <c r="BZ124" s="37" t="s">
        <v>41</v>
      </c>
      <c r="CA124" s="74" t="s">
        <v>42</v>
      </c>
      <c r="CB124" s="381"/>
      <c r="CD124" s="208"/>
      <c r="CH124" s="2">
        <v>6</v>
      </c>
      <c r="CI124" s="3" t="s">
        <v>1</v>
      </c>
      <c r="CJ124" s="4" t="s">
        <v>2</v>
      </c>
      <c r="CK124" s="239">
        <f>$D82</f>
        <v>60</v>
      </c>
      <c r="CL124" s="4"/>
      <c r="CQ124" s="37" t="s">
        <v>41</v>
      </c>
      <c r="CR124" s="74" t="s">
        <v>42</v>
      </c>
      <c r="CS124" s="381"/>
      <c r="CU124" s="208"/>
      <c r="CY124" s="624">
        <v>7</v>
      </c>
      <c r="CZ124" s="3" t="s">
        <v>1</v>
      </c>
      <c r="DA124" s="4" t="s">
        <v>2</v>
      </c>
      <c r="DB124" s="239">
        <f>$D82</f>
        <v>60</v>
      </c>
      <c r="DC124" s="4"/>
      <c r="DH124" s="37" t="s">
        <v>41</v>
      </c>
      <c r="DI124" s="74" t="s">
        <v>42</v>
      </c>
      <c r="DJ124" s="381"/>
      <c r="DL124" s="208"/>
      <c r="DP124" s="2">
        <v>8</v>
      </c>
      <c r="DQ124" s="3" t="s">
        <v>1</v>
      </c>
      <c r="DR124" s="4" t="s">
        <v>2</v>
      </c>
      <c r="DS124" s="239">
        <f>$D82</f>
        <v>60</v>
      </c>
      <c r="DT124" s="4"/>
      <c r="DY124" s="37" t="s">
        <v>41</v>
      </c>
      <c r="DZ124" s="74" t="s">
        <v>42</v>
      </c>
      <c r="EA124" s="381"/>
      <c r="EC124" s="208"/>
    </row>
    <row r="125" spans="1:133" x14ac:dyDescent="0.3">
      <c r="A125" s="2">
        <f>A124</f>
        <v>1</v>
      </c>
      <c r="B125" s="3" t="s">
        <v>3</v>
      </c>
      <c r="C125" s="4" t="s">
        <v>2</v>
      </c>
      <c r="D125" s="239">
        <f>$D83</f>
        <v>60</v>
      </c>
      <c r="E125" s="4"/>
      <c r="F125" s="21"/>
      <c r="G125" s="22"/>
      <c r="H125" s="23" t="s">
        <v>35</v>
      </c>
      <c r="I125" s="30" t="s">
        <v>36</v>
      </c>
      <c r="J125" s="33">
        <f>IF($D$85=1,D610,D587)</f>
        <v>-2438.6505029278651</v>
      </c>
      <c r="K125" s="33">
        <f>IF($D$85=1,D671,D650)</f>
        <v>-4145.7058549773701</v>
      </c>
      <c r="L125" s="307"/>
      <c r="N125" s="225">
        <f>MIN(J125,AA125,AR125,BI125,BZ125,CQ125,DH125,DY125)</f>
        <v>-2438.6505029278655</v>
      </c>
      <c r="O125" s="485">
        <f>MIN(K125,AB125,AS125,BJ125,CA125,CR125,DI125,DZ125)</f>
        <v>-4145.705854977371</v>
      </c>
      <c r="P125" s="489"/>
      <c r="R125" s="2">
        <f>R124</f>
        <v>2</v>
      </c>
      <c r="S125" s="3" t="s">
        <v>3</v>
      </c>
      <c r="T125" s="4" t="s">
        <v>2</v>
      </c>
      <c r="U125" s="239">
        <f>$D83</f>
        <v>60</v>
      </c>
      <c r="V125" s="4"/>
      <c r="W125" s="21"/>
      <c r="X125" s="22"/>
      <c r="Y125" s="23" t="s">
        <v>35</v>
      </c>
      <c r="Z125" s="205" t="s">
        <v>36</v>
      </c>
      <c r="AA125" s="33">
        <f>IF($D$85=1,U610,U587)</f>
        <v>-2438.6505029278651</v>
      </c>
      <c r="AB125" s="33">
        <f>IF($D$85=1,U671,U650)</f>
        <v>-4145.7058549773701</v>
      </c>
      <c r="AC125" s="307"/>
      <c r="AE125" s="208"/>
      <c r="AI125" s="624">
        <f>AI124</f>
        <v>3</v>
      </c>
      <c r="AJ125" s="3" t="s">
        <v>3</v>
      </c>
      <c r="AK125" s="4" t="s">
        <v>2</v>
      </c>
      <c r="AL125" s="212">
        <f>$D83</f>
        <v>60</v>
      </c>
      <c r="AM125" s="4"/>
      <c r="AN125" s="21"/>
      <c r="AO125" s="22"/>
      <c r="AP125" s="23" t="s">
        <v>35</v>
      </c>
      <c r="AQ125" s="205" t="s">
        <v>36</v>
      </c>
      <c r="AR125" s="33">
        <f>IF($D$85=1,AL610,AL587)</f>
        <v>-2438.6505029278655</v>
      </c>
      <c r="AS125" s="33">
        <f>IF($D$85=1,AL671,AL650)</f>
        <v>-4145.705854977371</v>
      </c>
      <c r="AT125" s="307"/>
      <c r="AV125" s="208"/>
      <c r="AZ125" s="2">
        <f>AZ124</f>
        <v>4</v>
      </c>
      <c r="BA125" s="3" t="s">
        <v>3</v>
      </c>
      <c r="BB125" s="4" t="s">
        <v>2</v>
      </c>
      <c r="BC125" s="239">
        <f>$D83</f>
        <v>60</v>
      </c>
      <c r="BD125" s="4"/>
      <c r="BE125" s="21"/>
      <c r="BF125" s="22"/>
      <c r="BG125" s="23" t="s">
        <v>35</v>
      </c>
      <c r="BH125" s="205" t="s">
        <v>36</v>
      </c>
      <c r="BI125" s="33">
        <f>IF($D$85=1,BC610,BC587)</f>
        <v>-2438.6505029278655</v>
      </c>
      <c r="BJ125" s="33">
        <f>IF($D$85=1,BC671,BC650)</f>
        <v>-4145.705854977371</v>
      </c>
      <c r="BK125" s="307"/>
      <c r="BM125" s="208"/>
      <c r="BQ125" s="619">
        <f>BQ124</f>
        <v>5</v>
      </c>
      <c r="BR125" s="3" t="s">
        <v>3</v>
      </c>
      <c r="BS125" s="4" t="s">
        <v>2</v>
      </c>
      <c r="BT125" s="239">
        <f>$D83</f>
        <v>60</v>
      </c>
      <c r="BU125" s="4"/>
      <c r="BV125" s="21"/>
      <c r="BW125" s="22"/>
      <c r="BX125" s="23" t="s">
        <v>35</v>
      </c>
      <c r="BY125" s="205" t="s">
        <v>36</v>
      </c>
      <c r="BZ125" s="33">
        <f>IF($D$85=1,BT610,BT587)</f>
        <v>0</v>
      </c>
      <c r="CA125" s="33">
        <f>IF($D$85=1,BT671,BT650)</f>
        <v>0</v>
      </c>
      <c r="CB125" s="307"/>
      <c r="CD125" s="208"/>
      <c r="CH125" s="2">
        <f>CH124</f>
        <v>6</v>
      </c>
      <c r="CI125" s="3" t="s">
        <v>3</v>
      </c>
      <c r="CJ125" s="4" t="s">
        <v>2</v>
      </c>
      <c r="CK125" s="239">
        <f>$D83</f>
        <v>60</v>
      </c>
      <c r="CL125" s="4"/>
      <c r="CM125" s="21"/>
      <c r="CN125" s="22"/>
      <c r="CO125" s="23" t="s">
        <v>35</v>
      </c>
      <c r="CP125" s="205" t="s">
        <v>36</v>
      </c>
      <c r="CQ125" s="33">
        <f>IF($D$85=1,CK610,CK587)</f>
        <v>0</v>
      </c>
      <c r="CR125" s="33">
        <f>IF($D$85=1,CK671,CK650)</f>
        <v>0</v>
      </c>
      <c r="CS125" s="307"/>
      <c r="CU125" s="208"/>
      <c r="CY125" s="624">
        <f>CY124</f>
        <v>7</v>
      </c>
      <c r="CZ125" s="3" t="s">
        <v>3</v>
      </c>
      <c r="DA125" s="4" t="s">
        <v>2</v>
      </c>
      <c r="DB125" s="239">
        <f>$D83</f>
        <v>60</v>
      </c>
      <c r="DC125" s="4"/>
      <c r="DD125" s="21"/>
      <c r="DE125" s="22"/>
      <c r="DF125" s="23" t="s">
        <v>35</v>
      </c>
      <c r="DG125" s="205" t="s">
        <v>36</v>
      </c>
      <c r="DH125" s="33">
        <f>IF($D$85=1,DB610,DB587)</f>
        <v>0</v>
      </c>
      <c r="DI125" s="33">
        <f>IF($D$85=1,DB671,DB650)</f>
        <v>0</v>
      </c>
      <c r="DJ125" s="307"/>
      <c r="DL125" s="208"/>
      <c r="DP125" s="2">
        <f>DP124</f>
        <v>8</v>
      </c>
      <c r="DQ125" s="3" t="s">
        <v>3</v>
      </c>
      <c r="DR125" s="4" t="s">
        <v>2</v>
      </c>
      <c r="DS125" s="239">
        <f>$D83</f>
        <v>60</v>
      </c>
      <c r="DT125" s="4"/>
      <c r="DU125" s="21"/>
      <c r="DV125" s="22"/>
      <c r="DW125" s="23" t="s">
        <v>35</v>
      </c>
      <c r="DX125" s="205" t="s">
        <v>36</v>
      </c>
      <c r="DY125" s="33">
        <f>IF($D$85=1,DS610,DS587)</f>
        <v>0</v>
      </c>
      <c r="DZ125" s="33">
        <f>IF($D$85=1,DS671,DS650)</f>
        <v>0</v>
      </c>
      <c r="EA125" s="307"/>
      <c r="EC125" s="208"/>
    </row>
    <row r="126" spans="1:133" x14ac:dyDescent="0.3">
      <c r="A126" s="2">
        <f t="shared" ref="A126:A154" si="10">A125</f>
        <v>1</v>
      </c>
      <c r="B126" s="3" t="s">
        <v>4</v>
      </c>
      <c r="C126" s="4" t="s">
        <v>2</v>
      </c>
      <c r="D126" s="239">
        <f>$D84</f>
        <v>8</v>
      </c>
      <c r="E126" s="4"/>
      <c r="F126" s="24"/>
      <c r="G126" s="2"/>
      <c r="H126" s="25" t="s">
        <v>37</v>
      </c>
      <c r="I126" s="18" t="s">
        <v>36</v>
      </c>
      <c r="J126" s="34">
        <f>IF($D$85=1,D611,D588)</f>
        <v>0</v>
      </c>
      <c r="K126" s="34">
        <f>IF($D$85=1,D672,D651)</f>
        <v>0</v>
      </c>
      <c r="L126" s="307"/>
      <c r="N126" s="226">
        <f>MIN(J126,AA126,AR126,BI126,BZ126,CQ126,DH126,DY126)</f>
        <v>-4633.4359555629435</v>
      </c>
      <c r="O126" s="486">
        <f>MIN(K126,AB126,AS126,BJ126,CA126,CR126,DI126,DZ126)</f>
        <v>-6340.4913076124494</v>
      </c>
      <c r="P126" s="489"/>
      <c r="R126" s="2">
        <f t="shared" ref="R126:R154" si="11">R125</f>
        <v>2</v>
      </c>
      <c r="S126" s="3" t="s">
        <v>4</v>
      </c>
      <c r="T126" s="4" t="s">
        <v>2</v>
      </c>
      <c r="U126" s="239">
        <f>$D84</f>
        <v>8</v>
      </c>
      <c r="V126" s="4"/>
      <c r="W126" s="24"/>
      <c r="X126" s="2"/>
      <c r="Y126" s="25" t="s">
        <v>37</v>
      </c>
      <c r="Z126" s="18" t="s">
        <v>36</v>
      </c>
      <c r="AA126" s="34">
        <f>IF($D$85=1,U611,U588)</f>
        <v>0</v>
      </c>
      <c r="AB126" s="34">
        <f>IF($D$85=1,U672,U651)</f>
        <v>0</v>
      </c>
      <c r="AC126" s="307"/>
      <c r="AI126" s="624">
        <f t="shared" ref="AI126:AI154" si="12">AI125</f>
        <v>3</v>
      </c>
      <c r="AJ126" s="3" t="s">
        <v>4</v>
      </c>
      <c r="AK126" s="4" t="s">
        <v>2</v>
      </c>
      <c r="AL126" s="212">
        <f>$D84</f>
        <v>8</v>
      </c>
      <c r="AM126" s="4"/>
      <c r="AN126" s="24"/>
      <c r="AO126" s="2"/>
      <c r="AP126" s="25" t="s">
        <v>37</v>
      </c>
      <c r="AQ126" s="18" t="s">
        <v>36</v>
      </c>
      <c r="AR126" s="34">
        <f>IF($D$85=1,AL611,AL588)</f>
        <v>0</v>
      </c>
      <c r="AS126" s="34">
        <f>IF($D$85=1,AL672,AL651)</f>
        <v>0</v>
      </c>
      <c r="AT126" s="307"/>
      <c r="AZ126" s="2">
        <f t="shared" ref="AZ126:AZ154" si="13">AZ125</f>
        <v>4</v>
      </c>
      <c r="BA126" s="3" t="s">
        <v>4</v>
      </c>
      <c r="BB126" s="4" t="s">
        <v>2</v>
      </c>
      <c r="BC126" s="239">
        <f>$D84</f>
        <v>8</v>
      </c>
      <c r="BD126" s="4"/>
      <c r="BE126" s="24"/>
      <c r="BF126" s="2"/>
      <c r="BG126" s="25" t="s">
        <v>37</v>
      </c>
      <c r="BH126" s="18" t="s">
        <v>36</v>
      </c>
      <c r="BI126" s="34">
        <f>IF($D$85=1,BC611,BC588)</f>
        <v>0</v>
      </c>
      <c r="BJ126" s="34">
        <f>IF($D$85=1,BC672,BC651)</f>
        <v>0</v>
      </c>
      <c r="BK126" s="307"/>
      <c r="BQ126" s="619">
        <f t="shared" ref="BQ126:BQ154" si="14">BQ125</f>
        <v>5</v>
      </c>
      <c r="BR126" s="3" t="s">
        <v>4</v>
      </c>
      <c r="BS126" s="4" t="s">
        <v>2</v>
      </c>
      <c r="BT126" s="239">
        <f>$D84</f>
        <v>8</v>
      </c>
      <c r="BU126" s="4"/>
      <c r="BV126" s="24"/>
      <c r="BW126" s="2"/>
      <c r="BX126" s="25" t="s">
        <v>37</v>
      </c>
      <c r="BY126" s="18" t="s">
        <v>36</v>
      </c>
      <c r="BZ126" s="34">
        <f>IF($D$85=1,BT611,BT588)</f>
        <v>-4633.4359555629435</v>
      </c>
      <c r="CA126" s="34">
        <f>IF($D$85=1,BT672,BT651)</f>
        <v>-6340.4913076124485</v>
      </c>
      <c r="CB126" s="307"/>
      <c r="CH126" s="2">
        <f t="shared" ref="CH126:CH154" si="15">CH125</f>
        <v>6</v>
      </c>
      <c r="CI126" s="3" t="s">
        <v>4</v>
      </c>
      <c r="CJ126" s="4" t="s">
        <v>2</v>
      </c>
      <c r="CK126" s="239">
        <f>$D84</f>
        <v>8</v>
      </c>
      <c r="CL126" s="4"/>
      <c r="CM126" s="24"/>
      <c r="CN126" s="2"/>
      <c r="CO126" s="25" t="s">
        <v>37</v>
      </c>
      <c r="CP126" s="18" t="s">
        <v>36</v>
      </c>
      <c r="CQ126" s="34">
        <f>IF($D$85=1,CK611,CK588)</f>
        <v>-4633.4359555629435</v>
      </c>
      <c r="CR126" s="34">
        <f>IF($D$85=1,CK672,CK651)</f>
        <v>-6340.4913076124485</v>
      </c>
      <c r="CS126" s="307"/>
      <c r="CY126" s="624">
        <f t="shared" ref="CY126:CY154" si="16">CY125</f>
        <v>7</v>
      </c>
      <c r="CZ126" s="3" t="s">
        <v>4</v>
      </c>
      <c r="DA126" s="4" t="s">
        <v>2</v>
      </c>
      <c r="DB126" s="239">
        <f>$D84</f>
        <v>8</v>
      </c>
      <c r="DC126" s="4"/>
      <c r="DD126" s="24"/>
      <c r="DE126" s="2"/>
      <c r="DF126" s="25" t="s">
        <v>37</v>
      </c>
      <c r="DG126" s="18" t="s">
        <v>36</v>
      </c>
      <c r="DH126" s="34">
        <f>IF($D$85=1,DB611,DB588)</f>
        <v>-4633.4359555629435</v>
      </c>
      <c r="DI126" s="34">
        <f>IF($D$85=1,DB672,DB651)</f>
        <v>-6340.4913076124494</v>
      </c>
      <c r="DJ126" s="307"/>
      <c r="DP126" s="2">
        <f t="shared" ref="DP126:DP154" si="17">DP125</f>
        <v>8</v>
      </c>
      <c r="DQ126" s="3" t="s">
        <v>4</v>
      </c>
      <c r="DR126" s="4" t="s">
        <v>2</v>
      </c>
      <c r="DS126" s="239">
        <f>$D84</f>
        <v>8</v>
      </c>
      <c r="DT126" s="4"/>
      <c r="DU126" s="24"/>
      <c r="DV126" s="2"/>
      <c r="DW126" s="25" t="s">
        <v>37</v>
      </c>
      <c r="DX126" s="18" t="s">
        <v>36</v>
      </c>
      <c r="DY126" s="34">
        <f>IF($D$85=1,DS611,DS588)</f>
        <v>-4633.4359555629435</v>
      </c>
      <c r="DZ126" s="34">
        <f>IF($D$85=1,DS672,DS651)</f>
        <v>-6340.4913076124494</v>
      </c>
      <c r="EA126" s="307"/>
    </row>
    <row r="127" spans="1:133" x14ac:dyDescent="0.3">
      <c r="A127" s="2">
        <f t="shared" si="10"/>
        <v>1</v>
      </c>
      <c r="B127" s="3" t="s">
        <v>5</v>
      </c>
      <c r="C127" s="4" t="s">
        <v>2</v>
      </c>
      <c r="D127" s="5">
        <f>1</f>
        <v>1</v>
      </c>
      <c r="E127" s="4"/>
      <c r="F127" s="26"/>
      <c r="G127" s="27"/>
      <c r="H127" s="28" t="s">
        <v>38</v>
      </c>
      <c r="I127" s="29" t="s">
        <v>36</v>
      </c>
      <c r="J127" s="34">
        <f>IF($D$85=1,D612,D589)</f>
        <v>3686.1695298136219</v>
      </c>
      <c r="K127" s="35">
        <f>IF($D$85=1,D673,D652)</f>
        <v>13691.617526349186</v>
      </c>
      <c r="L127" s="307"/>
      <c r="N127" s="226">
        <f>MAX(J127,AA127,AR127,BI127,BZ127,CQ127,DH127,DY127)</f>
        <v>5984.1929392227476</v>
      </c>
      <c r="O127" s="486">
        <f>MAX(K127,AB127,AS127,BJ127,CA127,CR127,DI127,DZ127)</f>
        <v>13691.617526349186</v>
      </c>
      <c r="P127" s="489"/>
      <c r="R127" s="2">
        <f t="shared" si="11"/>
        <v>2</v>
      </c>
      <c r="S127" s="3" t="s">
        <v>5</v>
      </c>
      <c r="T127" s="4" t="s">
        <v>2</v>
      </c>
      <c r="U127" s="5">
        <v>1</v>
      </c>
      <c r="V127" s="4"/>
      <c r="W127" s="26"/>
      <c r="X127" s="27"/>
      <c r="Y127" s="28" t="s">
        <v>38</v>
      </c>
      <c r="Z127" s="29" t="s">
        <v>36</v>
      </c>
      <c r="AA127" s="34">
        <f>IF($D$85=1,U612,U589)</f>
        <v>-3487.8629411844086</v>
      </c>
      <c r="AB127" s="35">
        <f>IF($D$85=1,U673,U652)</f>
        <v>9647.7184641063941</v>
      </c>
      <c r="AC127" s="307"/>
      <c r="AI127" s="624">
        <f t="shared" si="12"/>
        <v>3</v>
      </c>
      <c r="AJ127" s="3" t="s">
        <v>5</v>
      </c>
      <c r="AK127" s="4" t="s">
        <v>2</v>
      </c>
      <c r="AL127" s="5">
        <v>1</v>
      </c>
      <c r="AM127" s="4"/>
      <c r="AN127" s="26"/>
      <c r="AO127" s="27"/>
      <c r="AP127" s="28" t="s">
        <v>38</v>
      </c>
      <c r="AQ127" s="29" t="s">
        <v>36</v>
      </c>
      <c r="AR127" s="34">
        <f>IF($D$85=1,AL612,AL589)</f>
        <v>5984.1929392227476</v>
      </c>
      <c r="AS127" s="35">
        <f>IF($D$85=1,AL673,AL652)</f>
        <v>-1404.3857603037761</v>
      </c>
      <c r="AT127" s="307"/>
      <c r="AZ127" s="2">
        <f t="shared" si="13"/>
        <v>4</v>
      </c>
      <c r="BA127" s="3" t="s">
        <v>5</v>
      </c>
      <c r="BB127" s="4" t="s">
        <v>2</v>
      </c>
      <c r="BC127" s="5">
        <v>1</v>
      </c>
      <c r="BD127" s="4"/>
      <c r="BE127" s="26"/>
      <c r="BF127" s="27"/>
      <c r="BG127" s="28" t="s">
        <v>38</v>
      </c>
      <c r="BH127" s="29" t="s">
        <v>36</v>
      </c>
      <c r="BI127" s="34">
        <f>IF($D$85=1,BC612,BC589)</f>
        <v>-2892.9431752967671</v>
      </c>
      <c r="BJ127" s="35">
        <f>IF($D$85=1,BC673,BC652)</f>
        <v>-5448.2848225465686</v>
      </c>
      <c r="BK127" s="307"/>
      <c r="BQ127" s="619">
        <f t="shared" si="14"/>
        <v>5</v>
      </c>
      <c r="BR127" s="3" t="s">
        <v>5</v>
      </c>
      <c r="BS127" s="4" t="s">
        <v>2</v>
      </c>
      <c r="BT127" s="5">
        <v>1</v>
      </c>
      <c r="BU127" s="4"/>
      <c r="BV127" s="26"/>
      <c r="BW127" s="27"/>
      <c r="BX127" s="28" t="s">
        <v>38</v>
      </c>
      <c r="BY127" s="29" t="s">
        <v>36</v>
      </c>
      <c r="BZ127" s="34">
        <f>IF($D$85=1,BT612,BT589)</f>
        <v>5859.7051412994961</v>
      </c>
      <c r="CA127" s="35">
        <f>IF($D$85=1,BT673,BT652)</f>
        <v>5859.7051412994961</v>
      </c>
      <c r="CB127" s="307"/>
      <c r="CH127" s="2">
        <f t="shared" si="15"/>
        <v>6</v>
      </c>
      <c r="CI127" s="3" t="s">
        <v>5</v>
      </c>
      <c r="CJ127" s="4" t="s">
        <v>2</v>
      </c>
      <c r="CK127" s="5">
        <v>1</v>
      </c>
      <c r="CL127" s="4"/>
      <c r="CM127" s="26"/>
      <c r="CN127" s="27"/>
      <c r="CO127" s="28" t="s">
        <v>38</v>
      </c>
      <c r="CP127" s="29" t="s">
        <v>36</v>
      </c>
      <c r="CQ127" s="34">
        <f>IF($D$85=1,CK612,CK589)</f>
        <v>5859.7051412994961</v>
      </c>
      <c r="CR127" s="35">
        <f>IF($D$85=1,CK673,CK652)</f>
        <v>5859.7051412994961</v>
      </c>
      <c r="CS127" s="307"/>
      <c r="CY127" s="624">
        <f t="shared" si="16"/>
        <v>7</v>
      </c>
      <c r="CZ127" s="3" t="s">
        <v>5</v>
      </c>
      <c r="DA127" s="4" t="s">
        <v>2</v>
      </c>
      <c r="DB127" s="5">
        <v>1</v>
      </c>
      <c r="DC127" s="4"/>
      <c r="DD127" s="26"/>
      <c r="DE127" s="27"/>
      <c r="DF127" s="28" t="s">
        <v>38</v>
      </c>
      <c r="DG127" s="29" t="s">
        <v>36</v>
      </c>
      <c r="DH127" s="34">
        <f>IF($D$85=1,DB612,DB589)</f>
        <v>-9236.298145353463</v>
      </c>
      <c r="DI127" s="35">
        <f>IF($D$85=1,DB673,DB652)</f>
        <v>-9236.298145353463</v>
      </c>
      <c r="DJ127" s="307"/>
      <c r="DP127" s="2">
        <f t="shared" si="17"/>
        <v>8</v>
      </c>
      <c r="DQ127" s="3" t="s">
        <v>5</v>
      </c>
      <c r="DR127" s="4" t="s">
        <v>2</v>
      </c>
      <c r="DS127" s="5">
        <v>1</v>
      </c>
      <c r="DT127" s="4"/>
      <c r="DU127" s="26"/>
      <c r="DV127" s="27"/>
      <c r="DW127" s="28" t="s">
        <v>38</v>
      </c>
      <c r="DX127" s="29" t="s">
        <v>36</v>
      </c>
      <c r="DY127" s="34">
        <f>IF($D$85=1,DS612,DS589)</f>
        <v>-9236.298145353463</v>
      </c>
      <c r="DZ127" s="35">
        <f>IF($D$85=1,DS673,DS652)</f>
        <v>-9236.298145353463</v>
      </c>
      <c r="EA127" s="307"/>
    </row>
    <row r="128" spans="1:133" x14ac:dyDescent="0.3">
      <c r="A128" s="2">
        <f t="shared" si="10"/>
        <v>1</v>
      </c>
      <c r="B128" s="3" t="s">
        <v>6</v>
      </c>
      <c r="C128" s="4" t="s">
        <v>7</v>
      </c>
      <c r="D128" s="237">
        <f>$D89</f>
        <v>7.1999999999999993</v>
      </c>
      <c r="E128" s="4"/>
      <c r="F128" s="26"/>
      <c r="G128" s="27"/>
      <c r="H128" s="28" t="s">
        <v>39</v>
      </c>
      <c r="I128" s="29" t="s">
        <v>40</v>
      </c>
      <c r="J128" s="36">
        <f>IF($D$85=1,D613,D590)</f>
        <v>-167136.16733263052</v>
      </c>
      <c r="K128" s="35">
        <f>IF($D$85=1,D674,D653)</f>
        <v>-494889.7191214551</v>
      </c>
      <c r="L128" s="307"/>
      <c r="N128" s="225">
        <f>MAX(BZ128,CQ128,DH128,DY128)</f>
        <v>8111.8770431720004</v>
      </c>
      <c r="O128" s="485">
        <f>MAX(CA128,CR128,DI128,DZ128)</f>
        <v>14086.57077534527</v>
      </c>
      <c r="P128" s="489"/>
      <c r="R128" s="2">
        <f t="shared" si="11"/>
        <v>2</v>
      </c>
      <c r="S128" s="3" t="s">
        <v>6</v>
      </c>
      <c r="T128" s="4" t="s">
        <v>7</v>
      </c>
      <c r="U128" s="5">
        <f>$D89</f>
        <v>7.1999999999999993</v>
      </c>
      <c r="V128" s="4"/>
      <c r="W128" s="26"/>
      <c r="X128" s="27"/>
      <c r="Y128" s="28" t="s">
        <v>39</v>
      </c>
      <c r="Z128" s="29" t="s">
        <v>40</v>
      </c>
      <c r="AA128" s="36">
        <f>IF($D$85=1,U613,U590)</f>
        <v>95182.621596748679</v>
      </c>
      <c r="AB128" s="35">
        <f>IF($D$85=1,U674,U653)</f>
        <v>-327962.23186945205</v>
      </c>
      <c r="AC128" s="307"/>
      <c r="AI128" s="624">
        <f t="shared" si="12"/>
        <v>3</v>
      </c>
      <c r="AJ128" s="3" t="s">
        <v>6</v>
      </c>
      <c r="AK128" s="4" t="s">
        <v>7</v>
      </c>
      <c r="AL128" s="213">
        <f>$D89</f>
        <v>7.1999999999999993</v>
      </c>
      <c r="AM128" s="4"/>
      <c r="AN128" s="26"/>
      <c r="AO128" s="27"/>
      <c r="AP128" s="28" t="s">
        <v>39</v>
      </c>
      <c r="AQ128" s="29" t="s">
        <v>40</v>
      </c>
      <c r="AR128" s="36">
        <f>IF($D$85=1,AL613,AL590)</f>
        <v>-240340.46127043237</v>
      </c>
      <c r="AS128" s="35">
        <f>IF($D$85=1,AL674,AL653)</f>
        <v>-42009.620521866178</v>
      </c>
      <c r="AT128" s="307"/>
      <c r="AZ128" s="2">
        <f t="shared" si="13"/>
        <v>4</v>
      </c>
      <c r="BA128" s="3" t="s">
        <v>6</v>
      </c>
      <c r="BB128" s="4" t="s">
        <v>7</v>
      </c>
      <c r="BC128" s="5">
        <f>$D89</f>
        <v>7.1999999999999993</v>
      </c>
      <c r="BD128" s="4"/>
      <c r="BE128" s="26"/>
      <c r="BF128" s="27"/>
      <c r="BG128" s="28" t="s">
        <v>39</v>
      </c>
      <c r="BH128" s="29" t="s">
        <v>40</v>
      </c>
      <c r="BI128" s="36">
        <f>IF($D$85=1,BC613,BC590)</f>
        <v>64544.253653535117</v>
      </c>
      <c r="BJ128" s="35">
        <f>IF($D$85=1,BC674,BC653)</f>
        <v>124917.86673013678</v>
      </c>
      <c r="BK128" s="307"/>
      <c r="BQ128" s="619">
        <f t="shared" si="14"/>
        <v>5</v>
      </c>
      <c r="BR128" s="3" t="s">
        <v>6</v>
      </c>
      <c r="BS128" s="4" t="s">
        <v>7</v>
      </c>
      <c r="BT128" s="5">
        <f>$D89</f>
        <v>7.1999999999999993</v>
      </c>
      <c r="BU128" s="4"/>
      <c r="BV128" s="26"/>
      <c r="BW128" s="27"/>
      <c r="BX128" s="28" t="s">
        <v>39</v>
      </c>
      <c r="BY128" s="29" t="s">
        <v>40</v>
      </c>
      <c r="BZ128" s="36">
        <f>IF($D$85=1,BT613,BT590)</f>
        <v>8111.8770431720004</v>
      </c>
      <c r="CA128" s="35">
        <f>IF($D$85=1,BT674,BT653)</f>
        <v>14086.57077534527</v>
      </c>
      <c r="CB128" s="307"/>
      <c r="CH128" s="2">
        <f t="shared" si="15"/>
        <v>6</v>
      </c>
      <c r="CI128" s="3" t="s">
        <v>6</v>
      </c>
      <c r="CJ128" s="4" t="s">
        <v>7</v>
      </c>
      <c r="CK128" s="5">
        <f>$D89</f>
        <v>7.1999999999999993</v>
      </c>
      <c r="CL128" s="4"/>
      <c r="CM128" s="26"/>
      <c r="CN128" s="27"/>
      <c r="CO128" s="28" t="s">
        <v>39</v>
      </c>
      <c r="CP128" s="29" t="s">
        <v>40</v>
      </c>
      <c r="CQ128" s="36">
        <f>IF($D$85=1,CK613,CK590)</f>
        <v>8111.8770431720004</v>
      </c>
      <c r="CR128" s="35">
        <f>IF($D$85=1,CK674,CK653)</f>
        <v>14086.57077534527</v>
      </c>
      <c r="CS128" s="307"/>
      <c r="CY128" s="624">
        <f t="shared" si="16"/>
        <v>7</v>
      </c>
      <c r="CZ128" s="3" t="s">
        <v>6</v>
      </c>
      <c r="DA128" s="4" t="s">
        <v>7</v>
      </c>
      <c r="DB128" s="5">
        <f>$D89</f>
        <v>7.1999999999999993</v>
      </c>
      <c r="DC128" s="4"/>
      <c r="DD128" s="26"/>
      <c r="DE128" s="27"/>
      <c r="DF128" s="28" t="s">
        <v>39</v>
      </c>
      <c r="DG128" s="29" t="s">
        <v>40</v>
      </c>
      <c r="DH128" s="36">
        <f>IF($D$85=1,DB613,DB590)</f>
        <v>-290788.98803255655</v>
      </c>
      <c r="DI128" s="35">
        <f>IF($D$85=1,DB674,DB653)</f>
        <v>-284814.29430038325</v>
      </c>
      <c r="DJ128" s="307"/>
      <c r="DP128" s="2">
        <f t="shared" si="17"/>
        <v>8</v>
      </c>
      <c r="DQ128" s="3" t="s">
        <v>6</v>
      </c>
      <c r="DR128" s="4" t="s">
        <v>7</v>
      </c>
      <c r="DS128" s="5">
        <f>$D89</f>
        <v>7.1999999999999993</v>
      </c>
      <c r="DT128" s="4"/>
      <c r="DU128" s="26"/>
      <c r="DV128" s="27"/>
      <c r="DW128" s="28" t="s">
        <v>39</v>
      </c>
      <c r="DX128" s="29" t="s">
        <v>40</v>
      </c>
      <c r="DY128" s="36">
        <f>IF($D$85=1,DS613,DS590)</f>
        <v>-290788.98803255655</v>
      </c>
      <c r="DZ128" s="35">
        <f>IF($D$85=1,DS674,DS653)</f>
        <v>-284814.29430038325</v>
      </c>
      <c r="EA128" s="307"/>
    </row>
    <row r="129" spans="1:129" ht="15" thickBot="1" x14ac:dyDescent="0.35">
      <c r="A129" s="2">
        <f t="shared" si="10"/>
        <v>1</v>
      </c>
      <c r="B129" s="6" t="s">
        <v>8</v>
      </c>
      <c r="C129" s="7" t="s">
        <v>7</v>
      </c>
      <c r="D129" s="237">
        <f>$D90</f>
        <v>0</v>
      </c>
      <c r="E129" s="9"/>
      <c r="J129" t="s">
        <v>482</v>
      </c>
      <c r="N129" s="227">
        <f>MIN(J128,AA128,AR128,BI128)</f>
        <v>-240340.46127043237</v>
      </c>
      <c r="O129" s="487">
        <f>MIN(K128,AB128,AS128,BJ128)</f>
        <v>-494889.7191214551</v>
      </c>
      <c r="P129" s="490"/>
      <c r="R129" s="2">
        <f t="shared" si="11"/>
        <v>2</v>
      </c>
      <c r="S129" s="6" t="s">
        <v>8</v>
      </c>
      <c r="T129" s="7" t="s">
        <v>7</v>
      </c>
      <c r="U129" s="239">
        <f>$D90</f>
        <v>0</v>
      </c>
      <c r="V129" s="9" t="s">
        <v>9</v>
      </c>
      <c r="AA129" t="s">
        <v>482</v>
      </c>
      <c r="AI129" s="624">
        <f t="shared" si="12"/>
        <v>3</v>
      </c>
      <c r="AJ129" s="6" t="s">
        <v>8</v>
      </c>
      <c r="AK129" s="7" t="s">
        <v>7</v>
      </c>
      <c r="AL129" s="212">
        <f>$D90</f>
        <v>0</v>
      </c>
      <c r="AM129" s="9" t="s">
        <v>9</v>
      </c>
      <c r="AR129" t="s">
        <v>482</v>
      </c>
      <c r="AZ129" s="2">
        <f t="shared" si="13"/>
        <v>4</v>
      </c>
      <c r="BA129" s="6" t="s">
        <v>8</v>
      </c>
      <c r="BB129" s="7" t="s">
        <v>7</v>
      </c>
      <c r="BC129" s="239">
        <f>$D90</f>
        <v>0</v>
      </c>
      <c r="BD129" s="9" t="s">
        <v>9</v>
      </c>
      <c r="BI129" t="s">
        <v>482</v>
      </c>
      <c r="BQ129" s="619">
        <f t="shared" si="14"/>
        <v>5</v>
      </c>
      <c r="BR129" s="6" t="s">
        <v>8</v>
      </c>
      <c r="BS129" s="7" t="s">
        <v>7</v>
      </c>
      <c r="BT129" s="239">
        <f>$D90</f>
        <v>0</v>
      </c>
      <c r="BU129" s="9" t="s">
        <v>9</v>
      </c>
      <c r="BZ129" t="s">
        <v>304</v>
      </c>
      <c r="CH129" s="2">
        <f t="shared" si="15"/>
        <v>6</v>
      </c>
      <c r="CI129" s="6" t="s">
        <v>8</v>
      </c>
      <c r="CJ129" s="7" t="s">
        <v>7</v>
      </c>
      <c r="CK129" s="239">
        <f>$D90</f>
        <v>0</v>
      </c>
      <c r="CL129" s="9" t="s">
        <v>9</v>
      </c>
      <c r="CQ129" t="s">
        <v>304</v>
      </c>
      <c r="CY129" s="624">
        <f t="shared" si="16"/>
        <v>7</v>
      </c>
      <c r="CZ129" s="6" t="s">
        <v>8</v>
      </c>
      <c r="DA129" s="7" t="s">
        <v>7</v>
      </c>
      <c r="DB129" s="239">
        <f>$D90</f>
        <v>0</v>
      </c>
      <c r="DC129" s="9" t="s">
        <v>9</v>
      </c>
      <c r="DH129" t="s">
        <v>304</v>
      </c>
      <c r="DP129" s="2">
        <f t="shared" si="17"/>
        <v>8</v>
      </c>
      <c r="DQ129" s="6" t="s">
        <v>8</v>
      </c>
      <c r="DR129" s="7" t="s">
        <v>7</v>
      </c>
      <c r="DS129" s="239">
        <f>$D90</f>
        <v>0</v>
      </c>
      <c r="DT129" s="9" t="s">
        <v>9</v>
      </c>
      <c r="DY129" t="s">
        <v>304</v>
      </c>
    </row>
    <row r="130" spans="1:129" x14ac:dyDescent="0.3">
      <c r="A130" s="2">
        <f t="shared" si="10"/>
        <v>1</v>
      </c>
      <c r="D130" t="s">
        <v>87</v>
      </c>
      <c r="E130" s="4"/>
      <c r="R130" s="2">
        <f t="shared" si="11"/>
        <v>2</v>
      </c>
      <c r="U130" t="s">
        <v>87</v>
      </c>
      <c r="V130" s="4"/>
      <c r="AI130" s="624">
        <f t="shared" si="12"/>
        <v>3</v>
      </c>
      <c r="AL130" t="s">
        <v>87</v>
      </c>
      <c r="AM130" s="4"/>
      <c r="AZ130" s="2">
        <f t="shared" si="13"/>
        <v>4</v>
      </c>
      <c r="BC130" t="s">
        <v>87</v>
      </c>
      <c r="BD130" s="4"/>
      <c r="BQ130" s="619">
        <f t="shared" si="14"/>
        <v>5</v>
      </c>
      <c r="BT130" t="s">
        <v>87</v>
      </c>
      <c r="BU130" s="4"/>
      <c r="CH130" s="2">
        <f t="shared" si="15"/>
        <v>6</v>
      </c>
      <c r="CK130" t="s">
        <v>87</v>
      </c>
      <c r="CL130" s="4"/>
      <c r="CY130" s="624">
        <f t="shared" si="16"/>
        <v>7</v>
      </c>
      <c r="DB130" t="s">
        <v>87</v>
      </c>
      <c r="DC130" s="4"/>
      <c r="DP130" s="2">
        <f t="shared" si="17"/>
        <v>8</v>
      </c>
      <c r="DS130" t="s">
        <v>87</v>
      </c>
      <c r="DT130" s="4"/>
    </row>
    <row r="131" spans="1:129" x14ac:dyDescent="0.3">
      <c r="A131" s="2">
        <f t="shared" si="10"/>
        <v>1</v>
      </c>
      <c r="C131" s="12" t="s">
        <v>19</v>
      </c>
      <c r="D131" s="13" t="s">
        <v>305</v>
      </c>
      <c r="R131" s="2">
        <f t="shared" si="11"/>
        <v>2</v>
      </c>
      <c r="T131" s="12" t="s">
        <v>19</v>
      </c>
      <c r="U131" s="13" t="s">
        <v>305</v>
      </c>
      <c r="AI131" s="624">
        <f t="shared" si="12"/>
        <v>3</v>
      </c>
      <c r="AK131" s="12" t="s">
        <v>19</v>
      </c>
      <c r="AL131" s="13" t="s">
        <v>305</v>
      </c>
      <c r="AZ131" s="2">
        <f t="shared" si="13"/>
        <v>4</v>
      </c>
      <c r="BB131" s="12" t="s">
        <v>19</v>
      </c>
      <c r="BC131" s="13" t="s">
        <v>305</v>
      </c>
      <c r="BQ131" s="619">
        <f t="shared" si="14"/>
        <v>5</v>
      </c>
      <c r="BS131" s="12" t="s">
        <v>19</v>
      </c>
      <c r="BT131" s="13" t="s">
        <v>307</v>
      </c>
      <c r="CH131" s="2">
        <f t="shared" si="15"/>
        <v>6</v>
      </c>
      <c r="CJ131" s="12" t="s">
        <v>19</v>
      </c>
      <c r="CK131" s="13" t="s">
        <v>307</v>
      </c>
      <c r="CY131" s="624">
        <f t="shared" si="16"/>
        <v>7</v>
      </c>
      <c r="DA131" s="12" t="s">
        <v>19</v>
      </c>
      <c r="DB131" s="13" t="s">
        <v>307</v>
      </c>
      <c r="DP131" s="2">
        <f t="shared" si="17"/>
        <v>8</v>
      </c>
      <c r="DR131" s="12" t="s">
        <v>19</v>
      </c>
      <c r="DS131" s="13" t="s">
        <v>307</v>
      </c>
    </row>
    <row r="132" spans="1:129" x14ac:dyDescent="0.3">
      <c r="A132" s="2">
        <f t="shared" si="10"/>
        <v>1</v>
      </c>
      <c r="C132" s="12" t="s">
        <v>20</v>
      </c>
      <c r="D132" s="8">
        <f>$D91</f>
        <v>50</v>
      </c>
      <c r="R132" s="2">
        <f t="shared" si="11"/>
        <v>2</v>
      </c>
      <c r="T132" s="12" t="s">
        <v>20</v>
      </c>
      <c r="U132" s="8">
        <f>$D91</f>
        <v>50</v>
      </c>
      <c r="AI132" s="624">
        <f t="shared" si="12"/>
        <v>3</v>
      </c>
      <c r="AK132" s="12" t="s">
        <v>20</v>
      </c>
      <c r="AL132" s="211">
        <f>$D91</f>
        <v>50</v>
      </c>
      <c r="AZ132" s="2">
        <f t="shared" si="13"/>
        <v>4</v>
      </c>
      <c r="BB132" s="12" t="s">
        <v>20</v>
      </c>
      <c r="BC132" s="8">
        <f>$D91</f>
        <v>50</v>
      </c>
      <c r="BQ132" s="619">
        <f t="shared" si="14"/>
        <v>5</v>
      </c>
      <c r="BS132" s="12" t="s">
        <v>20</v>
      </c>
      <c r="BT132" s="8">
        <f>$D91</f>
        <v>50</v>
      </c>
      <c r="CH132" s="2">
        <f t="shared" si="15"/>
        <v>6</v>
      </c>
      <c r="CJ132" s="12" t="s">
        <v>20</v>
      </c>
      <c r="CK132" s="8">
        <f>$D91</f>
        <v>50</v>
      </c>
      <c r="CY132" s="624">
        <f t="shared" si="16"/>
        <v>7</v>
      </c>
      <c r="DA132" s="12" t="s">
        <v>20</v>
      </c>
      <c r="DB132" s="8">
        <f>$D91</f>
        <v>50</v>
      </c>
      <c r="DP132" s="2">
        <f t="shared" si="17"/>
        <v>8</v>
      </c>
      <c r="DR132" s="12" t="s">
        <v>20</v>
      </c>
      <c r="DS132" s="8">
        <f>$D91</f>
        <v>50</v>
      </c>
    </row>
    <row r="133" spans="1:129" x14ac:dyDescent="0.3">
      <c r="A133" s="2">
        <f t="shared" si="10"/>
        <v>1</v>
      </c>
      <c r="C133" s="12" t="s">
        <v>21</v>
      </c>
      <c r="D133" s="8">
        <v>1</v>
      </c>
      <c r="R133" s="2">
        <f t="shared" si="11"/>
        <v>2</v>
      </c>
      <c r="T133" s="12" t="s">
        <v>21</v>
      </c>
      <c r="U133" s="8">
        <v>1</v>
      </c>
      <c r="AI133" s="624">
        <f t="shared" si="12"/>
        <v>3</v>
      </c>
      <c r="AK133" s="12" t="s">
        <v>21</v>
      </c>
      <c r="AL133" s="8">
        <v>2</v>
      </c>
      <c r="AZ133" s="2">
        <f t="shared" si="13"/>
        <v>4</v>
      </c>
      <c r="BB133" s="12" t="s">
        <v>21</v>
      </c>
      <c r="BC133" s="8">
        <v>2</v>
      </c>
      <c r="BQ133" s="619">
        <f t="shared" si="14"/>
        <v>5</v>
      </c>
      <c r="BS133" s="12" t="s">
        <v>21</v>
      </c>
      <c r="BT133" s="8">
        <v>1</v>
      </c>
      <c r="CH133" s="2">
        <f t="shared" si="15"/>
        <v>6</v>
      </c>
      <c r="CJ133" s="12" t="s">
        <v>21</v>
      </c>
      <c r="CK133" s="8">
        <v>1</v>
      </c>
      <c r="CY133" s="624">
        <f t="shared" si="16"/>
        <v>7</v>
      </c>
      <c r="DA133" s="12" t="s">
        <v>21</v>
      </c>
      <c r="DB133" s="8">
        <v>2</v>
      </c>
      <c r="DP133" s="2">
        <f t="shared" si="17"/>
        <v>8</v>
      </c>
      <c r="DR133" s="12" t="s">
        <v>21</v>
      </c>
      <c r="DS133" s="8">
        <v>2</v>
      </c>
    </row>
    <row r="134" spans="1:129" x14ac:dyDescent="0.3">
      <c r="A134" s="2">
        <f t="shared" si="10"/>
        <v>1</v>
      </c>
      <c r="C134" s="14" t="s">
        <v>43</v>
      </c>
      <c r="D134" s="15" t="s">
        <v>306</v>
      </c>
      <c r="R134" s="2">
        <f t="shared" si="11"/>
        <v>2</v>
      </c>
      <c r="T134" s="14" t="s">
        <v>43</v>
      </c>
      <c r="U134" s="15" t="s">
        <v>44</v>
      </c>
      <c r="AI134" s="624">
        <f t="shared" si="12"/>
        <v>3</v>
      </c>
      <c r="AK134" s="14" t="s">
        <v>43</v>
      </c>
      <c r="AL134" s="15" t="s">
        <v>306</v>
      </c>
      <c r="AZ134" s="2">
        <f t="shared" si="13"/>
        <v>4</v>
      </c>
      <c r="BB134" s="14" t="s">
        <v>43</v>
      </c>
      <c r="BC134" s="15" t="s">
        <v>44</v>
      </c>
      <c r="BQ134" s="619">
        <f t="shared" si="14"/>
        <v>5</v>
      </c>
      <c r="BS134" s="14" t="s">
        <v>43</v>
      </c>
      <c r="BT134" s="15" t="s">
        <v>306</v>
      </c>
      <c r="CH134" s="2">
        <f t="shared" si="15"/>
        <v>6</v>
      </c>
      <c r="CJ134" s="14" t="s">
        <v>43</v>
      </c>
      <c r="CK134" s="15" t="s">
        <v>44</v>
      </c>
      <c r="CY134" s="624">
        <f t="shared" si="16"/>
        <v>7</v>
      </c>
      <c r="DA134" s="14" t="s">
        <v>43</v>
      </c>
      <c r="DB134" s="15" t="s">
        <v>306</v>
      </c>
      <c r="DP134" s="2">
        <f t="shared" si="17"/>
        <v>8</v>
      </c>
      <c r="DR134" s="14" t="s">
        <v>43</v>
      </c>
      <c r="DS134" s="15" t="s">
        <v>44</v>
      </c>
    </row>
    <row r="135" spans="1:129" x14ac:dyDescent="0.3">
      <c r="A135" s="2">
        <f t="shared" si="10"/>
        <v>1</v>
      </c>
      <c r="C135" s="14" t="s">
        <v>22</v>
      </c>
      <c r="D135" s="15">
        <f>$D92</f>
        <v>3</v>
      </c>
      <c r="E135" s="17" t="s">
        <v>23</v>
      </c>
      <c r="R135" s="2">
        <f t="shared" si="11"/>
        <v>2</v>
      </c>
      <c r="T135" s="14" t="s">
        <v>22</v>
      </c>
      <c r="U135" s="15">
        <f>$D92</f>
        <v>3</v>
      </c>
      <c r="V135" s="17" t="s">
        <v>23</v>
      </c>
      <c r="AI135" s="624">
        <f t="shared" si="12"/>
        <v>3</v>
      </c>
      <c r="AK135" s="14" t="s">
        <v>22</v>
      </c>
      <c r="AL135" s="210">
        <f>$D92</f>
        <v>3</v>
      </c>
      <c r="AM135" s="17" t="s">
        <v>23</v>
      </c>
      <c r="AZ135" s="2">
        <f t="shared" si="13"/>
        <v>4</v>
      </c>
      <c r="BB135" s="14" t="s">
        <v>22</v>
      </c>
      <c r="BC135" s="15">
        <f>$D92</f>
        <v>3</v>
      </c>
      <c r="BD135" s="17" t="s">
        <v>23</v>
      </c>
      <c r="BQ135" s="619">
        <f t="shared" si="14"/>
        <v>5</v>
      </c>
      <c r="BS135" s="14" t="s">
        <v>22</v>
      </c>
      <c r="BT135" s="15">
        <f>$D92</f>
        <v>3</v>
      </c>
      <c r="BU135" s="17" t="s">
        <v>23</v>
      </c>
      <c r="CH135" s="2">
        <f t="shared" si="15"/>
        <v>6</v>
      </c>
      <c r="CJ135" s="14" t="s">
        <v>22</v>
      </c>
      <c r="CK135" s="15">
        <f>$D92</f>
        <v>3</v>
      </c>
      <c r="CL135" s="17" t="s">
        <v>23</v>
      </c>
      <c r="CY135" s="624">
        <f t="shared" si="16"/>
        <v>7</v>
      </c>
      <c r="DA135" s="14" t="s">
        <v>22</v>
      </c>
      <c r="DB135" s="15">
        <f>$D92</f>
        <v>3</v>
      </c>
      <c r="DC135" s="17" t="s">
        <v>23</v>
      </c>
      <c r="DP135" s="2">
        <f t="shared" si="17"/>
        <v>8</v>
      </c>
      <c r="DR135" s="14" t="s">
        <v>22</v>
      </c>
      <c r="DS135" s="15">
        <f>$D92</f>
        <v>3</v>
      </c>
      <c r="DT135" s="17" t="s">
        <v>23</v>
      </c>
    </row>
    <row r="136" spans="1:129" x14ac:dyDescent="0.3">
      <c r="A136" s="2">
        <f t="shared" si="10"/>
        <v>1</v>
      </c>
      <c r="C136" s="12"/>
      <c r="D136" s="11" t="str">
        <f>IF(D135=1,"D",IF(D135=2,"C","B"))</f>
        <v>B</v>
      </c>
      <c r="E136" t="s">
        <v>24</v>
      </c>
      <c r="R136" s="2">
        <f t="shared" si="11"/>
        <v>2</v>
      </c>
      <c r="T136" s="12"/>
      <c r="U136" s="11" t="str">
        <f>IF(U135=1,"D",IF(U135=2,"C","B"))</f>
        <v>B</v>
      </c>
      <c r="V136" t="s">
        <v>24</v>
      </c>
      <c r="AI136" s="624">
        <f t="shared" si="12"/>
        <v>3</v>
      </c>
      <c r="AK136" s="12"/>
      <c r="AL136" s="11" t="str">
        <f>IF(AL135=1,"D",IF(AL135=2,"C","B"))</f>
        <v>B</v>
      </c>
      <c r="AM136" t="s">
        <v>24</v>
      </c>
      <c r="AZ136" s="2">
        <f t="shared" si="13"/>
        <v>4</v>
      </c>
      <c r="BB136" s="12"/>
      <c r="BC136" s="11" t="str">
        <f>IF(BC135=1,"D",IF(BC135=2,"C","B"))</f>
        <v>B</v>
      </c>
      <c r="BD136" t="s">
        <v>24</v>
      </c>
      <c r="BQ136" s="619">
        <f t="shared" si="14"/>
        <v>5</v>
      </c>
      <c r="BS136" s="12"/>
      <c r="BT136" s="11" t="str">
        <f>IF(BT135=1,"D",IF(BT135=2,"C","B"))</f>
        <v>B</v>
      </c>
      <c r="BU136" t="s">
        <v>24</v>
      </c>
      <c r="CH136" s="2">
        <f t="shared" si="15"/>
        <v>6</v>
      </c>
      <c r="CJ136" s="12"/>
      <c r="CK136" s="11" t="str">
        <f>IF(CK135=1,"D",IF(CK135=2,"C","B"))</f>
        <v>B</v>
      </c>
      <c r="CL136" t="s">
        <v>24</v>
      </c>
      <c r="CY136" s="624">
        <f t="shared" si="16"/>
        <v>7</v>
      </c>
      <c r="DA136" s="12"/>
      <c r="DB136" s="11" t="str">
        <f>IF(DB135=1,"D",IF(DB135=2,"C","B"))</f>
        <v>B</v>
      </c>
      <c r="DC136" t="s">
        <v>24</v>
      </c>
      <c r="DP136" s="2">
        <f t="shared" si="17"/>
        <v>8</v>
      </c>
      <c r="DR136" s="12"/>
      <c r="DS136" s="11" t="str">
        <f>IF(DS135=1,"D",IF(DS135=2,"C","B"))</f>
        <v>B</v>
      </c>
      <c r="DT136" t="s">
        <v>24</v>
      </c>
    </row>
    <row r="137" spans="1:129" x14ac:dyDescent="0.3">
      <c r="A137" s="2">
        <f t="shared" si="10"/>
        <v>1</v>
      </c>
      <c r="C137" s="12"/>
      <c r="D137" s="16"/>
      <c r="E137" t="s">
        <v>25</v>
      </c>
      <c r="L137" s="220"/>
      <c r="R137" s="2">
        <f t="shared" si="11"/>
        <v>2</v>
      </c>
      <c r="T137" s="12"/>
      <c r="U137" s="202"/>
      <c r="V137" t="s">
        <v>25</v>
      </c>
      <c r="AI137" s="624">
        <f t="shared" si="12"/>
        <v>3</v>
      </c>
      <c r="AK137" s="12"/>
      <c r="AL137" s="202"/>
      <c r="AM137" t="s">
        <v>25</v>
      </c>
      <c r="AZ137" s="2">
        <f t="shared" si="13"/>
        <v>4</v>
      </c>
      <c r="BB137" s="12"/>
      <c r="BC137" s="202"/>
      <c r="BD137" t="s">
        <v>25</v>
      </c>
      <c r="BQ137" s="619">
        <f t="shared" si="14"/>
        <v>5</v>
      </c>
      <c r="BS137" s="12"/>
      <c r="BT137" s="202"/>
      <c r="BU137" t="s">
        <v>25</v>
      </c>
      <c r="CH137" s="2">
        <f t="shared" si="15"/>
        <v>6</v>
      </c>
      <c r="CJ137" s="12"/>
      <c r="CK137" s="202"/>
      <c r="CL137" t="s">
        <v>25</v>
      </c>
      <c r="CY137" s="624">
        <f t="shared" si="16"/>
        <v>7</v>
      </c>
      <c r="DA137" s="12"/>
      <c r="DB137" s="202"/>
      <c r="DC137" t="s">
        <v>25</v>
      </c>
      <c r="DP137" s="2">
        <f t="shared" si="17"/>
        <v>8</v>
      </c>
      <c r="DR137" s="12"/>
      <c r="DS137" s="202"/>
      <c r="DT137" t="s">
        <v>25</v>
      </c>
    </row>
    <row r="138" spans="1:129" x14ac:dyDescent="0.3">
      <c r="A138" s="2">
        <f t="shared" si="10"/>
        <v>1</v>
      </c>
      <c r="C138" s="12"/>
      <c r="D138" s="16"/>
      <c r="E138" s="17" t="s">
        <v>26</v>
      </c>
      <c r="R138" s="2">
        <f t="shared" si="11"/>
        <v>2</v>
      </c>
      <c r="T138" s="12"/>
      <c r="U138" s="202"/>
      <c r="V138" s="17" t="s">
        <v>26</v>
      </c>
      <c r="AI138" s="624">
        <f t="shared" si="12"/>
        <v>3</v>
      </c>
      <c r="AK138" s="12"/>
      <c r="AL138" s="202"/>
      <c r="AM138" s="17" t="s">
        <v>26</v>
      </c>
      <c r="AZ138" s="2">
        <f t="shared" si="13"/>
        <v>4</v>
      </c>
      <c r="BB138" s="12"/>
      <c r="BC138" s="202"/>
      <c r="BD138" s="17" t="s">
        <v>26</v>
      </c>
      <c r="BQ138" s="619">
        <f t="shared" si="14"/>
        <v>5</v>
      </c>
      <c r="BS138" s="12"/>
      <c r="BT138" s="202"/>
      <c r="BU138" s="17" t="s">
        <v>26</v>
      </c>
      <c r="CH138" s="2">
        <f t="shared" si="15"/>
        <v>6</v>
      </c>
      <c r="CJ138" s="12"/>
      <c r="CK138" s="202"/>
      <c r="CL138" s="17" t="s">
        <v>26</v>
      </c>
      <c r="CY138" s="624">
        <f t="shared" si="16"/>
        <v>7</v>
      </c>
      <c r="DA138" s="12"/>
      <c r="DB138" s="202"/>
      <c r="DC138" s="17" t="s">
        <v>26</v>
      </c>
      <c r="DP138" s="2">
        <f t="shared" si="17"/>
        <v>8</v>
      </c>
      <c r="DR138" s="12"/>
      <c r="DS138" s="202"/>
      <c r="DT138" s="17" t="s">
        <v>26</v>
      </c>
    </row>
    <row r="139" spans="1:129" x14ac:dyDescent="0.3">
      <c r="A139" s="2">
        <f t="shared" si="10"/>
        <v>1</v>
      </c>
      <c r="C139" s="12"/>
      <c r="D139" s="16"/>
      <c r="E139" t="s">
        <v>27</v>
      </c>
      <c r="R139" s="2">
        <f t="shared" si="11"/>
        <v>2</v>
      </c>
      <c r="T139" s="12"/>
      <c r="U139" s="202"/>
      <c r="V139" t="s">
        <v>27</v>
      </c>
      <c r="AI139" s="624">
        <f t="shared" si="12"/>
        <v>3</v>
      </c>
      <c r="AK139" s="12"/>
      <c r="AL139" s="202"/>
      <c r="AM139" t="s">
        <v>27</v>
      </c>
      <c r="AZ139" s="2">
        <f t="shared" si="13"/>
        <v>4</v>
      </c>
      <c r="BB139" s="12"/>
      <c r="BC139" s="202"/>
      <c r="BD139" t="s">
        <v>27</v>
      </c>
      <c r="BQ139" s="619">
        <f t="shared" si="14"/>
        <v>5</v>
      </c>
      <c r="BS139" s="12"/>
      <c r="BT139" s="202"/>
      <c r="BU139" t="s">
        <v>27</v>
      </c>
      <c r="CH139" s="2">
        <f t="shared" si="15"/>
        <v>6</v>
      </c>
      <c r="CJ139" s="12"/>
      <c r="CK139" s="202"/>
      <c r="CL139" t="s">
        <v>27</v>
      </c>
      <c r="CY139" s="624">
        <f t="shared" si="16"/>
        <v>7</v>
      </c>
      <c r="DA139" s="12"/>
      <c r="DB139" s="202"/>
      <c r="DC139" t="s">
        <v>27</v>
      </c>
      <c r="DP139" s="2">
        <f t="shared" si="17"/>
        <v>8</v>
      </c>
      <c r="DR139" s="12"/>
      <c r="DS139" s="202"/>
      <c r="DT139" t="s">
        <v>27</v>
      </c>
    </row>
    <row r="140" spans="1:129" x14ac:dyDescent="0.3">
      <c r="A140" s="2">
        <f t="shared" si="10"/>
        <v>1</v>
      </c>
      <c r="C140" s="12"/>
      <c r="D140" s="16"/>
      <c r="E140" t="s">
        <v>28</v>
      </c>
      <c r="R140" s="2">
        <f t="shared" si="11"/>
        <v>2</v>
      </c>
      <c r="T140" s="12"/>
      <c r="U140" s="202"/>
      <c r="V140" t="s">
        <v>28</v>
      </c>
      <c r="AI140" s="624">
        <f t="shared" si="12"/>
        <v>3</v>
      </c>
      <c r="AK140" s="12"/>
      <c r="AL140" s="202"/>
      <c r="AM140" t="s">
        <v>28</v>
      </c>
      <c r="AZ140" s="2">
        <f t="shared" si="13"/>
        <v>4</v>
      </c>
      <c r="BB140" s="12"/>
      <c r="BC140" s="202"/>
      <c r="BD140" t="s">
        <v>28</v>
      </c>
      <c r="BQ140" s="619">
        <f t="shared" si="14"/>
        <v>5</v>
      </c>
      <c r="BS140" s="12"/>
      <c r="BT140" s="202"/>
      <c r="BU140" t="s">
        <v>28</v>
      </c>
      <c r="CH140" s="2">
        <f t="shared" si="15"/>
        <v>6</v>
      </c>
      <c r="CJ140" s="12"/>
      <c r="CK140" s="202"/>
      <c r="CL140" t="s">
        <v>28</v>
      </c>
      <c r="CY140" s="624">
        <f t="shared" si="16"/>
        <v>7</v>
      </c>
      <c r="DA140" s="12"/>
      <c r="DB140" s="202"/>
      <c r="DC140" t="s">
        <v>28</v>
      </c>
      <c r="DP140" s="2">
        <f t="shared" si="17"/>
        <v>8</v>
      </c>
      <c r="DR140" s="12"/>
      <c r="DS140" s="202"/>
      <c r="DT140" t="s">
        <v>28</v>
      </c>
    </row>
    <row r="141" spans="1:129" x14ac:dyDescent="0.3">
      <c r="A141" s="2">
        <f t="shared" si="10"/>
        <v>1</v>
      </c>
      <c r="B141" s="3" t="s">
        <v>10</v>
      </c>
      <c r="C141" s="4" t="s">
        <v>2</v>
      </c>
      <c r="D141" s="10">
        <f>IF(D129=0,D124,D124-2*D147/D129*12)</f>
        <v>60</v>
      </c>
      <c r="R141" s="2">
        <f t="shared" si="11"/>
        <v>2</v>
      </c>
      <c r="S141" s="3" t="s">
        <v>10</v>
      </c>
      <c r="T141" s="4" t="s">
        <v>2</v>
      </c>
      <c r="U141" s="10">
        <f>IF(U129=0,U124,U124-2*U147/U129*12)</f>
        <v>60</v>
      </c>
      <c r="AI141" s="624">
        <f t="shared" si="12"/>
        <v>3</v>
      </c>
      <c r="AJ141" s="3" t="s">
        <v>10</v>
      </c>
      <c r="AK141" s="4" t="s">
        <v>2</v>
      </c>
      <c r="AL141" s="10">
        <f>IF(AL129=0,AL124,AL124-2*AL147/AL129*12)</f>
        <v>60</v>
      </c>
      <c r="AZ141" s="2">
        <f t="shared" si="13"/>
        <v>4</v>
      </c>
      <c r="BA141" s="3" t="s">
        <v>10</v>
      </c>
      <c r="BB141" s="4" t="s">
        <v>2</v>
      </c>
      <c r="BC141" s="10">
        <f>IF(BC129=0,BC124,BC124-2*BC147/BC129*12)</f>
        <v>60</v>
      </c>
      <c r="BQ141" s="619">
        <f t="shared" si="14"/>
        <v>5</v>
      </c>
      <c r="BR141" s="3" t="s">
        <v>10</v>
      </c>
      <c r="BS141" s="4" t="s">
        <v>2</v>
      </c>
      <c r="BT141" s="10">
        <f>IF(BT129=0,BT124,BT124-2*BT147/BT129*12)</f>
        <v>60</v>
      </c>
      <c r="CH141" s="2">
        <f t="shared" si="15"/>
        <v>6</v>
      </c>
      <c r="CI141" s="3" t="s">
        <v>10</v>
      </c>
      <c r="CJ141" s="4" t="s">
        <v>2</v>
      </c>
      <c r="CK141" s="10">
        <f>IF(CK129=0,CK124,CK124-2*CK147/CK129*12)</f>
        <v>60</v>
      </c>
      <c r="CY141" s="624">
        <f t="shared" si="16"/>
        <v>7</v>
      </c>
      <c r="CZ141" s="3" t="s">
        <v>10</v>
      </c>
      <c r="DA141" s="4" t="s">
        <v>2</v>
      </c>
      <c r="DB141" s="10">
        <f>IF(DB129=0,DB124,DB124-2*DB147/DB129*12)</f>
        <v>60</v>
      </c>
      <c r="DP141" s="2">
        <f t="shared" si="17"/>
        <v>8</v>
      </c>
      <c r="DQ141" s="3" t="s">
        <v>10</v>
      </c>
      <c r="DR141" s="4" t="s">
        <v>2</v>
      </c>
      <c r="DS141" s="10">
        <f>IF(DS129=0,DS124,DS124-2*DS147/DS129*12)</f>
        <v>60</v>
      </c>
    </row>
    <row r="142" spans="1:129" x14ac:dyDescent="0.3">
      <c r="A142" s="2">
        <f t="shared" si="10"/>
        <v>1</v>
      </c>
      <c r="B142" s="3" t="s">
        <v>11</v>
      </c>
      <c r="C142" s="4" t="s">
        <v>2</v>
      </c>
      <c r="D142" s="10">
        <v>0</v>
      </c>
      <c r="R142" s="2">
        <f t="shared" si="11"/>
        <v>2</v>
      </c>
      <c r="S142" s="3" t="s">
        <v>11</v>
      </c>
      <c r="T142" s="4" t="s">
        <v>2</v>
      </c>
      <c r="U142" s="10">
        <v>0</v>
      </c>
      <c r="AI142" s="624">
        <f t="shared" si="12"/>
        <v>3</v>
      </c>
      <c r="AJ142" s="3" t="s">
        <v>11</v>
      </c>
      <c r="AK142" s="4" t="s">
        <v>2</v>
      </c>
      <c r="AL142" s="10">
        <v>0</v>
      </c>
      <c r="AZ142" s="2">
        <f t="shared" si="13"/>
        <v>4</v>
      </c>
      <c r="BA142" s="3" t="s">
        <v>11</v>
      </c>
      <c r="BB142" s="4" t="s">
        <v>2</v>
      </c>
      <c r="BC142" s="10">
        <v>0</v>
      </c>
      <c r="BQ142" s="619">
        <f t="shared" si="14"/>
        <v>5</v>
      </c>
      <c r="BR142" s="3" t="s">
        <v>11</v>
      </c>
      <c r="BS142" s="4" t="s">
        <v>2</v>
      </c>
      <c r="BT142" s="10">
        <v>0</v>
      </c>
      <c r="CH142" s="2">
        <f t="shared" si="15"/>
        <v>6</v>
      </c>
      <c r="CI142" s="3" t="s">
        <v>11</v>
      </c>
      <c r="CJ142" s="4" t="s">
        <v>2</v>
      </c>
      <c r="CK142" s="10">
        <v>0</v>
      </c>
      <c r="CY142" s="624">
        <f t="shared" si="16"/>
        <v>7</v>
      </c>
      <c r="CZ142" s="3" t="s">
        <v>11</v>
      </c>
      <c r="DA142" s="4" t="s">
        <v>2</v>
      </c>
      <c r="DB142" s="10">
        <v>0</v>
      </c>
      <c r="DP142" s="2">
        <f t="shared" si="17"/>
        <v>8</v>
      </c>
      <c r="DQ142" s="3" t="s">
        <v>11</v>
      </c>
      <c r="DR142" s="4" t="s">
        <v>2</v>
      </c>
      <c r="DS142" s="10">
        <v>0</v>
      </c>
    </row>
    <row r="143" spans="1:129" x14ac:dyDescent="0.3">
      <c r="A143" s="2">
        <f t="shared" si="10"/>
        <v>1</v>
      </c>
      <c r="B143" s="3" t="s">
        <v>12</v>
      </c>
      <c r="C143" s="4" t="s">
        <v>13</v>
      </c>
      <c r="D143" s="10">
        <f>(180/3.14159)*ATAN(D128/12)</f>
        <v>30.963782686061883</v>
      </c>
      <c r="R143" s="2">
        <f t="shared" si="11"/>
        <v>2</v>
      </c>
      <c r="S143" s="3" t="s">
        <v>12</v>
      </c>
      <c r="T143" s="4" t="s">
        <v>13</v>
      </c>
      <c r="U143" s="10">
        <f>(180/3.14159)*ATAN(U128/12)</f>
        <v>30.963782686061883</v>
      </c>
      <c r="AI143" s="624">
        <f t="shared" si="12"/>
        <v>3</v>
      </c>
      <c r="AJ143" s="3" t="s">
        <v>12</v>
      </c>
      <c r="AK143" s="4" t="s">
        <v>13</v>
      </c>
      <c r="AL143" s="10">
        <f>(180/3.14159)*ATAN(AL128/12)</f>
        <v>30.963782686061883</v>
      </c>
      <c r="AZ143" s="2">
        <f t="shared" si="13"/>
        <v>4</v>
      </c>
      <c r="BA143" s="3" t="s">
        <v>12</v>
      </c>
      <c r="BB143" s="4" t="s">
        <v>13</v>
      </c>
      <c r="BC143" s="10">
        <f>(180/3.14159)*ATAN(BC128/12)</f>
        <v>30.963782686061883</v>
      </c>
      <c r="BQ143" s="619">
        <f t="shared" si="14"/>
        <v>5</v>
      </c>
      <c r="BR143" s="3" t="s">
        <v>12</v>
      </c>
      <c r="BS143" s="4" t="s">
        <v>13</v>
      </c>
      <c r="BT143" s="10">
        <f>(180/3.14159)*ATAN(BT128/12)</f>
        <v>30.963782686061883</v>
      </c>
      <c r="CH143" s="2">
        <f t="shared" si="15"/>
        <v>6</v>
      </c>
      <c r="CI143" s="3" t="s">
        <v>12</v>
      </c>
      <c r="CJ143" s="4" t="s">
        <v>13</v>
      </c>
      <c r="CK143" s="10">
        <f>(180/3.14159)*ATAN(CK128/12)</f>
        <v>30.963782686061883</v>
      </c>
      <c r="CY143" s="624">
        <f t="shared" si="16"/>
        <v>7</v>
      </c>
      <c r="CZ143" s="3" t="s">
        <v>12</v>
      </c>
      <c r="DA143" s="4" t="s">
        <v>13</v>
      </c>
      <c r="DB143" s="10">
        <f>(180/3.14159)*ATAN(DB128/12)</f>
        <v>30.963782686061883</v>
      </c>
      <c r="DP143" s="2">
        <f t="shared" si="17"/>
        <v>8</v>
      </c>
      <c r="DQ143" s="3" t="s">
        <v>12</v>
      </c>
      <c r="DR143" s="4" t="s">
        <v>13</v>
      </c>
      <c r="DS143" s="10">
        <f>(180/3.14159)*ATAN(DS128/12)</f>
        <v>30.963782686061883</v>
      </c>
    </row>
    <row r="144" spans="1:129" x14ac:dyDescent="0.3">
      <c r="A144" s="2">
        <f t="shared" si="10"/>
        <v>1</v>
      </c>
      <c r="B144" s="3" t="s">
        <v>14</v>
      </c>
      <c r="C144" s="4" t="s">
        <v>13</v>
      </c>
      <c r="D144" s="10">
        <f>IF(D85&gt;1,IF(D87=D82,90,(180/3.14159)*ATAN(D129/12)),90)</f>
        <v>90</v>
      </c>
      <c r="R144" s="2">
        <f t="shared" si="11"/>
        <v>2</v>
      </c>
      <c r="S144" s="3" t="s">
        <v>14</v>
      </c>
      <c r="T144" s="4" t="s">
        <v>13</v>
      </c>
      <c r="U144" s="10">
        <f>D144</f>
        <v>90</v>
      </c>
      <c r="AI144" s="624">
        <f t="shared" si="12"/>
        <v>3</v>
      </c>
      <c r="AJ144" s="3" t="s">
        <v>14</v>
      </c>
      <c r="AK144" s="4" t="s">
        <v>13</v>
      </c>
      <c r="AL144" s="10">
        <f>U144</f>
        <v>90</v>
      </c>
      <c r="AZ144" s="2">
        <f t="shared" si="13"/>
        <v>4</v>
      </c>
      <c r="BA144" s="3" t="s">
        <v>14</v>
      </c>
      <c r="BB144" s="4" t="s">
        <v>13</v>
      </c>
      <c r="BC144" s="10">
        <f>AL144</f>
        <v>90</v>
      </c>
      <c r="BQ144" s="619">
        <f t="shared" si="14"/>
        <v>5</v>
      </c>
      <c r="BR144" s="3" t="s">
        <v>14</v>
      </c>
      <c r="BS144" s="4" t="s">
        <v>13</v>
      </c>
      <c r="BT144" s="10">
        <f>BC144</f>
        <v>90</v>
      </c>
      <c r="CH144" s="2">
        <f t="shared" si="15"/>
        <v>6</v>
      </c>
      <c r="CI144" s="3" t="s">
        <v>14</v>
      </c>
      <c r="CJ144" s="4" t="s">
        <v>13</v>
      </c>
      <c r="CK144" s="10">
        <f>BT144</f>
        <v>90</v>
      </c>
      <c r="CY144" s="624">
        <f t="shared" si="16"/>
        <v>7</v>
      </c>
      <c r="CZ144" s="3" t="s">
        <v>14</v>
      </c>
      <c r="DA144" s="4" t="s">
        <v>13</v>
      </c>
      <c r="DB144" s="10">
        <f>CK144</f>
        <v>90</v>
      </c>
      <c r="DP144" s="2">
        <f t="shared" si="17"/>
        <v>8</v>
      </c>
      <c r="DQ144" s="3" t="s">
        <v>14</v>
      </c>
      <c r="DR144" s="4" t="s">
        <v>13</v>
      </c>
      <c r="DS144" s="10">
        <f>DB144</f>
        <v>90</v>
      </c>
    </row>
    <row r="145" spans="1:124" x14ac:dyDescent="0.3">
      <c r="A145" s="2">
        <f t="shared" si="10"/>
        <v>1</v>
      </c>
      <c r="B145" s="6" t="s">
        <v>15</v>
      </c>
      <c r="C145" s="7"/>
      <c r="D145" s="11" t="str">
        <f>IF((180/3.14159)*ATAN(D128/12)&lt;10,"RpY must be greater","OK")</f>
        <v>OK</v>
      </c>
      <c r="R145" s="2">
        <f t="shared" si="11"/>
        <v>2</v>
      </c>
      <c r="S145" s="6" t="s">
        <v>15</v>
      </c>
      <c r="T145" s="7"/>
      <c r="U145" s="11" t="str">
        <f>IF((180/3.14159)*ATAN(U128/12)&lt;10,"RpY must be greater","OK")</f>
        <v>OK</v>
      </c>
      <c r="AI145" s="624">
        <f t="shared" si="12"/>
        <v>3</v>
      </c>
      <c r="AJ145" s="6" t="s">
        <v>15</v>
      </c>
      <c r="AK145" s="7"/>
      <c r="AL145" s="11" t="str">
        <f>IF((180/3.14159)*ATAN(AL128/12)&lt;10,"RpY must be greater","OK")</f>
        <v>OK</v>
      </c>
      <c r="AZ145" s="2">
        <f t="shared" si="13"/>
        <v>4</v>
      </c>
      <c r="BA145" s="6" t="s">
        <v>15</v>
      </c>
      <c r="BB145" s="7"/>
      <c r="BC145" s="11" t="str">
        <f>IF((180/3.14159)*ATAN(BC128/12)&lt;10,"RpY must be greater","OK")</f>
        <v>OK</v>
      </c>
      <c r="BQ145" s="619">
        <f t="shared" si="14"/>
        <v>5</v>
      </c>
      <c r="BR145" s="6" t="s">
        <v>15</v>
      </c>
      <c r="BS145" s="7"/>
      <c r="BT145" s="11" t="str">
        <f>IF((180/3.14159)*ATAN(BT128/12)&lt;10,"RpY must be greater","OK")</f>
        <v>OK</v>
      </c>
      <c r="CH145" s="2">
        <f t="shared" si="15"/>
        <v>6</v>
      </c>
      <c r="CI145" s="6" t="s">
        <v>15</v>
      </c>
      <c r="CJ145" s="7"/>
      <c r="CK145" s="11" t="str">
        <f>IF((180/3.14159)*ATAN(CK128/12)&lt;10,"RpY must be greater","OK")</f>
        <v>OK</v>
      </c>
      <c r="CY145" s="624">
        <f t="shared" si="16"/>
        <v>7</v>
      </c>
      <c r="CZ145" s="6" t="s">
        <v>15</v>
      </c>
      <c r="DA145" s="7"/>
      <c r="DB145" s="11" t="str">
        <f>IF((180/3.14159)*ATAN(DB128/12)&lt;10,"RpY must be greater","OK")</f>
        <v>OK</v>
      </c>
      <c r="DP145" s="2">
        <f t="shared" si="17"/>
        <v>8</v>
      </c>
      <c r="DQ145" s="6" t="s">
        <v>15</v>
      </c>
      <c r="DR145" s="7"/>
      <c r="DS145" s="11" t="str">
        <f>IF((180/3.14159)*ATAN(DS128/12)&lt;10,"RpY must be greater","OK")</f>
        <v>OK</v>
      </c>
    </row>
    <row r="146" spans="1:124" x14ac:dyDescent="0.3">
      <c r="A146" s="2">
        <f t="shared" si="10"/>
        <v>1</v>
      </c>
      <c r="B146" s="6" t="s">
        <v>16</v>
      </c>
      <c r="C146" s="7"/>
      <c r="D146" s="11" t="str">
        <f>IF((180/3.14159)*ATAN(D129/12)&lt;10,"Roof Pitch X must be &gt;=10","OK")</f>
        <v>Roof Pitch X must be &gt;=10</v>
      </c>
      <c r="R146" s="2">
        <f t="shared" si="11"/>
        <v>2</v>
      </c>
      <c r="S146" s="6" t="s">
        <v>16</v>
      </c>
      <c r="T146" s="7"/>
      <c r="U146" s="11" t="str">
        <f>IF((180/3.14159)*ATAN(U129/12)&lt;10,"Roof Pitch X must be &gt;=10","OK")</f>
        <v>Roof Pitch X must be &gt;=10</v>
      </c>
      <c r="AI146" s="624">
        <f t="shared" si="12"/>
        <v>3</v>
      </c>
      <c r="AJ146" s="6" t="s">
        <v>16</v>
      </c>
      <c r="AK146" s="7"/>
      <c r="AL146" s="11" t="str">
        <f>IF((180/3.14159)*ATAN(AL129/12)&lt;10,"Roof Pitch X must be &gt;=10","OK")</f>
        <v>Roof Pitch X must be &gt;=10</v>
      </c>
      <c r="AZ146" s="2">
        <f t="shared" si="13"/>
        <v>4</v>
      </c>
      <c r="BA146" s="6" t="s">
        <v>16</v>
      </c>
      <c r="BB146" s="7"/>
      <c r="BC146" s="11" t="str">
        <f>IF((180/3.14159)*ATAN(BC129/12)&lt;10,"Roof Pitch X must be &gt;=10","OK")</f>
        <v>Roof Pitch X must be &gt;=10</v>
      </c>
      <c r="BQ146" s="619">
        <f t="shared" si="14"/>
        <v>5</v>
      </c>
      <c r="BR146" s="6" t="s">
        <v>16</v>
      </c>
      <c r="BS146" s="7"/>
      <c r="BT146" s="11" t="str">
        <f>IF((180/3.14159)*ATAN(BT129/12)&lt;10,"Roof Pitch X must be &gt;=10","OK")</f>
        <v>Roof Pitch X must be &gt;=10</v>
      </c>
      <c r="CH146" s="2">
        <f t="shared" si="15"/>
        <v>6</v>
      </c>
      <c r="CI146" s="6" t="s">
        <v>16</v>
      </c>
      <c r="CJ146" s="7"/>
      <c r="CK146" s="11" t="str">
        <f>IF((180/3.14159)*ATAN(CK129/12)&lt;10,"Roof Pitch X must be &gt;=10","OK")</f>
        <v>Roof Pitch X must be &gt;=10</v>
      </c>
      <c r="CY146" s="624">
        <f t="shared" si="16"/>
        <v>7</v>
      </c>
      <c r="CZ146" s="6" t="s">
        <v>16</v>
      </c>
      <c r="DA146" s="7"/>
      <c r="DB146" s="11" t="str">
        <f>IF((180/3.14159)*ATAN(DB129/12)&lt;10,"Roof Pitch X must be &gt;=10","OK")</f>
        <v>Roof Pitch X must be &gt;=10</v>
      </c>
      <c r="DP146" s="2">
        <f t="shared" si="17"/>
        <v>8</v>
      </c>
      <c r="DQ146" s="6" t="s">
        <v>16</v>
      </c>
      <c r="DR146" s="7"/>
      <c r="DS146" s="11" t="str">
        <f>IF((180/3.14159)*ATAN(DS129/12)&lt;10,"Roof Pitch X must be &gt;=10","OK")</f>
        <v>Roof Pitch X must be &gt;=10</v>
      </c>
    </row>
    <row r="147" spans="1:124" x14ac:dyDescent="0.3">
      <c r="A147" s="2">
        <f t="shared" si="10"/>
        <v>1</v>
      </c>
      <c r="B147" s="3" t="s">
        <v>17</v>
      </c>
      <c r="C147" s="4" t="s">
        <v>2</v>
      </c>
      <c r="D147" s="10">
        <f>(D125/2)*(D128/12)</f>
        <v>18</v>
      </c>
      <c r="R147" s="2">
        <f t="shared" si="11"/>
        <v>2</v>
      </c>
      <c r="S147" s="3" t="s">
        <v>17</v>
      </c>
      <c r="T147" s="4" t="s">
        <v>2</v>
      </c>
      <c r="U147" s="10">
        <f>(U125/2)*(U128/12)</f>
        <v>18</v>
      </c>
      <c r="AI147" s="624">
        <f t="shared" si="12"/>
        <v>3</v>
      </c>
      <c r="AJ147" s="3" t="s">
        <v>17</v>
      </c>
      <c r="AK147" s="4" t="s">
        <v>2</v>
      </c>
      <c r="AL147" s="10">
        <f>(AL125/2)*(AL128/12)</f>
        <v>18</v>
      </c>
      <c r="AZ147" s="2">
        <f t="shared" si="13"/>
        <v>4</v>
      </c>
      <c r="BA147" s="3" t="s">
        <v>17</v>
      </c>
      <c r="BB147" s="4" t="s">
        <v>2</v>
      </c>
      <c r="BC147" s="10">
        <f>(BC125/2)*(BC128/12)</f>
        <v>18</v>
      </c>
      <c r="BQ147" s="619">
        <f t="shared" si="14"/>
        <v>5</v>
      </c>
      <c r="BR147" s="3" t="s">
        <v>17</v>
      </c>
      <c r="BS147" s="4" t="s">
        <v>2</v>
      </c>
      <c r="BT147" s="10">
        <f>(BT125/2)*(BT128/12)</f>
        <v>18</v>
      </c>
      <c r="CH147" s="2">
        <f t="shared" si="15"/>
        <v>6</v>
      </c>
      <c r="CI147" s="3" t="s">
        <v>17</v>
      </c>
      <c r="CJ147" s="4" t="s">
        <v>2</v>
      </c>
      <c r="CK147" s="10">
        <f>(CK125/2)*(CK128/12)</f>
        <v>18</v>
      </c>
      <c r="CY147" s="624">
        <f t="shared" si="16"/>
        <v>7</v>
      </c>
      <c r="CZ147" s="3" t="s">
        <v>17</v>
      </c>
      <c r="DA147" s="4" t="s">
        <v>2</v>
      </c>
      <c r="DB147" s="10">
        <f>(DB125/2)*(DB128/12)</f>
        <v>18</v>
      </c>
      <c r="DP147" s="2">
        <f t="shared" si="17"/>
        <v>8</v>
      </c>
      <c r="DQ147" s="3" t="s">
        <v>17</v>
      </c>
      <c r="DR147" s="4" t="s">
        <v>2</v>
      </c>
      <c r="DS147" s="10">
        <f>(DS125/2)*(DS128/12)</f>
        <v>18</v>
      </c>
    </row>
    <row r="148" spans="1:124" x14ac:dyDescent="0.3">
      <c r="A148" s="2">
        <f t="shared" si="10"/>
        <v>1</v>
      </c>
      <c r="B148" s="6" t="s">
        <v>18</v>
      </c>
      <c r="C148" s="7" t="s">
        <v>2</v>
      </c>
      <c r="D148" s="11">
        <f>D126+D147/2</f>
        <v>17</v>
      </c>
      <c r="R148" s="2">
        <f t="shared" si="11"/>
        <v>2</v>
      </c>
      <c r="S148" s="6" t="s">
        <v>18</v>
      </c>
      <c r="T148" s="7" t="s">
        <v>2</v>
      </c>
      <c r="U148" s="11">
        <f>U126+U147/2</f>
        <v>17</v>
      </c>
      <c r="AI148" s="624">
        <f t="shared" si="12"/>
        <v>3</v>
      </c>
      <c r="AJ148" s="6" t="s">
        <v>18</v>
      </c>
      <c r="AK148" s="7" t="s">
        <v>2</v>
      </c>
      <c r="AL148" s="11">
        <f>AL126+AL147/2</f>
        <v>17</v>
      </c>
      <c r="AZ148" s="2">
        <f t="shared" si="13"/>
        <v>4</v>
      </c>
      <c r="BA148" s="6" t="s">
        <v>18</v>
      </c>
      <c r="BB148" s="7" t="s">
        <v>2</v>
      </c>
      <c r="BC148" s="11">
        <f>BC126+BC147/2</f>
        <v>17</v>
      </c>
      <c r="BQ148" s="619">
        <f t="shared" si="14"/>
        <v>5</v>
      </c>
      <c r="BR148" s="6" t="s">
        <v>18</v>
      </c>
      <c r="BS148" s="7" t="s">
        <v>2</v>
      </c>
      <c r="BT148" s="11">
        <f>BT126+BT147/2</f>
        <v>17</v>
      </c>
      <c r="CH148" s="2">
        <f t="shared" si="15"/>
        <v>6</v>
      </c>
      <c r="CI148" s="6" t="s">
        <v>18</v>
      </c>
      <c r="CJ148" s="7" t="s">
        <v>2</v>
      </c>
      <c r="CK148" s="11">
        <f>CK126+CK147/2</f>
        <v>17</v>
      </c>
      <c r="CY148" s="624">
        <f t="shared" si="16"/>
        <v>7</v>
      </c>
      <c r="CZ148" s="6" t="s">
        <v>18</v>
      </c>
      <c r="DA148" s="7" t="s">
        <v>2</v>
      </c>
      <c r="DB148" s="11">
        <f>DB126+DB147/2</f>
        <v>17</v>
      </c>
      <c r="DP148" s="2">
        <f t="shared" si="17"/>
        <v>8</v>
      </c>
      <c r="DQ148" s="6" t="s">
        <v>18</v>
      </c>
      <c r="DR148" s="7" t="s">
        <v>2</v>
      </c>
      <c r="DS148" s="11">
        <f>DS126+DS147/2</f>
        <v>17</v>
      </c>
    </row>
    <row r="149" spans="1:124" x14ac:dyDescent="0.3">
      <c r="A149" s="2">
        <f t="shared" si="10"/>
        <v>1</v>
      </c>
      <c r="C149" s="12"/>
      <c r="D149" s="16"/>
      <c r="R149" s="2">
        <f t="shared" si="11"/>
        <v>2</v>
      </c>
      <c r="T149" s="12"/>
      <c r="U149" s="202"/>
      <c r="AI149" s="624">
        <f t="shared" si="12"/>
        <v>3</v>
      </c>
      <c r="AK149" s="12"/>
      <c r="AL149" s="202"/>
      <c r="AZ149" s="2">
        <f t="shared" si="13"/>
        <v>4</v>
      </c>
      <c r="BB149" s="12"/>
      <c r="BC149" s="202"/>
      <c r="BQ149" s="619">
        <f t="shared" si="14"/>
        <v>5</v>
      </c>
      <c r="BS149" s="12"/>
      <c r="BT149" s="202"/>
      <c r="CH149" s="2">
        <f t="shared" si="15"/>
        <v>6</v>
      </c>
      <c r="CJ149" s="12"/>
      <c r="CK149" s="202"/>
      <c r="CY149" s="624">
        <f t="shared" si="16"/>
        <v>7</v>
      </c>
      <c r="DA149" s="12"/>
      <c r="DB149" s="202"/>
      <c r="DP149" s="2">
        <f t="shared" si="17"/>
        <v>8</v>
      </c>
      <c r="DR149" s="12"/>
      <c r="DS149" s="202"/>
    </row>
    <row r="150" spans="1:124" x14ac:dyDescent="0.3">
      <c r="A150" s="2">
        <f t="shared" si="10"/>
        <v>1</v>
      </c>
      <c r="C150" s="12" t="s">
        <v>29</v>
      </c>
      <c r="D150" s="8" t="s">
        <v>30</v>
      </c>
      <c r="E150" t="s">
        <v>31</v>
      </c>
      <c r="R150" s="2">
        <f t="shared" si="11"/>
        <v>2</v>
      </c>
      <c r="T150" s="12" t="s">
        <v>29</v>
      </c>
      <c r="U150" s="8" t="s">
        <v>30</v>
      </c>
      <c r="V150" t="s">
        <v>31</v>
      </c>
      <c r="AI150" s="624">
        <f t="shared" si="12"/>
        <v>3</v>
      </c>
      <c r="AK150" s="12" t="s">
        <v>29</v>
      </c>
      <c r="AL150" s="8" t="s">
        <v>30</v>
      </c>
      <c r="AM150" t="s">
        <v>31</v>
      </c>
      <c r="AZ150" s="2">
        <f t="shared" si="13"/>
        <v>4</v>
      </c>
      <c r="BB150" s="12" t="s">
        <v>29</v>
      </c>
      <c r="BC150" s="8" t="s">
        <v>30</v>
      </c>
      <c r="BD150" t="s">
        <v>31</v>
      </c>
      <c r="BQ150" s="619">
        <f t="shared" si="14"/>
        <v>5</v>
      </c>
      <c r="BS150" s="12" t="s">
        <v>29</v>
      </c>
      <c r="BT150" s="8" t="s">
        <v>30</v>
      </c>
      <c r="BU150" t="s">
        <v>31</v>
      </c>
      <c r="CH150" s="2">
        <f t="shared" si="15"/>
        <v>6</v>
      </c>
      <c r="CJ150" s="12" t="s">
        <v>29</v>
      </c>
      <c r="CK150" s="8" t="s">
        <v>30</v>
      </c>
      <c r="CL150" t="s">
        <v>31</v>
      </c>
      <c r="CY150" s="624">
        <f t="shared" si="16"/>
        <v>7</v>
      </c>
      <c r="DA150" s="12" t="s">
        <v>29</v>
      </c>
      <c r="DB150" s="8" t="s">
        <v>30</v>
      </c>
      <c r="DC150" t="s">
        <v>31</v>
      </c>
      <c r="DP150" s="2">
        <f t="shared" si="17"/>
        <v>8</v>
      </c>
      <c r="DR150" s="12" t="s">
        <v>29</v>
      </c>
      <c r="DS150" s="8" t="s">
        <v>30</v>
      </c>
      <c r="DT150" t="s">
        <v>31</v>
      </c>
    </row>
    <row r="151" spans="1:124" x14ac:dyDescent="0.3">
      <c r="A151" s="2">
        <f t="shared" si="10"/>
        <v>1</v>
      </c>
      <c r="C151" s="12"/>
      <c r="D151" s="16"/>
      <c r="E151" t="s">
        <v>32</v>
      </c>
      <c r="R151" s="2">
        <f t="shared" si="11"/>
        <v>2</v>
      </c>
      <c r="T151" s="12"/>
      <c r="U151" s="202"/>
      <c r="V151" t="s">
        <v>32</v>
      </c>
      <c r="AI151" s="624">
        <f t="shared" si="12"/>
        <v>3</v>
      </c>
      <c r="AK151" s="12"/>
      <c r="AL151" s="202"/>
      <c r="AM151" t="s">
        <v>32</v>
      </c>
      <c r="AZ151" s="2">
        <f t="shared" si="13"/>
        <v>4</v>
      </c>
      <c r="BB151" s="12"/>
      <c r="BC151" s="202"/>
      <c r="BD151" t="s">
        <v>32</v>
      </c>
      <c r="BQ151" s="619">
        <f t="shared" si="14"/>
        <v>5</v>
      </c>
      <c r="BS151" s="12"/>
      <c r="BT151" s="202"/>
      <c r="BU151" t="s">
        <v>32</v>
      </c>
      <c r="CH151" s="2">
        <f t="shared" si="15"/>
        <v>6</v>
      </c>
      <c r="CJ151" s="12"/>
      <c r="CK151" s="202"/>
      <c r="CL151" t="s">
        <v>32</v>
      </c>
      <c r="CY151" s="624">
        <f t="shared" si="16"/>
        <v>7</v>
      </c>
      <c r="DA151" s="12"/>
      <c r="DB151" s="202"/>
      <c r="DC151" t="s">
        <v>32</v>
      </c>
      <c r="DP151" s="2">
        <f t="shared" si="17"/>
        <v>8</v>
      </c>
      <c r="DR151" s="12"/>
      <c r="DS151" s="202"/>
      <c r="DT151" t="s">
        <v>32</v>
      </c>
    </row>
    <row r="152" spans="1:124" x14ac:dyDescent="0.3">
      <c r="A152" s="2">
        <f t="shared" si="10"/>
        <v>1</v>
      </c>
      <c r="C152" s="12"/>
      <c r="D152" s="16"/>
      <c r="E152" t="s">
        <v>33</v>
      </c>
      <c r="R152" s="2">
        <f t="shared" si="11"/>
        <v>2</v>
      </c>
      <c r="T152" s="12"/>
      <c r="U152" s="202"/>
      <c r="V152" t="s">
        <v>33</v>
      </c>
      <c r="AI152" s="624">
        <f t="shared" si="12"/>
        <v>3</v>
      </c>
      <c r="AK152" s="12"/>
      <c r="AL152" s="202"/>
      <c r="AM152" t="s">
        <v>33</v>
      </c>
      <c r="AZ152" s="2">
        <f t="shared" si="13"/>
        <v>4</v>
      </c>
      <c r="BB152" s="12"/>
      <c r="BC152" s="202"/>
      <c r="BD152" t="s">
        <v>33</v>
      </c>
      <c r="BQ152" s="619">
        <f t="shared" si="14"/>
        <v>5</v>
      </c>
      <c r="BS152" s="12"/>
      <c r="BT152" s="202"/>
      <c r="BU152" t="s">
        <v>33</v>
      </c>
      <c r="CH152" s="2">
        <f t="shared" si="15"/>
        <v>6</v>
      </c>
      <c r="CJ152" s="12"/>
      <c r="CK152" s="202"/>
      <c r="CL152" t="s">
        <v>33</v>
      </c>
      <c r="CY152" s="624">
        <f t="shared" si="16"/>
        <v>7</v>
      </c>
      <c r="DA152" s="12"/>
      <c r="DB152" s="202"/>
      <c r="DC152" t="s">
        <v>33</v>
      </c>
      <c r="DP152" s="2">
        <f t="shared" si="17"/>
        <v>8</v>
      </c>
      <c r="DR152" s="12"/>
      <c r="DS152" s="202"/>
      <c r="DT152" t="s">
        <v>33</v>
      </c>
    </row>
    <row r="153" spans="1:124" x14ac:dyDescent="0.3">
      <c r="A153" s="2">
        <f t="shared" si="10"/>
        <v>1</v>
      </c>
      <c r="C153" s="12"/>
      <c r="D153" s="16"/>
      <c r="E153" t="s">
        <v>34</v>
      </c>
      <c r="R153" s="2">
        <f t="shared" si="11"/>
        <v>2</v>
      </c>
      <c r="T153" s="12"/>
      <c r="U153" s="202"/>
      <c r="V153" t="s">
        <v>34</v>
      </c>
      <c r="AI153" s="624">
        <f t="shared" si="12"/>
        <v>3</v>
      </c>
      <c r="AK153" s="12"/>
      <c r="AL153" s="202"/>
      <c r="AM153" t="s">
        <v>34</v>
      </c>
      <c r="AZ153" s="2">
        <f t="shared" si="13"/>
        <v>4</v>
      </c>
      <c r="BB153" s="12"/>
      <c r="BC153" s="202"/>
      <c r="BD153" t="s">
        <v>34</v>
      </c>
      <c r="BQ153" s="619">
        <f t="shared" si="14"/>
        <v>5</v>
      </c>
      <c r="BS153" s="12"/>
      <c r="BT153" s="202"/>
      <c r="BU153" t="s">
        <v>34</v>
      </c>
      <c r="CH153" s="2">
        <f t="shared" si="15"/>
        <v>6</v>
      </c>
      <c r="CJ153" s="12"/>
      <c r="CK153" s="202"/>
      <c r="CL153" t="s">
        <v>34</v>
      </c>
      <c r="CY153" s="624">
        <f t="shared" si="16"/>
        <v>7</v>
      </c>
      <c r="DA153" s="12"/>
      <c r="DB153" s="202"/>
      <c r="DC153" t="s">
        <v>34</v>
      </c>
      <c r="DP153" s="2">
        <f t="shared" si="17"/>
        <v>8</v>
      </c>
      <c r="DR153" s="12"/>
      <c r="DS153" s="202"/>
      <c r="DT153" t="s">
        <v>34</v>
      </c>
    </row>
    <row r="154" spans="1:124" x14ac:dyDescent="0.3">
      <c r="A154" s="2">
        <f t="shared" si="10"/>
        <v>1</v>
      </c>
      <c r="R154" s="2">
        <f t="shared" si="11"/>
        <v>2</v>
      </c>
      <c r="AI154" s="624">
        <f t="shared" si="12"/>
        <v>3</v>
      </c>
      <c r="AZ154" s="2">
        <f t="shared" si="13"/>
        <v>4</v>
      </c>
      <c r="BQ154" s="619">
        <f t="shared" si="14"/>
        <v>5</v>
      </c>
      <c r="CH154" s="2">
        <f t="shared" si="15"/>
        <v>6</v>
      </c>
      <c r="CY154" s="624">
        <f t="shared" si="16"/>
        <v>7</v>
      </c>
      <c r="DP154" s="2">
        <f t="shared" si="17"/>
        <v>8</v>
      </c>
    </row>
    <row r="155" spans="1:124" s="56" customFormat="1" x14ac:dyDescent="0.3">
      <c r="A155" s="59" t="s">
        <v>96</v>
      </c>
      <c r="R155" s="59" t="s">
        <v>96</v>
      </c>
      <c r="AI155" s="623" t="s">
        <v>96</v>
      </c>
      <c r="AZ155" s="59" t="s">
        <v>96</v>
      </c>
      <c r="BQ155" s="618" t="s">
        <v>96</v>
      </c>
      <c r="CH155" s="59" t="s">
        <v>96</v>
      </c>
      <c r="CY155" s="623" t="s">
        <v>96</v>
      </c>
      <c r="DP155" s="59" t="s">
        <v>96</v>
      </c>
    </row>
    <row r="156" spans="1:124" x14ac:dyDescent="0.3">
      <c r="A156" s="1" t="s">
        <v>0</v>
      </c>
      <c r="R156" s="1" t="s">
        <v>0</v>
      </c>
      <c r="AI156" s="623" t="s">
        <v>0</v>
      </c>
      <c r="AZ156" s="1" t="s">
        <v>0</v>
      </c>
      <c r="BQ156" s="618" t="s">
        <v>0</v>
      </c>
      <c r="CH156" s="1" t="s">
        <v>0</v>
      </c>
      <c r="CY156" s="623" t="s">
        <v>0</v>
      </c>
      <c r="DP156" s="1" t="s">
        <v>0</v>
      </c>
    </row>
    <row r="157" spans="1:124" x14ac:dyDescent="0.3">
      <c r="B157" s="12" t="s">
        <v>1</v>
      </c>
      <c r="C157" s="16" t="s">
        <v>2</v>
      </c>
      <c r="D157" s="8">
        <f>D124</f>
        <v>60</v>
      </c>
      <c r="E157" s="16"/>
      <c r="S157" s="12" t="s">
        <v>1</v>
      </c>
      <c r="T157" s="202" t="s">
        <v>2</v>
      </c>
      <c r="U157" s="8">
        <f>U124</f>
        <v>60</v>
      </c>
      <c r="V157" s="202"/>
      <c r="AJ157" s="12" t="s">
        <v>1</v>
      </c>
      <c r="AK157" s="202" t="s">
        <v>2</v>
      </c>
      <c r="AL157" s="8">
        <f>AL124</f>
        <v>60</v>
      </c>
      <c r="AM157" s="202"/>
      <c r="BA157" s="12" t="s">
        <v>1</v>
      </c>
      <c r="BB157" s="202" t="s">
        <v>2</v>
      </c>
      <c r="BC157" s="8">
        <f>BC124</f>
        <v>60</v>
      </c>
      <c r="BD157" s="202"/>
      <c r="BR157" s="12" t="s">
        <v>1</v>
      </c>
      <c r="BS157" s="202" t="s">
        <v>2</v>
      </c>
      <c r="BT157" s="8">
        <f>BT124</f>
        <v>60</v>
      </c>
      <c r="BU157" s="202"/>
      <c r="CI157" s="12" t="s">
        <v>1</v>
      </c>
      <c r="CJ157" s="202" t="s">
        <v>2</v>
      </c>
      <c r="CK157" s="8">
        <f>CK124</f>
        <v>60</v>
      </c>
      <c r="CL157" s="202"/>
      <c r="CZ157" s="12" t="s">
        <v>1</v>
      </c>
      <c r="DA157" s="202" t="s">
        <v>2</v>
      </c>
      <c r="DB157" s="8">
        <f>DB124</f>
        <v>60</v>
      </c>
      <c r="DC157" s="202"/>
      <c r="DQ157" s="12" t="s">
        <v>1</v>
      </c>
      <c r="DR157" s="202" t="s">
        <v>2</v>
      </c>
      <c r="DS157" s="8">
        <f>DS124</f>
        <v>60</v>
      </c>
      <c r="DT157" s="202"/>
    </row>
    <row r="158" spans="1:124" x14ac:dyDescent="0.3">
      <c r="B158" s="12" t="s">
        <v>3</v>
      </c>
      <c r="C158" s="16" t="s">
        <v>2</v>
      </c>
      <c r="D158" s="8">
        <f t="shared" ref="D158:D162" si="18">D125</f>
        <v>60</v>
      </c>
      <c r="E158" s="16"/>
      <c r="S158" s="12" t="s">
        <v>3</v>
      </c>
      <c r="T158" s="202" t="s">
        <v>2</v>
      </c>
      <c r="U158" s="8">
        <f t="shared" ref="U158:U162" si="19">U125</f>
        <v>60</v>
      </c>
      <c r="V158" s="202"/>
      <c r="AJ158" s="12" t="s">
        <v>3</v>
      </c>
      <c r="AK158" s="202" t="s">
        <v>2</v>
      </c>
      <c r="AL158" s="8">
        <f t="shared" ref="AL158:AL162" si="20">AL125</f>
        <v>60</v>
      </c>
      <c r="AM158" s="202"/>
      <c r="BA158" s="12" t="s">
        <v>3</v>
      </c>
      <c r="BB158" s="202" t="s">
        <v>2</v>
      </c>
      <c r="BC158" s="8">
        <f t="shared" ref="BC158:BC162" si="21">BC125</f>
        <v>60</v>
      </c>
      <c r="BD158" s="202"/>
      <c r="BR158" s="12" t="s">
        <v>3</v>
      </c>
      <c r="BS158" s="202" t="s">
        <v>2</v>
      </c>
      <c r="BT158" s="8">
        <f t="shared" ref="BT158:BT162" si="22">BT125</f>
        <v>60</v>
      </c>
      <c r="BU158" s="202"/>
      <c r="CI158" s="12" t="s">
        <v>3</v>
      </c>
      <c r="CJ158" s="202" t="s">
        <v>2</v>
      </c>
      <c r="CK158" s="8">
        <f t="shared" ref="CK158:CK162" si="23">CK125</f>
        <v>60</v>
      </c>
      <c r="CL158" s="202"/>
      <c r="CZ158" s="12" t="s">
        <v>3</v>
      </c>
      <c r="DA158" s="202" t="s">
        <v>2</v>
      </c>
      <c r="DB158" s="8">
        <f t="shared" ref="DB158:DB162" si="24">DB125</f>
        <v>60</v>
      </c>
      <c r="DC158" s="202"/>
      <c r="DQ158" s="12" t="s">
        <v>3</v>
      </c>
      <c r="DR158" s="202" t="s">
        <v>2</v>
      </c>
      <c r="DS158" s="8">
        <f t="shared" ref="DS158:DS162" si="25">DS125</f>
        <v>60</v>
      </c>
      <c r="DT158" s="202"/>
    </row>
    <row r="159" spans="1:124" x14ac:dyDescent="0.3">
      <c r="B159" s="12" t="s">
        <v>4</v>
      </c>
      <c r="C159" s="16" t="s">
        <v>2</v>
      </c>
      <c r="D159" s="8">
        <f t="shared" si="18"/>
        <v>8</v>
      </c>
      <c r="E159" s="16"/>
      <c r="S159" s="12" t="s">
        <v>4</v>
      </c>
      <c r="T159" s="202" t="s">
        <v>2</v>
      </c>
      <c r="U159" s="8">
        <f t="shared" si="19"/>
        <v>8</v>
      </c>
      <c r="V159" s="202"/>
      <c r="AJ159" s="12" t="s">
        <v>4</v>
      </c>
      <c r="AK159" s="202" t="s">
        <v>2</v>
      </c>
      <c r="AL159" s="8">
        <f t="shared" si="20"/>
        <v>8</v>
      </c>
      <c r="AM159" s="202"/>
      <c r="BA159" s="12" t="s">
        <v>4</v>
      </c>
      <c r="BB159" s="202" t="s">
        <v>2</v>
      </c>
      <c r="BC159" s="8">
        <f t="shared" si="21"/>
        <v>8</v>
      </c>
      <c r="BD159" s="202"/>
      <c r="BR159" s="12" t="s">
        <v>4</v>
      </c>
      <c r="BS159" s="202" t="s">
        <v>2</v>
      </c>
      <c r="BT159" s="8">
        <f t="shared" si="22"/>
        <v>8</v>
      </c>
      <c r="BU159" s="202"/>
      <c r="CI159" s="12" t="s">
        <v>4</v>
      </c>
      <c r="CJ159" s="202" t="s">
        <v>2</v>
      </c>
      <c r="CK159" s="8">
        <f t="shared" si="23"/>
        <v>8</v>
      </c>
      <c r="CL159" s="202"/>
      <c r="CZ159" s="12" t="s">
        <v>4</v>
      </c>
      <c r="DA159" s="202" t="s">
        <v>2</v>
      </c>
      <c r="DB159" s="8">
        <f t="shared" si="24"/>
        <v>8</v>
      </c>
      <c r="DC159" s="202"/>
      <c r="DQ159" s="12" t="s">
        <v>4</v>
      </c>
      <c r="DR159" s="202" t="s">
        <v>2</v>
      </c>
      <c r="DS159" s="8">
        <f t="shared" si="25"/>
        <v>8</v>
      </c>
      <c r="DT159" s="202"/>
    </row>
    <row r="160" spans="1:124" x14ac:dyDescent="0.3">
      <c r="B160" s="12" t="s">
        <v>5</v>
      </c>
      <c r="C160" s="16" t="s">
        <v>2</v>
      </c>
      <c r="D160" s="8">
        <f t="shared" si="18"/>
        <v>1</v>
      </c>
      <c r="E160" s="16"/>
      <c r="S160" s="12" t="s">
        <v>5</v>
      </c>
      <c r="T160" s="202" t="s">
        <v>2</v>
      </c>
      <c r="U160" s="8">
        <f t="shared" si="19"/>
        <v>1</v>
      </c>
      <c r="V160" s="202"/>
      <c r="AJ160" s="12" t="s">
        <v>5</v>
      </c>
      <c r="AK160" s="202" t="s">
        <v>2</v>
      </c>
      <c r="AL160" s="8">
        <f t="shared" si="20"/>
        <v>1</v>
      </c>
      <c r="AM160" s="202"/>
      <c r="BA160" s="12" t="s">
        <v>5</v>
      </c>
      <c r="BB160" s="202" t="s">
        <v>2</v>
      </c>
      <c r="BC160" s="8">
        <f t="shared" si="21"/>
        <v>1</v>
      </c>
      <c r="BD160" s="202"/>
      <c r="BR160" s="12" t="s">
        <v>5</v>
      </c>
      <c r="BS160" s="202" t="s">
        <v>2</v>
      </c>
      <c r="BT160" s="8">
        <f t="shared" si="22"/>
        <v>1</v>
      </c>
      <c r="BU160" s="202"/>
      <c r="CI160" s="12" t="s">
        <v>5</v>
      </c>
      <c r="CJ160" s="202" t="s">
        <v>2</v>
      </c>
      <c r="CK160" s="8">
        <f t="shared" si="23"/>
        <v>1</v>
      </c>
      <c r="CL160" s="202"/>
      <c r="CZ160" s="12" t="s">
        <v>5</v>
      </c>
      <c r="DA160" s="202" t="s">
        <v>2</v>
      </c>
      <c r="DB160" s="8">
        <f t="shared" si="24"/>
        <v>1</v>
      </c>
      <c r="DC160" s="202"/>
      <c r="DQ160" s="12" t="s">
        <v>5</v>
      </c>
      <c r="DR160" s="202" t="s">
        <v>2</v>
      </c>
      <c r="DS160" s="8">
        <f t="shared" si="25"/>
        <v>1</v>
      </c>
      <c r="DT160" s="202"/>
    </row>
    <row r="161" spans="1:124" x14ac:dyDescent="0.3">
      <c r="B161" s="12" t="s">
        <v>6</v>
      </c>
      <c r="C161" s="16" t="s">
        <v>7</v>
      </c>
      <c r="D161" s="8">
        <f t="shared" si="18"/>
        <v>7.1999999999999993</v>
      </c>
      <c r="E161" s="16"/>
      <c r="S161" s="12" t="s">
        <v>6</v>
      </c>
      <c r="T161" s="202" t="s">
        <v>7</v>
      </c>
      <c r="U161" s="8">
        <f t="shared" si="19"/>
        <v>7.1999999999999993</v>
      </c>
      <c r="V161" s="202"/>
      <c r="AJ161" s="12" t="s">
        <v>6</v>
      </c>
      <c r="AK161" s="202" t="s">
        <v>7</v>
      </c>
      <c r="AL161" s="8">
        <f t="shared" si="20"/>
        <v>7.1999999999999993</v>
      </c>
      <c r="AM161" s="202"/>
      <c r="BA161" s="12" t="s">
        <v>6</v>
      </c>
      <c r="BB161" s="202" t="s">
        <v>7</v>
      </c>
      <c r="BC161" s="8">
        <f t="shared" si="21"/>
        <v>7.1999999999999993</v>
      </c>
      <c r="BD161" s="202"/>
      <c r="BR161" s="12" t="s">
        <v>6</v>
      </c>
      <c r="BS161" s="202" t="s">
        <v>7</v>
      </c>
      <c r="BT161" s="8">
        <f t="shared" si="22"/>
        <v>7.1999999999999993</v>
      </c>
      <c r="BU161" s="202"/>
      <c r="CI161" s="12" t="s">
        <v>6</v>
      </c>
      <c r="CJ161" s="202" t="s">
        <v>7</v>
      </c>
      <c r="CK161" s="8">
        <f t="shared" si="23"/>
        <v>7.1999999999999993</v>
      </c>
      <c r="CL161" s="202"/>
      <c r="CZ161" s="12" t="s">
        <v>6</v>
      </c>
      <c r="DA161" s="202" t="s">
        <v>7</v>
      </c>
      <c r="DB161" s="8">
        <f t="shared" si="24"/>
        <v>7.1999999999999993</v>
      </c>
      <c r="DC161" s="202"/>
      <c r="DQ161" s="12" t="s">
        <v>6</v>
      </c>
      <c r="DR161" s="202" t="s">
        <v>7</v>
      </c>
      <c r="DS161" s="8">
        <f t="shared" si="25"/>
        <v>7.1999999999999993</v>
      </c>
      <c r="DT161" s="202"/>
    </row>
    <row r="162" spans="1:124" x14ac:dyDescent="0.3">
      <c r="B162" s="12" t="s">
        <v>8</v>
      </c>
      <c r="C162" s="16" t="s">
        <v>7</v>
      </c>
      <c r="D162" s="8">
        <f t="shared" si="18"/>
        <v>0</v>
      </c>
      <c r="E162" s="38" t="s">
        <v>9</v>
      </c>
      <c r="S162" s="12" t="s">
        <v>8</v>
      </c>
      <c r="T162" s="202" t="s">
        <v>7</v>
      </c>
      <c r="U162" s="8">
        <f t="shared" si="19"/>
        <v>0</v>
      </c>
      <c r="V162" s="38" t="s">
        <v>9</v>
      </c>
      <c r="AJ162" s="12" t="s">
        <v>8</v>
      </c>
      <c r="AK162" s="202" t="s">
        <v>7</v>
      </c>
      <c r="AL162" s="8">
        <f t="shared" si="20"/>
        <v>0</v>
      </c>
      <c r="AM162" s="38" t="s">
        <v>9</v>
      </c>
      <c r="BA162" s="12" t="s">
        <v>8</v>
      </c>
      <c r="BB162" s="202" t="s">
        <v>7</v>
      </c>
      <c r="BC162" s="8">
        <f t="shared" si="21"/>
        <v>0</v>
      </c>
      <c r="BD162" s="38" t="s">
        <v>9</v>
      </c>
      <c r="BR162" s="12" t="s">
        <v>8</v>
      </c>
      <c r="BS162" s="202" t="s">
        <v>7</v>
      </c>
      <c r="BT162" s="8">
        <f t="shared" si="22"/>
        <v>0</v>
      </c>
      <c r="BU162" s="38" t="s">
        <v>9</v>
      </c>
      <c r="CI162" s="12" t="s">
        <v>8</v>
      </c>
      <c r="CJ162" s="202" t="s">
        <v>7</v>
      </c>
      <c r="CK162" s="8">
        <f t="shared" si="23"/>
        <v>0</v>
      </c>
      <c r="CL162" s="38" t="s">
        <v>9</v>
      </c>
      <c r="CZ162" s="12" t="s">
        <v>8</v>
      </c>
      <c r="DA162" s="202" t="s">
        <v>7</v>
      </c>
      <c r="DB162" s="8">
        <f t="shared" si="24"/>
        <v>0</v>
      </c>
      <c r="DC162" s="38" t="s">
        <v>9</v>
      </c>
      <c r="DQ162" s="12" t="s">
        <v>8</v>
      </c>
      <c r="DR162" s="202" t="s">
        <v>7</v>
      </c>
      <c r="DS162" s="8">
        <f t="shared" si="25"/>
        <v>0</v>
      </c>
      <c r="DT162" s="38" t="s">
        <v>9</v>
      </c>
    </row>
    <row r="163" spans="1:124" x14ac:dyDescent="0.3">
      <c r="B163" s="12" t="s">
        <v>10</v>
      </c>
      <c r="C163" s="16" t="s">
        <v>2</v>
      </c>
      <c r="D163" s="39">
        <f>D141</f>
        <v>60</v>
      </c>
      <c r="E163" s="16"/>
      <c r="S163" s="12" t="s">
        <v>10</v>
      </c>
      <c r="T163" s="202" t="s">
        <v>2</v>
      </c>
      <c r="U163" s="39">
        <f>U141</f>
        <v>60</v>
      </c>
      <c r="V163" s="202"/>
      <c r="AJ163" s="12" t="s">
        <v>10</v>
      </c>
      <c r="AK163" s="202" t="s">
        <v>2</v>
      </c>
      <c r="AL163" s="39">
        <f>AL141</f>
        <v>60</v>
      </c>
      <c r="AM163" s="202"/>
      <c r="BA163" s="12" t="s">
        <v>10</v>
      </c>
      <c r="BB163" s="202" t="s">
        <v>2</v>
      </c>
      <c r="BC163" s="39">
        <f>BC141</f>
        <v>60</v>
      </c>
      <c r="BD163" s="202"/>
      <c r="BR163" s="12" t="s">
        <v>10</v>
      </c>
      <c r="BS163" s="202" t="s">
        <v>2</v>
      </c>
      <c r="BT163" s="39">
        <f>BT141</f>
        <v>60</v>
      </c>
      <c r="BU163" s="202"/>
      <c r="CI163" s="12" t="s">
        <v>10</v>
      </c>
      <c r="CJ163" s="202" t="s">
        <v>2</v>
      </c>
      <c r="CK163" s="39">
        <f>CK141</f>
        <v>60</v>
      </c>
      <c r="CL163" s="202"/>
      <c r="CZ163" s="12" t="s">
        <v>10</v>
      </c>
      <c r="DA163" s="202" t="s">
        <v>2</v>
      </c>
      <c r="DB163" s="39">
        <f>DB141</f>
        <v>60</v>
      </c>
      <c r="DC163" s="202"/>
      <c r="DQ163" s="12" t="s">
        <v>10</v>
      </c>
      <c r="DR163" s="202" t="s">
        <v>2</v>
      </c>
      <c r="DS163" s="39">
        <f>DS141</f>
        <v>60</v>
      </c>
      <c r="DT163" s="202"/>
    </row>
    <row r="164" spans="1:124" x14ac:dyDescent="0.3">
      <c r="B164" s="12" t="s">
        <v>11</v>
      </c>
      <c r="C164" s="16" t="s">
        <v>2</v>
      </c>
      <c r="D164" s="39">
        <f t="shared" ref="D164:D170" si="26">D142</f>
        <v>0</v>
      </c>
      <c r="E164" s="16"/>
      <c r="S164" s="12" t="s">
        <v>11</v>
      </c>
      <c r="T164" s="202" t="s">
        <v>2</v>
      </c>
      <c r="U164" s="39">
        <f t="shared" ref="U164:U170" si="27">U142</f>
        <v>0</v>
      </c>
      <c r="V164" s="202"/>
      <c r="AJ164" s="12" t="s">
        <v>11</v>
      </c>
      <c r="AK164" s="202" t="s">
        <v>2</v>
      </c>
      <c r="AL164" s="39">
        <f t="shared" ref="AL164:AL170" si="28">AL142</f>
        <v>0</v>
      </c>
      <c r="AM164" s="202"/>
      <c r="BA164" s="12" t="s">
        <v>11</v>
      </c>
      <c r="BB164" s="202" t="s">
        <v>2</v>
      </c>
      <c r="BC164" s="39">
        <f t="shared" ref="BC164:BC170" si="29">BC142</f>
        <v>0</v>
      </c>
      <c r="BD164" s="202"/>
      <c r="BR164" s="12" t="s">
        <v>11</v>
      </c>
      <c r="BS164" s="202" t="s">
        <v>2</v>
      </c>
      <c r="BT164" s="39">
        <f t="shared" ref="BT164:BT170" si="30">BT142</f>
        <v>0</v>
      </c>
      <c r="BU164" s="202"/>
      <c r="CI164" s="12" t="s">
        <v>11</v>
      </c>
      <c r="CJ164" s="202" t="s">
        <v>2</v>
      </c>
      <c r="CK164" s="39">
        <f t="shared" ref="CK164:CK170" si="31">CK142</f>
        <v>0</v>
      </c>
      <c r="CL164" s="202"/>
      <c r="CZ164" s="12" t="s">
        <v>11</v>
      </c>
      <c r="DA164" s="202" t="s">
        <v>2</v>
      </c>
      <c r="DB164" s="39">
        <f t="shared" ref="DB164:DB170" si="32">DB142</f>
        <v>0</v>
      </c>
      <c r="DC164" s="202"/>
      <c r="DQ164" s="12" t="s">
        <v>11</v>
      </c>
      <c r="DR164" s="202" t="s">
        <v>2</v>
      </c>
      <c r="DS164" s="39">
        <f t="shared" ref="DS164:DS170" si="33">DS142</f>
        <v>0</v>
      </c>
      <c r="DT164" s="202"/>
    </row>
    <row r="165" spans="1:124" x14ac:dyDescent="0.3">
      <c r="B165" s="12" t="s">
        <v>12</v>
      </c>
      <c r="C165" s="16" t="s">
        <v>13</v>
      </c>
      <c r="D165" s="39">
        <f t="shared" si="26"/>
        <v>30.963782686061883</v>
      </c>
      <c r="E165" s="16"/>
      <c r="S165" s="12" t="s">
        <v>12</v>
      </c>
      <c r="T165" s="202" t="s">
        <v>13</v>
      </c>
      <c r="U165" s="39">
        <f t="shared" si="27"/>
        <v>30.963782686061883</v>
      </c>
      <c r="V165" s="202"/>
      <c r="AJ165" s="12" t="s">
        <v>12</v>
      </c>
      <c r="AK165" s="202" t="s">
        <v>13</v>
      </c>
      <c r="AL165" s="39">
        <f t="shared" si="28"/>
        <v>30.963782686061883</v>
      </c>
      <c r="AM165" s="202"/>
      <c r="BA165" s="12" t="s">
        <v>12</v>
      </c>
      <c r="BB165" s="202" t="s">
        <v>13</v>
      </c>
      <c r="BC165" s="39">
        <f t="shared" si="29"/>
        <v>30.963782686061883</v>
      </c>
      <c r="BD165" s="202"/>
      <c r="BR165" s="12" t="s">
        <v>12</v>
      </c>
      <c r="BS165" s="202" t="s">
        <v>13</v>
      </c>
      <c r="BT165" s="39">
        <f t="shared" si="30"/>
        <v>30.963782686061883</v>
      </c>
      <c r="BU165" s="202"/>
      <c r="CI165" s="12" t="s">
        <v>12</v>
      </c>
      <c r="CJ165" s="202" t="s">
        <v>13</v>
      </c>
      <c r="CK165" s="39">
        <f t="shared" si="31"/>
        <v>30.963782686061883</v>
      </c>
      <c r="CL165" s="202"/>
      <c r="CZ165" s="12" t="s">
        <v>12</v>
      </c>
      <c r="DA165" s="202" t="s">
        <v>13</v>
      </c>
      <c r="DB165" s="39">
        <f t="shared" si="32"/>
        <v>30.963782686061883</v>
      </c>
      <c r="DC165" s="202"/>
      <c r="DQ165" s="12" t="s">
        <v>12</v>
      </c>
      <c r="DR165" s="202" t="s">
        <v>13</v>
      </c>
      <c r="DS165" s="39">
        <f t="shared" si="33"/>
        <v>30.963782686061883</v>
      </c>
      <c r="DT165" s="202"/>
    </row>
    <row r="166" spans="1:124" x14ac:dyDescent="0.3">
      <c r="B166" s="12" t="s">
        <v>14</v>
      </c>
      <c r="C166" s="16" t="s">
        <v>13</v>
      </c>
      <c r="D166" s="39">
        <f>D144</f>
        <v>90</v>
      </c>
      <c r="E166" s="16"/>
      <c r="S166" s="12" t="s">
        <v>14</v>
      </c>
      <c r="T166" s="202" t="s">
        <v>13</v>
      </c>
      <c r="U166" s="39">
        <f t="shared" si="27"/>
        <v>90</v>
      </c>
      <c r="V166" s="202"/>
      <c r="AJ166" s="12" t="s">
        <v>14</v>
      </c>
      <c r="AK166" s="202" t="s">
        <v>13</v>
      </c>
      <c r="AL166" s="39">
        <f t="shared" si="28"/>
        <v>90</v>
      </c>
      <c r="AM166" s="202"/>
      <c r="BA166" s="12" t="s">
        <v>14</v>
      </c>
      <c r="BB166" s="202" t="s">
        <v>13</v>
      </c>
      <c r="BC166" s="39">
        <f t="shared" si="29"/>
        <v>90</v>
      </c>
      <c r="BD166" s="202"/>
      <c r="BR166" s="12" t="s">
        <v>14</v>
      </c>
      <c r="BS166" s="202" t="s">
        <v>13</v>
      </c>
      <c r="BT166" s="39">
        <f t="shared" si="30"/>
        <v>90</v>
      </c>
      <c r="BU166" s="202"/>
      <c r="CI166" s="12" t="s">
        <v>14</v>
      </c>
      <c r="CJ166" s="202" t="s">
        <v>13</v>
      </c>
      <c r="CK166" s="39">
        <f t="shared" si="31"/>
        <v>90</v>
      </c>
      <c r="CL166" s="202"/>
      <c r="CZ166" s="12" t="s">
        <v>14</v>
      </c>
      <c r="DA166" s="202" t="s">
        <v>13</v>
      </c>
      <c r="DB166" s="39">
        <f t="shared" si="32"/>
        <v>90</v>
      </c>
      <c r="DC166" s="202"/>
      <c r="DQ166" s="12" t="s">
        <v>14</v>
      </c>
      <c r="DR166" s="202" t="s">
        <v>13</v>
      </c>
      <c r="DS166" s="39">
        <f t="shared" si="33"/>
        <v>90</v>
      </c>
      <c r="DT166" s="202"/>
    </row>
    <row r="167" spans="1:124" x14ac:dyDescent="0.3">
      <c r="B167" s="12" t="s">
        <v>15</v>
      </c>
      <c r="C167" s="16"/>
      <c r="D167" s="39" t="str">
        <f t="shared" si="26"/>
        <v>OK</v>
      </c>
      <c r="E167" s="38"/>
      <c r="S167" s="12" t="s">
        <v>15</v>
      </c>
      <c r="T167" s="202"/>
      <c r="U167" s="39" t="str">
        <f t="shared" si="27"/>
        <v>OK</v>
      </c>
      <c r="V167" s="38"/>
      <c r="AJ167" s="12" t="s">
        <v>15</v>
      </c>
      <c r="AK167" s="202"/>
      <c r="AL167" s="39" t="str">
        <f t="shared" si="28"/>
        <v>OK</v>
      </c>
      <c r="AM167" s="38"/>
      <c r="BA167" s="12" t="s">
        <v>15</v>
      </c>
      <c r="BB167" s="202"/>
      <c r="BC167" s="39" t="str">
        <f t="shared" si="29"/>
        <v>OK</v>
      </c>
      <c r="BD167" s="38"/>
      <c r="BR167" s="12" t="s">
        <v>15</v>
      </c>
      <c r="BS167" s="202"/>
      <c r="BT167" s="39" t="str">
        <f t="shared" si="30"/>
        <v>OK</v>
      </c>
      <c r="BU167" s="38"/>
      <c r="CI167" s="12" t="s">
        <v>15</v>
      </c>
      <c r="CJ167" s="202"/>
      <c r="CK167" s="39" t="str">
        <f t="shared" si="31"/>
        <v>OK</v>
      </c>
      <c r="CL167" s="38"/>
      <c r="CZ167" s="12" t="s">
        <v>15</v>
      </c>
      <c r="DA167" s="202"/>
      <c r="DB167" s="39" t="str">
        <f t="shared" si="32"/>
        <v>OK</v>
      </c>
      <c r="DC167" s="38"/>
      <c r="DQ167" s="12" t="s">
        <v>15</v>
      </c>
      <c r="DR167" s="202"/>
      <c r="DS167" s="39" t="str">
        <f t="shared" si="33"/>
        <v>OK</v>
      </c>
      <c r="DT167" s="38"/>
    </row>
    <row r="168" spans="1:124" x14ac:dyDescent="0.3">
      <c r="B168" s="12" t="s">
        <v>16</v>
      </c>
      <c r="C168" s="16"/>
      <c r="D168" s="39" t="str">
        <f t="shared" si="26"/>
        <v>Roof Pitch X must be &gt;=10</v>
      </c>
      <c r="E168" s="38"/>
      <c r="S168" s="12" t="s">
        <v>16</v>
      </c>
      <c r="T168" s="202"/>
      <c r="U168" s="39" t="str">
        <f t="shared" si="27"/>
        <v>Roof Pitch X must be &gt;=10</v>
      </c>
      <c r="V168" s="38"/>
      <c r="AJ168" s="12" t="s">
        <v>16</v>
      </c>
      <c r="AK168" s="202"/>
      <c r="AL168" s="39" t="str">
        <f t="shared" si="28"/>
        <v>Roof Pitch X must be &gt;=10</v>
      </c>
      <c r="AM168" s="38"/>
      <c r="BA168" s="12" t="s">
        <v>16</v>
      </c>
      <c r="BB168" s="202"/>
      <c r="BC168" s="39" t="str">
        <f t="shared" si="29"/>
        <v>Roof Pitch X must be &gt;=10</v>
      </c>
      <c r="BD168" s="38"/>
      <c r="BR168" s="12" t="s">
        <v>16</v>
      </c>
      <c r="BS168" s="202"/>
      <c r="BT168" s="39" t="str">
        <f t="shared" si="30"/>
        <v>Roof Pitch X must be &gt;=10</v>
      </c>
      <c r="BU168" s="38"/>
      <c r="CI168" s="12" t="s">
        <v>16</v>
      </c>
      <c r="CJ168" s="202"/>
      <c r="CK168" s="39" t="str">
        <f t="shared" si="31"/>
        <v>Roof Pitch X must be &gt;=10</v>
      </c>
      <c r="CL168" s="38"/>
      <c r="CZ168" s="12" t="s">
        <v>16</v>
      </c>
      <c r="DA168" s="202"/>
      <c r="DB168" s="39" t="str">
        <f t="shared" si="32"/>
        <v>Roof Pitch X must be &gt;=10</v>
      </c>
      <c r="DC168" s="38"/>
      <c r="DQ168" s="12" t="s">
        <v>16</v>
      </c>
      <c r="DR168" s="202"/>
      <c r="DS168" s="39" t="str">
        <f t="shared" si="33"/>
        <v>Roof Pitch X must be &gt;=10</v>
      </c>
      <c r="DT168" s="38"/>
    </row>
    <row r="169" spans="1:124" x14ac:dyDescent="0.3">
      <c r="B169" s="12" t="s">
        <v>17</v>
      </c>
      <c r="C169" s="16" t="s">
        <v>2</v>
      </c>
      <c r="D169" s="39">
        <f t="shared" si="26"/>
        <v>18</v>
      </c>
      <c r="E169" s="16"/>
      <c r="S169" s="12" t="s">
        <v>17</v>
      </c>
      <c r="T169" s="202" t="s">
        <v>2</v>
      </c>
      <c r="U169" s="39">
        <f t="shared" si="27"/>
        <v>18</v>
      </c>
      <c r="V169" s="202"/>
      <c r="AJ169" s="12" t="s">
        <v>17</v>
      </c>
      <c r="AK169" s="202" t="s">
        <v>2</v>
      </c>
      <c r="AL169" s="39">
        <f t="shared" si="28"/>
        <v>18</v>
      </c>
      <c r="AM169" s="202"/>
      <c r="BA169" s="12" t="s">
        <v>17</v>
      </c>
      <c r="BB169" s="202" t="s">
        <v>2</v>
      </c>
      <c r="BC169" s="39">
        <f t="shared" si="29"/>
        <v>18</v>
      </c>
      <c r="BD169" s="202"/>
      <c r="BR169" s="12" t="s">
        <v>17</v>
      </c>
      <c r="BS169" s="202" t="s">
        <v>2</v>
      </c>
      <c r="BT169" s="39">
        <f t="shared" si="30"/>
        <v>18</v>
      </c>
      <c r="BU169" s="202"/>
      <c r="CI169" s="12" t="s">
        <v>17</v>
      </c>
      <c r="CJ169" s="202" t="s">
        <v>2</v>
      </c>
      <c r="CK169" s="39">
        <f t="shared" si="31"/>
        <v>18</v>
      </c>
      <c r="CL169" s="202"/>
      <c r="CZ169" s="12" t="s">
        <v>17</v>
      </c>
      <c r="DA169" s="202" t="s">
        <v>2</v>
      </c>
      <c r="DB169" s="39">
        <f t="shared" si="32"/>
        <v>18</v>
      </c>
      <c r="DC169" s="202"/>
      <c r="DQ169" s="12" t="s">
        <v>17</v>
      </c>
      <c r="DR169" s="202" t="s">
        <v>2</v>
      </c>
      <c r="DS169" s="39">
        <f t="shared" si="33"/>
        <v>18</v>
      </c>
      <c r="DT169" s="202"/>
    </row>
    <row r="170" spans="1:124" x14ac:dyDescent="0.3">
      <c r="B170" s="12" t="s">
        <v>18</v>
      </c>
      <c r="C170" s="16" t="s">
        <v>2</v>
      </c>
      <c r="D170" s="39">
        <f t="shared" si="26"/>
        <v>17</v>
      </c>
      <c r="S170" s="12" t="s">
        <v>18</v>
      </c>
      <c r="T170" s="202" t="s">
        <v>2</v>
      </c>
      <c r="U170" s="39">
        <f t="shared" si="27"/>
        <v>17</v>
      </c>
      <c r="AJ170" s="12" t="s">
        <v>18</v>
      </c>
      <c r="AK170" s="202" t="s">
        <v>2</v>
      </c>
      <c r="AL170" s="39">
        <f t="shared" si="28"/>
        <v>17</v>
      </c>
      <c r="BA170" s="12" t="s">
        <v>18</v>
      </c>
      <c r="BB170" s="202" t="s">
        <v>2</v>
      </c>
      <c r="BC170" s="39">
        <f t="shared" si="29"/>
        <v>17</v>
      </c>
      <c r="BR170" s="12" t="s">
        <v>18</v>
      </c>
      <c r="BS170" s="202" t="s">
        <v>2</v>
      </c>
      <c r="BT170" s="39">
        <f t="shared" si="30"/>
        <v>17</v>
      </c>
      <c r="CI170" s="12" t="s">
        <v>18</v>
      </c>
      <c r="CJ170" s="202" t="s">
        <v>2</v>
      </c>
      <c r="CK170" s="39">
        <f t="shared" si="31"/>
        <v>17</v>
      </c>
      <c r="CZ170" s="12" t="s">
        <v>18</v>
      </c>
      <c r="DA170" s="202" t="s">
        <v>2</v>
      </c>
      <c r="DB170" s="39">
        <f t="shared" si="32"/>
        <v>17</v>
      </c>
      <c r="DQ170" s="12" t="s">
        <v>18</v>
      </c>
      <c r="DR170" s="202" t="s">
        <v>2</v>
      </c>
      <c r="DS170" s="39">
        <f t="shared" si="33"/>
        <v>17</v>
      </c>
    </row>
    <row r="172" spans="1:124" s="56" customFormat="1" x14ac:dyDescent="0.3">
      <c r="A172" s="59" t="s">
        <v>97</v>
      </c>
      <c r="R172" s="59" t="s">
        <v>97</v>
      </c>
      <c r="AI172" s="623" t="s">
        <v>97</v>
      </c>
      <c r="AZ172" s="59" t="s">
        <v>97</v>
      </c>
      <c r="BQ172" s="618" t="s">
        <v>97</v>
      </c>
      <c r="CH172" s="59" t="s">
        <v>97</v>
      </c>
      <c r="CY172" s="623" t="s">
        <v>97</v>
      </c>
      <c r="DP172" s="59" t="s">
        <v>97</v>
      </c>
    </row>
    <row r="173" spans="1:124" x14ac:dyDescent="0.3">
      <c r="A173" s="1" t="s">
        <v>48</v>
      </c>
      <c r="B173" s="12"/>
      <c r="C173" s="16"/>
      <c r="R173" s="1" t="s">
        <v>48</v>
      </c>
      <c r="S173" s="12"/>
      <c r="T173" s="202"/>
      <c r="AI173" s="623" t="s">
        <v>48</v>
      </c>
      <c r="AJ173" s="12"/>
      <c r="AK173" s="202"/>
      <c r="AZ173" s="1" t="s">
        <v>48</v>
      </c>
      <c r="BA173" s="12"/>
      <c r="BB173" s="202"/>
      <c r="BQ173" s="618" t="s">
        <v>48</v>
      </c>
      <c r="BR173" s="12"/>
      <c r="BS173" s="202"/>
      <c r="CH173" s="1" t="s">
        <v>48</v>
      </c>
      <c r="CI173" s="12"/>
      <c r="CJ173" s="202"/>
      <c r="CY173" s="623" t="s">
        <v>48</v>
      </c>
      <c r="CZ173" s="12"/>
      <c r="DA173" s="202"/>
      <c r="DP173" s="1" t="s">
        <v>48</v>
      </c>
      <c r="DQ173" s="12"/>
      <c r="DR173" s="202"/>
    </row>
    <row r="174" spans="1:124" x14ac:dyDescent="0.3">
      <c r="B174" s="12"/>
      <c r="C174" s="16"/>
      <c r="S174" s="12"/>
      <c r="T174" s="202"/>
      <c r="AJ174" s="12"/>
      <c r="AK174" s="202"/>
      <c r="BA174" s="12"/>
      <c r="BB174" s="202"/>
      <c r="BR174" s="12"/>
      <c r="BS174" s="202"/>
      <c r="CI174" s="12"/>
      <c r="CJ174" s="202"/>
      <c r="CZ174" s="12"/>
      <c r="DA174" s="202"/>
      <c r="DQ174" s="12"/>
      <c r="DR174" s="202"/>
    </row>
    <row r="175" spans="1:124" x14ac:dyDescent="0.3">
      <c r="B175" s="12" t="s">
        <v>19</v>
      </c>
      <c r="C175" s="40" t="str">
        <f>D131</f>
        <v>X</v>
      </c>
      <c r="S175" s="12" t="s">
        <v>19</v>
      </c>
      <c r="T175" s="40" t="str">
        <f>U131</f>
        <v>X</v>
      </c>
      <c r="AJ175" s="12" t="s">
        <v>19</v>
      </c>
      <c r="AK175" s="40" t="str">
        <f>AL131</f>
        <v>X</v>
      </c>
      <c r="BA175" s="12" t="s">
        <v>19</v>
      </c>
      <c r="BB175" s="40" t="str">
        <f>BC131</f>
        <v>X</v>
      </c>
      <c r="BR175" s="12" t="s">
        <v>19</v>
      </c>
      <c r="BS175" s="40" t="str">
        <f>BT131</f>
        <v>Y</v>
      </c>
      <c r="CI175" s="12" t="s">
        <v>19</v>
      </c>
      <c r="CJ175" s="40" t="str">
        <f>CK131</f>
        <v>Y</v>
      </c>
      <c r="CZ175" s="12" t="s">
        <v>19</v>
      </c>
      <c r="DA175" s="40" t="str">
        <f>DB131</f>
        <v>Y</v>
      </c>
      <c r="DQ175" s="12" t="s">
        <v>19</v>
      </c>
      <c r="DR175" s="40" t="str">
        <f>DS131</f>
        <v>Y</v>
      </c>
    </row>
    <row r="176" spans="1:124" x14ac:dyDescent="0.3">
      <c r="B176" s="12" t="s">
        <v>20</v>
      </c>
      <c r="C176" s="40">
        <f t="shared" ref="C176:C179" si="34">D132</f>
        <v>50</v>
      </c>
      <c r="S176" s="12" t="s">
        <v>20</v>
      </c>
      <c r="T176" s="40">
        <f t="shared" ref="T176:T179" si="35">U132</f>
        <v>50</v>
      </c>
      <c r="AJ176" s="12" t="s">
        <v>20</v>
      </c>
      <c r="AK176" s="40">
        <f t="shared" ref="AK176:AK179" si="36">AL132</f>
        <v>50</v>
      </c>
      <c r="BA176" s="12" t="s">
        <v>20</v>
      </c>
      <c r="BB176" s="40">
        <f t="shared" ref="BB176:BB179" si="37">BC132</f>
        <v>50</v>
      </c>
      <c r="BR176" s="12" t="s">
        <v>20</v>
      </c>
      <c r="BS176" s="40">
        <f t="shared" ref="BS176:BS179" si="38">BT132</f>
        <v>50</v>
      </c>
      <c r="CI176" s="12" t="s">
        <v>20</v>
      </c>
      <c r="CJ176" s="40">
        <f t="shared" ref="CJ176:CJ179" si="39">CK132</f>
        <v>50</v>
      </c>
      <c r="CZ176" s="12" t="s">
        <v>20</v>
      </c>
      <c r="DA176" s="40">
        <f t="shared" ref="DA176:DA179" si="40">DB132</f>
        <v>50</v>
      </c>
      <c r="DQ176" s="12" t="s">
        <v>20</v>
      </c>
      <c r="DR176" s="40">
        <f t="shared" ref="DR176:DR179" si="41">DS132</f>
        <v>50</v>
      </c>
    </row>
    <row r="177" spans="1:123" x14ac:dyDescent="0.3">
      <c r="B177" s="12" t="s">
        <v>49</v>
      </c>
      <c r="C177" s="40">
        <f t="shared" si="34"/>
        <v>1</v>
      </c>
      <c r="S177" s="12" t="s">
        <v>49</v>
      </c>
      <c r="T177" s="40">
        <f t="shared" si="35"/>
        <v>1</v>
      </c>
      <c r="AJ177" s="12" t="s">
        <v>49</v>
      </c>
      <c r="AK177" s="40">
        <f t="shared" si="36"/>
        <v>2</v>
      </c>
      <c r="BA177" s="12" t="s">
        <v>49</v>
      </c>
      <c r="BB177" s="40">
        <f t="shared" si="37"/>
        <v>2</v>
      </c>
      <c r="BR177" s="12" t="s">
        <v>49</v>
      </c>
      <c r="BS177" s="40">
        <f t="shared" si="38"/>
        <v>1</v>
      </c>
      <c r="CI177" s="12" t="s">
        <v>49</v>
      </c>
      <c r="CJ177" s="40">
        <f t="shared" si="39"/>
        <v>1</v>
      </c>
      <c r="CZ177" s="12" t="s">
        <v>49</v>
      </c>
      <c r="DA177" s="40">
        <f t="shared" si="40"/>
        <v>2</v>
      </c>
      <c r="DQ177" s="12" t="s">
        <v>49</v>
      </c>
      <c r="DR177" s="40">
        <f t="shared" si="41"/>
        <v>2</v>
      </c>
    </row>
    <row r="178" spans="1:123" x14ac:dyDescent="0.3">
      <c r="B178" s="12" t="s">
        <v>50</v>
      </c>
      <c r="C178" s="40" t="str">
        <f t="shared" si="34"/>
        <v>A</v>
      </c>
      <c r="S178" s="12" t="s">
        <v>50</v>
      </c>
      <c r="T178" s="40" t="str">
        <f t="shared" si="35"/>
        <v>B</v>
      </c>
      <c r="AJ178" s="12" t="s">
        <v>50</v>
      </c>
      <c r="AK178" s="40" t="str">
        <f t="shared" si="36"/>
        <v>A</v>
      </c>
      <c r="BA178" s="12" t="s">
        <v>50</v>
      </c>
      <c r="BB178" s="40" t="str">
        <f t="shared" si="37"/>
        <v>B</v>
      </c>
      <c r="BR178" s="12" t="s">
        <v>50</v>
      </c>
      <c r="BS178" s="40" t="str">
        <f t="shared" si="38"/>
        <v>A</v>
      </c>
      <c r="CI178" s="12" t="s">
        <v>50</v>
      </c>
      <c r="CJ178" s="40" t="str">
        <f t="shared" si="39"/>
        <v>B</v>
      </c>
      <c r="CZ178" s="12" t="s">
        <v>50</v>
      </c>
      <c r="DA178" s="40" t="str">
        <f t="shared" si="40"/>
        <v>A</v>
      </c>
      <c r="DQ178" s="12" t="s">
        <v>50</v>
      </c>
      <c r="DR178" s="40" t="str">
        <f t="shared" si="41"/>
        <v>B</v>
      </c>
    </row>
    <row r="179" spans="1:123" x14ac:dyDescent="0.3">
      <c r="B179" s="41" t="s">
        <v>22</v>
      </c>
      <c r="C179" s="40">
        <f t="shared" si="34"/>
        <v>3</v>
      </c>
      <c r="D179" s="38" t="s">
        <v>23</v>
      </c>
      <c r="S179" s="41" t="s">
        <v>22</v>
      </c>
      <c r="T179" s="40">
        <f t="shared" si="35"/>
        <v>3</v>
      </c>
      <c r="U179" s="38" t="s">
        <v>23</v>
      </c>
      <c r="AJ179" s="41" t="s">
        <v>22</v>
      </c>
      <c r="AK179" s="40">
        <f t="shared" si="36"/>
        <v>3</v>
      </c>
      <c r="AL179" s="38" t="s">
        <v>23</v>
      </c>
      <c r="BA179" s="41" t="s">
        <v>22</v>
      </c>
      <c r="BB179" s="40">
        <f t="shared" si="37"/>
        <v>3</v>
      </c>
      <c r="BC179" s="38" t="s">
        <v>23</v>
      </c>
      <c r="BR179" s="41" t="s">
        <v>22</v>
      </c>
      <c r="BS179" s="40">
        <f t="shared" si="38"/>
        <v>3</v>
      </c>
      <c r="BT179" s="38" t="s">
        <v>23</v>
      </c>
      <c r="CI179" s="41" t="s">
        <v>22</v>
      </c>
      <c r="CJ179" s="40">
        <f t="shared" si="39"/>
        <v>3</v>
      </c>
      <c r="CK179" s="38" t="s">
        <v>23</v>
      </c>
      <c r="CZ179" s="41" t="s">
        <v>22</v>
      </c>
      <c r="DA179" s="40">
        <f t="shared" si="40"/>
        <v>3</v>
      </c>
      <c r="DB179" s="38" t="s">
        <v>23</v>
      </c>
      <c r="DQ179" s="41" t="s">
        <v>22</v>
      </c>
      <c r="DR179" s="40">
        <f t="shared" si="41"/>
        <v>3</v>
      </c>
      <c r="DS179" s="38" t="s">
        <v>23</v>
      </c>
    </row>
    <row r="180" spans="1:123" x14ac:dyDescent="0.3">
      <c r="B180" s="12"/>
      <c r="C180" s="11" t="str">
        <f>IF(C179=1,"D",IF(C179=2,"C","B"))</f>
        <v>B</v>
      </c>
      <c r="D180" t="s">
        <v>51</v>
      </c>
      <c r="S180" s="12"/>
      <c r="T180" s="11" t="str">
        <f>IF(T179=1,"D",IF(T179=2,"C","B"))</f>
        <v>B</v>
      </c>
      <c r="U180" t="s">
        <v>51</v>
      </c>
      <c r="AJ180" s="12"/>
      <c r="AK180" s="11" t="str">
        <f>IF(AK179=1,"D",IF(AK179=2,"C","B"))</f>
        <v>B</v>
      </c>
      <c r="AL180" t="s">
        <v>51</v>
      </c>
      <c r="BA180" s="12"/>
      <c r="BB180" s="11" t="str">
        <f>IF(BB179=1,"D",IF(BB179=2,"C","B"))</f>
        <v>B</v>
      </c>
      <c r="BC180" t="s">
        <v>51</v>
      </c>
      <c r="BR180" s="12"/>
      <c r="BS180" s="11" t="str">
        <f>IF(BS179=1,"D",IF(BS179=2,"C","B"))</f>
        <v>B</v>
      </c>
      <c r="BT180" t="s">
        <v>51</v>
      </c>
      <c r="CI180" s="12"/>
      <c r="CJ180" s="11" t="str">
        <f>IF(CJ179=1,"D",IF(CJ179=2,"C","B"))</f>
        <v>B</v>
      </c>
      <c r="CK180" t="s">
        <v>51</v>
      </c>
      <c r="CZ180" s="12"/>
      <c r="DA180" s="11" t="str">
        <f>IF(DA179=1,"D",IF(DA179=2,"C","B"))</f>
        <v>B</v>
      </c>
      <c r="DB180" t="s">
        <v>51</v>
      </c>
      <c r="DQ180" s="12"/>
      <c r="DR180" s="11" t="str">
        <f>IF(DR179=1,"D",IF(DR179=2,"C","B"))</f>
        <v>B</v>
      </c>
      <c r="DS180" t="s">
        <v>51</v>
      </c>
    </row>
    <row r="181" spans="1:123" x14ac:dyDescent="0.3">
      <c r="B181" s="12"/>
      <c r="C181" s="16"/>
      <c r="D181" t="s">
        <v>25</v>
      </c>
      <c r="S181" s="12"/>
      <c r="T181" s="202"/>
      <c r="U181" t="s">
        <v>25</v>
      </c>
      <c r="AJ181" s="12"/>
      <c r="AK181" s="202"/>
      <c r="AL181" t="s">
        <v>25</v>
      </c>
      <c r="BA181" s="12"/>
      <c r="BB181" s="202"/>
      <c r="BC181" t="s">
        <v>25</v>
      </c>
      <c r="BR181" s="12"/>
      <c r="BS181" s="202"/>
      <c r="BT181" t="s">
        <v>25</v>
      </c>
      <c r="CI181" s="12"/>
      <c r="CJ181" s="202"/>
      <c r="CK181" t="s">
        <v>25</v>
      </c>
      <c r="CZ181" s="12"/>
      <c r="DA181" s="202"/>
      <c r="DB181" t="s">
        <v>25</v>
      </c>
      <c r="DQ181" s="12"/>
      <c r="DR181" s="202"/>
      <c r="DS181" t="s">
        <v>25</v>
      </c>
    </row>
    <row r="182" spans="1:123" x14ac:dyDescent="0.3">
      <c r="B182" s="12"/>
      <c r="C182" s="16"/>
      <c r="D182" s="38" t="s">
        <v>26</v>
      </c>
      <c r="S182" s="12"/>
      <c r="T182" s="202"/>
      <c r="U182" s="38" t="s">
        <v>26</v>
      </c>
      <c r="AJ182" s="12"/>
      <c r="AK182" s="202"/>
      <c r="AL182" s="38" t="s">
        <v>26</v>
      </c>
      <c r="BA182" s="12"/>
      <c r="BB182" s="202"/>
      <c r="BC182" s="38" t="s">
        <v>26</v>
      </c>
      <c r="BR182" s="12"/>
      <c r="BS182" s="202"/>
      <c r="BT182" s="38" t="s">
        <v>26</v>
      </c>
      <c r="CI182" s="12"/>
      <c r="CJ182" s="202"/>
      <c r="CK182" s="38" t="s">
        <v>26</v>
      </c>
      <c r="CZ182" s="12"/>
      <c r="DA182" s="202"/>
      <c r="DB182" s="38" t="s">
        <v>26</v>
      </c>
      <c r="DQ182" s="12"/>
      <c r="DR182" s="202"/>
      <c r="DS182" s="38" t="s">
        <v>26</v>
      </c>
    </row>
    <row r="183" spans="1:123" x14ac:dyDescent="0.3">
      <c r="B183" s="12"/>
      <c r="C183" s="16"/>
      <c r="D183" t="s">
        <v>27</v>
      </c>
      <c r="S183" s="12"/>
      <c r="T183" s="202"/>
      <c r="U183" t="s">
        <v>27</v>
      </c>
      <c r="AJ183" s="12"/>
      <c r="AK183" s="202"/>
      <c r="AL183" t="s">
        <v>27</v>
      </c>
      <c r="BA183" s="12"/>
      <c r="BB183" s="202"/>
      <c r="BC183" t="s">
        <v>27</v>
      </c>
      <c r="BR183" s="12"/>
      <c r="BS183" s="202"/>
      <c r="BT183" t="s">
        <v>27</v>
      </c>
      <c r="CI183" s="12"/>
      <c r="CJ183" s="202"/>
      <c r="CK183" t="s">
        <v>27</v>
      </c>
      <c r="CZ183" s="12"/>
      <c r="DA183" s="202"/>
      <c r="DB183" t="s">
        <v>27</v>
      </c>
      <c r="DQ183" s="12"/>
      <c r="DR183" s="202"/>
      <c r="DS183" t="s">
        <v>27</v>
      </c>
    </row>
    <row r="184" spans="1:123" x14ac:dyDescent="0.3">
      <c r="B184" s="12"/>
      <c r="C184" s="16"/>
      <c r="D184" t="s">
        <v>28</v>
      </c>
      <c r="S184" s="12"/>
      <c r="T184" s="202"/>
      <c r="U184" t="s">
        <v>28</v>
      </c>
      <c r="AJ184" s="12"/>
      <c r="AK184" s="202"/>
      <c r="AL184" t="s">
        <v>28</v>
      </c>
      <c r="BA184" s="12"/>
      <c r="BB184" s="202"/>
      <c r="BC184" t="s">
        <v>28</v>
      </c>
      <c r="BR184" s="12"/>
      <c r="BS184" s="202"/>
      <c r="BT184" t="s">
        <v>28</v>
      </c>
      <c r="CI184" s="12"/>
      <c r="CJ184" s="202"/>
      <c r="CK184" t="s">
        <v>28</v>
      </c>
      <c r="CZ184" s="12"/>
      <c r="DA184" s="202"/>
      <c r="DB184" t="s">
        <v>28</v>
      </c>
      <c r="DQ184" s="12"/>
      <c r="DR184" s="202"/>
      <c r="DS184" t="s">
        <v>28</v>
      </c>
    </row>
    <row r="185" spans="1:123" x14ac:dyDescent="0.3">
      <c r="B185" s="12" t="s">
        <v>29</v>
      </c>
      <c r="C185" s="40" t="str">
        <f>D150</f>
        <v>I</v>
      </c>
      <c r="D185" t="s">
        <v>31</v>
      </c>
      <c r="S185" s="12" t="s">
        <v>29</v>
      </c>
      <c r="T185" s="40" t="str">
        <f>U150</f>
        <v>I</v>
      </c>
      <c r="U185" t="s">
        <v>31</v>
      </c>
      <c r="AJ185" s="12" t="s">
        <v>29</v>
      </c>
      <c r="AK185" s="40" t="str">
        <f>AL150</f>
        <v>I</v>
      </c>
      <c r="AL185" t="s">
        <v>31</v>
      </c>
      <c r="BA185" s="12" t="s">
        <v>29</v>
      </c>
      <c r="BB185" s="40" t="str">
        <f>BC150</f>
        <v>I</v>
      </c>
      <c r="BC185" t="s">
        <v>31</v>
      </c>
      <c r="BR185" s="12" t="s">
        <v>29</v>
      </c>
      <c r="BS185" s="40" t="str">
        <f>BT150</f>
        <v>I</v>
      </c>
      <c r="BT185" t="s">
        <v>31</v>
      </c>
      <c r="CI185" s="12" t="s">
        <v>29</v>
      </c>
      <c r="CJ185" s="40" t="str">
        <f>CK150</f>
        <v>I</v>
      </c>
      <c r="CK185" t="s">
        <v>31</v>
      </c>
      <c r="CZ185" s="12" t="s">
        <v>29</v>
      </c>
      <c r="DA185" s="40" t="str">
        <f>DB150</f>
        <v>I</v>
      </c>
      <c r="DB185" t="s">
        <v>31</v>
      </c>
      <c r="DQ185" s="12" t="s">
        <v>29</v>
      </c>
      <c r="DR185" s="40" t="str">
        <f>DS150</f>
        <v>I</v>
      </c>
      <c r="DS185" t="s">
        <v>31</v>
      </c>
    </row>
    <row r="186" spans="1:123" x14ac:dyDescent="0.3">
      <c r="B186" s="12"/>
      <c r="C186" s="16"/>
      <c r="D186" t="s">
        <v>32</v>
      </c>
      <c r="S186" s="12"/>
      <c r="T186" s="202"/>
      <c r="U186" t="s">
        <v>32</v>
      </c>
      <c r="AJ186" s="12"/>
      <c r="AK186" s="202"/>
      <c r="AL186" t="s">
        <v>32</v>
      </c>
      <c r="BA186" s="12"/>
      <c r="BB186" s="202"/>
      <c r="BC186" t="s">
        <v>32</v>
      </c>
      <c r="BR186" s="12"/>
      <c r="BS186" s="202"/>
      <c r="BT186" t="s">
        <v>32</v>
      </c>
      <c r="CI186" s="12"/>
      <c r="CJ186" s="202"/>
      <c r="CK186" t="s">
        <v>32</v>
      </c>
      <c r="CZ186" s="12"/>
      <c r="DA186" s="202"/>
      <c r="DB186" t="s">
        <v>32</v>
      </c>
      <c r="DQ186" s="12"/>
      <c r="DR186" s="202"/>
      <c r="DS186" t="s">
        <v>32</v>
      </c>
    </row>
    <row r="187" spans="1:123" x14ac:dyDescent="0.3">
      <c r="B187" s="12"/>
      <c r="C187" s="16"/>
      <c r="D187" t="s">
        <v>33</v>
      </c>
      <c r="S187" s="12"/>
      <c r="T187" s="202"/>
      <c r="U187" t="s">
        <v>33</v>
      </c>
      <c r="AJ187" s="12"/>
      <c r="AK187" s="202"/>
      <c r="AL187" t="s">
        <v>33</v>
      </c>
      <c r="BA187" s="12"/>
      <c r="BB187" s="202"/>
      <c r="BC187" t="s">
        <v>33</v>
      </c>
      <c r="BR187" s="12"/>
      <c r="BS187" s="202"/>
      <c r="BT187" t="s">
        <v>33</v>
      </c>
      <c r="CI187" s="12"/>
      <c r="CJ187" s="202"/>
      <c r="CK187" t="s">
        <v>33</v>
      </c>
      <c r="CZ187" s="12"/>
      <c r="DA187" s="202"/>
      <c r="DB187" t="s">
        <v>33</v>
      </c>
      <c r="DQ187" s="12"/>
      <c r="DR187" s="202"/>
      <c r="DS187" t="s">
        <v>33</v>
      </c>
    </row>
    <row r="188" spans="1:123" x14ac:dyDescent="0.3">
      <c r="B188" s="12"/>
      <c r="C188" s="16"/>
      <c r="D188" t="s">
        <v>34</v>
      </c>
      <c r="S188" s="12"/>
      <c r="T188" s="202"/>
      <c r="U188" t="s">
        <v>34</v>
      </c>
      <c r="AJ188" s="12"/>
      <c r="AK188" s="202"/>
      <c r="AL188" t="s">
        <v>34</v>
      </c>
      <c r="BA188" s="12"/>
      <c r="BB188" s="202"/>
      <c r="BC188" t="s">
        <v>34</v>
      </c>
      <c r="BR188" s="12"/>
      <c r="BS188" s="202"/>
      <c r="BT188" t="s">
        <v>34</v>
      </c>
      <c r="CI188" s="12"/>
      <c r="CJ188" s="202"/>
      <c r="CK188" t="s">
        <v>34</v>
      </c>
      <c r="CZ188" s="12"/>
      <c r="DA188" s="202"/>
      <c r="DB188" t="s">
        <v>34</v>
      </c>
      <c r="DQ188" s="12"/>
      <c r="DR188" s="202"/>
      <c r="DS188" t="s">
        <v>34</v>
      </c>
    </row>
    <row r="190" spans="1:123" s="56" customFormat="1" x14ac:dyDescent="0.3">
      <c r="A190" s="59" t="s">
        <v>99</v>
      </c>
      <c r="R190" s="59" t="s">
        <v>99</v>
      </c>
      <c r="AI190" s="623" t="s">
        <v>99</v>
      </c>
      <c r="AZ190" s="59" t="s">
        <v>99</v>
      </c>
      <c r="BQ190" s="618" t="s">
        <v>99</v>
      </c>
      <c r="CH190" s="59" t="s">
        <v>99</v>
      </c>
      <c r="CY190" s="623" t="s">
        <v>99</v>
      </c>
      <c r="DP190" s="59" t="s">
        <v>99</v>
      </c>
    </row>
    <row r="191" spans="1:123" x14ac:dyDescent="0.3">
      <c r="A191" s="1" t="s">
        <v>52</v>
      </c>
      <c r="R191" s="1" t="s">
        <v>52</v>
      </c>
      <c r="AI191" s="623" t="s">
        <v>52</v>
      </c>
      <c r="AZ191" s="1" t="s">
        <v>52</v>
      </c>
      <c r="BQ191" s="618" t="s">
        <v>52</v>
      </c>
      <c r="CH191" s="1" t="s">
        <v>52</v>
      </c>
      <c r="CY191" s="623" t="s">
        <v>52</v>
      </c>
      <c r="DP191" s="1" t="s">
        <v>52</v>
      </c>
    </row>
    <row r="194" spans="2:123" x14ac:dyDescent="0.3">
      <c r="B194" t="s">
        <v>53</v>
      </c>
      <c r="C194" t="s">
        <v>54</v>
      </c>
      <c r="D194" s="11" t="str">
        <f>C185</f>
        <v>I</v>
      </c>
      <c r="S194" t="s">
        <v>53</v>
      </c>
      <c r="T194" t="s">
        <v>54</v>
      </c>
      <c r="U194" s="11" t="str">
        <f>T185</f>
        <v>I</v>
      </c>
      <c r="AJ194" t="s">
        <v>53</v>
      </c>
      <c r="AK194" t="s">
        <v>54</v>
      </c>
      <c r="AL194" s="11" t="str">
        <f>AK185</f>
        <v>I</v>
      </c>
      <c r="BA194" t="s">
        <v>53</v>
      </c>
      <c r="BB194" t="s">
        <v>54</v>
      </c>
      <c r="BC194" s="11" t="str">
        <f>BB185</f>
        <v>I</v>
      </c>
      <c r="BR194" t="s">
        <v>53</v>
      </c>
      <c r="BS194" t="s">
        <v>54</v>
      </c>
      <c r="BT194" s="11" t="str">
        <f>BS185</f>
        <v>I</v>
      </c>
      <c r="CI194" t="s">
        <v>53</v>
      </c>
      <c r="CJ194" t="s">
        <v>54</v>
      </c>
      <c r="CK194" s="11" t="str">
        <f>CJ185</f>
        <v>I</v>
      </c>
      <c r="CZ194" t="s">
        <v>53</v>
      </c>
      <c r="DA194" t="s">
        <v>54</v>
      </c>
      <c r="DB194" s="11" t="str">
        <f>DA185</f>
        <v>I</v>
      </c>
      <c r="DQ194" t="s">
        <v>53</v>
      </c>
      <c r="DR194" t="s">
        <v>54</v>
      </c>
      <c r="DS194" s="11" t="str">
        <f>DR185</f>
        <v>I</v>
      </c>
    </row>
    <row r="196" spans="2:123" ht="43.2" x14ac:dyDescent="0.3">
      <c r="B196" s="42" t="s">
        <v>31</v>
      </c>
      <c r="S196" s="42" t="s">
        <v>31</v>
      </c>
      <c r="AJ196" s="42" t="s">
        <v>31</v>
      </c>
      <c r="BA196" s="42" t="s">
        <v>31</v>
      </c>
      <c r="BR196" s="42" t="s">
        <v>31</v>
      </c>
      <c r="CI196" s="42" t="s">
        <v>31</v>
      </c>
      <c r="CZ196" s="42" t="s">
        <v>31</v>
      </c>
      <c r="DQ196" s="42" t="s">
        <v>31</v>
      </c>
    </row>
    <row r="197" spans="2:123" ht="43.2" x14ac:dyDescent="0.3">
      <c r="B197" s="43" t="s">
        <v>32</v>
      </c>
      <c r="S197" s="43" t="s">
        <v>32</v>
      </c>
      <c r="AJ197" s="43" t="s">
        <v>32</v>
      </c>
      <c r="BA197" s="43" t="s">
        <v>32</v>
      </c>
      <c r="BR197" s="43" t="s">
        <v>32</v>
      </c>
      <c r="CI197" s="43" t="s">
        <v>32</v>
      </c>
      <c r="CZ197" s="43" t="s">
        <v>32</v>
      </c>
      <c r="DQ197" s="43" t="s">
        <v>32</v>
      </c>
    </row>
    <row r="198" spans="2:123" ht="43.2" x14ac:dyDescent="0.3">
      <c r="B198" s="42" t="s">
        <v>33</v>
      </c>
      <c r="S198" s="42" t="s">
        <v>33</v>
      </c>
      <c r="AJ198" s="42" t="s">
        <v>33</v>
      </c>
      <c r="BA198" s="42" t="s">
        <v>33</v>
      </c>
      <c r="BR198" s="42" t="s">
        <v>33</v>
      </c>
      <c r="CI198" s="42" t="s">
        <v>33</v>
      </c>
      <c r="CZ198" s="42" t="s">
        <v>33</v>
      </c>
      <c r="DQ198" s="42" t="s">
        <v>33</v>
      </c>
    </row>
    <row r="199" spans="2:123" ht="57.6" x14ac:dyDescent="0.3">
      <c r="B199" s="42" t="s">
        <v>34</v>
      </c>
      <c r="S199" s="42" t="s">
        <v>34</v>
      </c>
      <c r="AJ199" s="42" t="s">
        <v>34</v>
      </c>
      <c r="BA199" s="42" t="s">
        <v>34</v>
      </c>
      <c r="BR199" s="42" t="s">
        <v>34</v>
      </c>
      <c r="CI199" s="42" t="s">
        <v>34</v>
      </c>
      <c r="CZ199" s="42" t="s">
        <v>34</v>
      </c>
      <c r="DQ199" s="42" t="s">
        <v>34</v>
      </c>
    </row>
    <row r="202" spans="2:123" ht="28.8" x14ac:dyDescent="0.3">
      <c r="B202" s="44" t="s">
        <v>55</v>
      </c>
      <c r="S202" s="44" t="s">
        <v>55</v>
      </c>
      <c r="AJ202" s="44" t="s">
        <v>55</v>
      </c>
      <c r="BA202" s="44" t="s">
        <v>55</v>
      </c>
      <c r="BR202" s="44" t="s">
        <v>55</v>
      </c>
      <c r="CI202" s="44" t="s">
        <v>55</v>
      </c>
      <c r="CZ202" s="44" t="s">
        <v>55</v>
      </c>
      <c r="DQ202" s="44" t="s">
        <v>55</v>
      </c>
    </row>
    <row r="204" spans="2:123" ht="28.8" x14ac:dyDescent="0.3">
      <c r="B204" s="44" t="s">
        <v>56</v>
      </c>
      <c r="S204" s="44" t="s">
        <v>56</v>
      </c>
      <c r="AJ204" s="44" t="s">
        <v>56</v>
      </c>
      <c r="BA204" s="44" t="s">
        <v>56</v>
      </c>
      <c r="BR204" s="44" t="s">
        <v>56</v>
      </c>
      <c r="CI204" s="44" t="s">
        <v>56</v>
      </c>
      <c r="CZ204" s="44" t="s">
        <v>56</v>
      </c>
      <c r="DQ204" s="44" t="s">
        <v>56</v>
      </c>
    </row>
    <row r="206" spans="2:123" ht="28.8" x14ac:dyDescent="0.3">
      <c r="B206" s="44" t="s">
        <v>57</v>
      </c>
      <c r="S206" s="44" t="s">
        <v>57</v>
      </c>
      <c r="AJ206" s="44" t="s">
        <v>57</v>
      </c>
      <c r="BA206" s="44" t="s">
        <v>57</v>
      </c>
      <c r="BR206" s="44" t="s">
        <v>57</v>
      </c>
      <c r="CI206" s="44" t="s">
        <v>57</v>
      </c>
      <c r="CZ206" s="44" t="s">
        <v>57</v>
      </c>
      <c r="DQ206" s="44" t="s">
        <v>57</v>
      </c>
    </row>
    <row r="208" spans="2:123" ht="28.8" x14ac:dyDescent="0.3">
      <c r="B208" s="44" t="s">
        <v>58</v>
      </c>
      <c r="S208" s="44" t="s">
        <v>58</v>
      </c>
      <c r="AJ208" s="44" t="s">
        <v>58</v>
      </c>
      <c r="BA208" s="44" t="s">
        <v>58</v>
      </c>
      <c r="BR208" s="44" t="s">
        <v>58</v>
      </c>
      <c r="CI208" s="44" t="s">
        <v>58</v>
      </c>
      <c r="CZ208" s="44" t="s">
        <v>58</v>
      </c>
      <c r="DQ208" s="44" t="s">
        <v>58</v>
      </c>
    </row>
    <row r="210" spans="1:123" s="56" customFormat="1" x14ac:dyDescent="0.3">
      <c r="A210" s="59" t="s">
        <v>98</v>
      </c>
      <c r="R210" s="59" t="s">
        <v>98</v>
      </c>
      <c r="AI210" s="623" t="s">
        <v>98</v>
      </c>
      <c r="AZ210" s="59" t="s">
        <v>98</v>
      </c>
      <c r="BQ210" s="618" t="s">
        <v>98</v>
      </c>
      <c r="CH210" s="59" t="s">
        <v>98</v>
      </c>
      <c r="CY210" s="623" t="s">
        <v>98</v>
      </c>
      <c r="DP210" s="59" t="s">
        <v>98</v>
      </c>
    </row>
    <row r="211" spans="1:123" x14ac:dyDescent="0.3">
      <c r="A211" s="1" t="s">
        <v>59</v>
      </c>
      <c r="R211" s="1" t="s">
        <v>59</v>
      </c>
      <c r="AI211" s="623" t="s">
        <v>59</v>
      </c>
      <c r="AZ211" s="1" t="s">
        <v>59</v>
      </c>
      <c r="BQ211" s="618" t="s">
        <v>59</v>
      </c>
      <c r="CH211" s="1" t="s">
        <v>59</v>
      </c>
      <c r="CY211" s="623" t="s">
        <v>59</v>
      </c>
      <c r="DP211" s="1" t="s">
        <v>59</v>
      </c>
    </row>
    <row r="213" spans="1:123" x14ac:dyDescent="0.3">
      <c r="B213" t="s">
        <v>60</v>
      </c>
      <c r="S213" t="s">
        <v>60</v>
      </c>
      <c r="AJ213" t="s">
        <v>60</v>
      </c>
      <c r="BA213" t="s">
        <v>60</v>
      </c>
      <c r="BR213" t="s">
        <v>60</v>
      </c>
      <c r="CI213" t="s">
        <v>60</v>
      </c>
      <c r="CZ213" t="s">
        <v>60</v>
      </c>
      <c r="DQ213" t="s">
        <v>60</v>
      </c>
    </row>
    <row r="214" spans="1:123" x14ac:dyDescent="0.3">
      <c r="B214" t="s">
        <v>61</v>
      </c>
      <c r="C214" t="s">
        <v>54</v>
      </c>
      <c r="D214" s="11" t="str">
        <f>D194</f>
        <v>I</v>
      </c>
      <c r="S214" t="s">
        <v>61</v>
      </c>
      <c r="T214" t="s">
        <v>54</v>
      </c>
      <c r="U214" s="11" t="str">
        <f>U194</f>
        <v>I</v>
      </c>
      <c r="AJ214" t="s">
        <v>61</v>
      </c>
      <c r="AK214" t="s">
        <v>54</v>
      </c>
      <c r="AL214" s="11" t="str">
        <f>AL194</f>
        <v>I</v>
      </c>
      <c r="BA214" t="s">
        <v>61</v>
      </c>
      <c r="BB214" t="s">
        <v>54</v>
      </c>
      <c r="BC214" s="11" t="str">
        <f>BC194</f>
        <v>I</v>
      </c>
      <c r="BR214" t="s">
        <v>61</v>
      </c>
      <c r="BS214" t="s">
        <v>54</v>
      </c>
      <c r="BT214" s="11" t="str">
        <f>BT194</f>
        <v>I</v>
      </c>
      <c r="CI214" t="s">
        <v>61</v>
      </c>
      <c r="CJ214" t="s">
        <v>54</v>
      </c>
      <c r="CK214" s="11" t="str">
        <f>CK194</f>
        <v>I</v>
      </c>
      <c r="CZ214" t="s">
        <v>61</v>
      </c>
      <c r="DA214" t="s">
        <v>54</v>
      </c>
      <c r="DB214" s="11" t="str">
        <f>DB194</f>
        <v>I</v>
      </c>
      <c r="DQ214" t="s">
        <v>61</v>
      </c>
      <c r="DR214" t="s">
        <v>54</v>
      </c>
      <c r="DS214" s="11" t="str">
        <f>DS194</f>
        <v>I</v>
      </c>
    </row>
    <row r="216" spans="1:123" x14ac:dyDescent="0.3">
      <c r="B216" t="s">
        <v>62</v>
      </c>
      <c r="C216" t="s">
        <v>63</v>
      </c>
      <c r="D216" s="11">
        <f>D132</f>
        <v>50</v>
      </c>
      <c r="S216" t="s">
        <v>62</v>
      </c>
      <c r="T216" t="s">
        <v>63</v>
      </c>
      <c r="U216" s="11">
        <f>U132</f>
        <v>50</v>
      </c>
      <c r="AJ216" t="s">
        <v>62</v>
      </c>
      <c r="AK216" t="s">
        <v>63</v>
      </c>
      <c r="AL216" s="11">
        <f>AL132</f>
        <v>50</v>
      </c>
      <c r="BA216" t="s">
        <v>62</v>
      </c>
      <c r="BB216" t="s">
        <v>63</v>
      </c>
      <c r="BC216" s="11">
        <f>BC132</f>
        <v>50</v>
      </c>
      <c r="BR216" t="s">
        <v>62</v>
      </c>
      <c r="BS216" t="s">
        <v>63</v>
      </c>
      <c r="BT216" s="11">
        <f>BT132</f>
        <v>50</v>
      </c>
      <c r="CI216" t="s">
        <v>62</v>
      </c>
      <c r="CJ216" t="s">
        <v>63</v>
      </c>
      <c r="CK216" s="11">
        <f>CK132</f>
        <v>50</v>
      </c>
      <c r="CZ216" t="s">
        <v>62</v>
      </c>
      <c r="DA216" t="s">
        <v>63</v>
      </c>
      <c r="DB216" s="11">
        <f>DB132</f>
        <v>50</v>
      </c>
      <c r="DQ216" t="s">
        <v>62</v>
      </c>
      <c r="DR216" t="s">
        <v>63</v>
      </c>
      <c r="DS216" s="11">
        <f>DS132</f>
        <v>50</v>
      </c>
    </row>
    <row r="218" spans="1:123" ht="43.2" x14ac:dyDescent="0.3">
      <c r="B218" s="44" t="s">
        <v>64</v>
      </c>
      <c r="S218" s="44" t="s">
        <v>64</v>
      </c>
      <c r="AJ218" s="44" t="s">
        <v>64</v>
      </c>
      <c r="BA218" s="44" t="s">
        <v>64</v>
      </c>
      <c r="BR218" s="44" t="s">
        <v>64</v>
      </c>
      <c r="CI218" s="44" t="s">
        <v>64</v>
      </c>
      <c r="CZ218" s="44" t="s">
        <v>64</v>
      </c>
      <c r="DQ218" s="44" t="s">
        <v>64</v>
      </c>
    </row>
    <row r="220" spans="1:123" ht="28.8" x14ac:dyDescent="0.3">
      <c r="B220" s="44" t="s">
        <v>65</v>
      </c>
      <c r="S220" s="44" t="s">
        <v>65</v>
      </c>
      <c r="AJ220" s="44" t="s">
        <v>65</v>
      </c>
      <c r="BA220" s="44" t="s">
        <v>65</v>
      </c>
      <c r="BR220" s="44" t="s">
        <v>65</v>
      </c>
      <c r="CI220" s="44" t="s">
        <v>65</v>
      </c>
      <c r="CZ220" s="44" t="s">
        <v>65</v>
      </c>
      <c r="DQ220" s="44" t="s">
        <v>65</v>
      </c>
    </row>
    <row r="221" spans="1:123" x14ac:dyDescent="0.3">
      <c r="B221" s="44"/>
      <c r="S221" s="44"/>
      <c r="AJ221" s="44"/>
      <c r="BA221" s="44"/>
      <c r="BR221" s="44"/>
      <c r="CI221" s="44"/>
      <c r="CZ221" s="44"/>
      <c r="DQ221" s="44"/>
    </row>
    <row r="222" spans="1:123" x14ac:dyDescent="0.3">
      <c r="B222" s="44"/>
      <c r="S222" s="44"/>
      <c r="AJ222" s="44"/>
      <c r="BA222" s="44"/>
      <c r="BR222" s="44"/>
      <c r="CI222" s="44"/>
      <c r="CZ222" s="44"/>
      <c r="DQ222" s="44"/>
    </row>
    <row r="223" spans="1:123" x14ac:dyDescent="0.3">
      <c r="B223" s="44"/>
      <c r="S223" s="44"/>
      <c r="AJ223" s="44"/>
      <c r="BA223" s="44"/>
      <c r="BR223" s="44"/>
      <c r="CI223" s="44"/>
      <c r="CZ223" s="44"/>
      <c r="DQ223" s="44"/>
    </row>
    <row r="224" spans="1:123" x14ac:dyDescent="0.3">
      <c r="B224" s="44"/>
      <c r="S224" s="44"/>
      <c r="AJ224" s="44"/>
      <c r="BA224" s="44"/>
      <c r="BR224" s="44"/>
      <c r="CI224" s="44"/>
      <c r="CZ224" s="44"/>
      <c r="DQ224" s="44"/>
    </row>
    <row r="225" spans="1:127" x14ac:dyDescent="0.3">
      <c r="B225" s="44"/>
      <c r="S225" s="44"/>
      <c r="AJ225" s="44"/>
      <c r="BA225" s="44"/>
      <c r="BR225" s="44"/>
      <c r="CI225" s="44"/>
      <c r="CZ225" s="44"/>
      <c r="DQ225" s="44"/>
    </row>
    <row r="226" spans="1:127" x14ac:dyDescent="0.3">
      <c r="B226" s="44"/>
      <c r="S226" s="44"/>
      <c r="AJ226" s="44"/>
      <c r="BA226" s="44"/>
      <c r="BR226" s="44"/>
      <c r="CI226" s="44"/>
      <c r="CZ226" s="44"/>
      <c r="DQ226" s="44"/>
    </row>
    <row r="227" spans="1:127" x14ac:dyDescent="0.3">
      <c r="B227" s="44"/>
      <c r="S227" s="44"/>
      <c r="AJ227" s="44"/>
      <c r="BA227" s="44"/>
      <c r="BR227" s="44"/>
      <c r="CI227" s="44"/>
      <c r="CZ227" s="44"/>
      <c r="DQ227" s="44"/>
    </row>
    <row r="228" spans="1:127" x14ac:dyDescent="0.3">
      <c r="B228" s="44"/>
      <c r="S228" s="44"/>
      <c r="AJ228" s="44"/>
      <c r="BA228" s="44"/>
      <c r="BR228" s="44"/>
      <c r="CI228" s="44"/>
      <c r="CZ228" s="44"/>
      <c r="DQ228" s="44"/>
    </row>
    <row r="229" spans="1:127" x14ac:dyDescent="0.3">
      <c r="B229" s="44"/>
      <c r="S229" s="44"/>
      <c r="AJ229" s="44"/>
      <c r="BA229" s="44"/>
      <c r="BR229" s="44"/>
      <c r="CI229" s="44"/>
      <c r="CZ229" s="44"/>
      <c r="DQ229" s="44"/>
    </row>
    <row r="230" spans="1:127" x14ac:dyDescent="0.3">
      <c r="B230" s="44"/>
      <c r="S230" s="44"/>
      <c r="AJ230" s="44"/>
      <c r="BA230" s="44"/>
      <c r="BR230" s="44"/>
      <c r="CI230" s="44"/>
      <c r="CZ230" s="44"/>
      <c r="DQ230" s="44"/>
    </row>
    <row r="231" spans="1:127" x14ac:dyDescent="0.3">
      <c r="B231" s="44"/>
      <c r="S231" s="44"/>
      <c r="AJ231" s="44"/>
      <c r="BA231" s="44"/>
      <c r="BR231" s="44"/>
      <c r="CI231" s="44"/>
      <c r="CZ231" s="44"/>
      <c r="DQ231" s="44"/>
    </row>
    <row r="232" spans="1:127" x14ac:dyDescent="0.3">
      <c r="B232" s="44"/>
      <c r="S232" s="44"/>
      <c r="AJ232" s="44"/>
      <c r="BA232" s="44"/>
      <c r="BR232" s="44"/>
      <c r="CI232" s="44"/>
      <c r="CZ232" s="44"/>
      <c r="DQ232" s="44"/>
    </row>
    <row r="233" spans="1:127" x14ac:dyDescent="0.3">
      <c r="B233" s="44"/>
      <c r="S233" s="44"/>
      <c r="AJ233" s="44"/>
      <c r="BA233" s="44"/>
      <c r="BR233" s="44"/>
      <c r="CI233" s="44"/>
      <c r="CZ233" s="44"/>
      <c r="DQ233" s="44"/>
    </row>
    <row r="234" spans="1:127" x14ac:dyDescent="0.3">
      <c r="B234" s="44"/>
      <c r="S234" s="44"/>
      <c r="AJ234" s="44"/>
      <c r="BA234" s="44"/>
      <c r="BR234" s="44"/>
      <c r="CI234" s="44"/>
      <c r="CZ234" s="44"/>
      <c r="DQ234" s="44"/>
    </row>
    <row r="235" spans="1:127" x14ac:dyDescent="0.3">
      <c r="B235" s="44"/>
      <c r="S235" s="44"/>
      <c r="AJ235" s="44"/>
      <c r="BA235" s="44"/>
      <c r="BR235" s="44"/>
      <c r="CI235" s="44"/>
      <c r="CZ235" s="44"/>
      <c r="DQ235" s="44"/>
    </row>
    <row r="236" spans="1:127" x14ac:dyDescent="0.3">
      <c r="B236" s="44"/>
      <c r="S236" s="44"/>
      <c r="AJ236" s="44"/>
      <c r="BA236" s="44"/>
      <c r="BR236" s="44"/>
      <c r="CI236" s="44"/>
      <c r="CZ236" s="44"/>
      <c r="DQ236" s="44"/>
    </row>
    <row r="237" spans="1:127" x14ac:dyDescent="0.3">
      <c r="B237" s="44"/>
      <c r="S237" s="44"/>
      <c r="AJ237" s="44"/>
      <c r="BA237" s="44"/>
      <c r="BR237" s="44"/>
      <c r="CI237" s="44"/>
      <c r="CZ237" s="44"/>
      <c r="DQ237" s="44"/>
    </row>
    <row r="239" spans="1:127" s="57" customFormat="1" x14ac:dyDescent="0.3">
      <c r="A239" s="58" t="s">
        <v>100</v>
      </c>
      <c r="R239" s="58" t="s">
        <v>100</v>
      </c>
      <c r="AI239" s="623" t="s">
        <v>100</v>
      </c>
      <c r="AZ239" s="58" t="s">
        <v>100</v>
      </c>
      <c r="BQ239" s="618" t="s">
        <v>100</v>
      </c>
      <c r="CH239" s="58" t="s">
        <v>100</v>
      </c>
      <c r="CY239" s="623" t="s">
        <v>100</v>
      </c>
      <c r="DP239" s="58" t="s">
        <v>100</v>
      </c>
    </row>
    <row r="240" spans="1:127" x14ac:dyDescent="0.3">
      <c r="A240" s="1" t="s">
        <v>66</v>
      </c>
      <c r="B240" s="1"/>
      <c r="C240" s="1"/>
      <c r="D240" s="1"/>
      <c r="E240" s="1"/>
      <c r="F240" s="1"/>
      <c r="G240" s="1"/>
      <c r="H240" s="1"/>
      <c r="R240" s="1" t="s">
        <v>66</v>
      </c>
      <c r="S240" s="1"/>
      <c r="T240" s="1"/>
      <c r="U240" s="1"/>
      <c r="V240" s="1"/>
      <c r="W240" s="1"/>
      <c r="X240" s="1"/>
      <c r="Y240" s="1"/>
      <c r="AI240" s="623" t="s">
        <v>66</v>
      </c>
      <c r="AJ240" s="1"/>
      <c r="AK240" s="1"/>
      <c r="AL240" s="1"/>
      <c r="AM240" s="1"/>
      <c r="AN240" s="1"/>
      <c r="AO240" s="1"/>
      <c r="AP240" s="1"/>
      <c r="AZ240" s="1" t="s">
        <v>66</v>
      </c>
      <c r="BA240" s="1"/>
      <c r="BB240" s="1"/>
      <c r="BC240" s="1"/>
      <c r="BD240" s="1"/>
      <c r="BE240" s="1"/>
      <c r="BF240" s="1"/>
      <c r="BG240" s="1"/>
      <c r="BQ240" s="618" t="s">
        <v>66</v>
      </c>
      <c r="BR240" s="1"/>
      <c r="BS240" s="1"/>
      <c r="BT240" s="1"/>
      <c r="BU240" s="1"/>
      <c r="BV240" s="1"/>
      <c r="BW240" s="1"/>
      <c r="BX240" s="1"/>
      <c r="CH240" s="1" t="s">
        <v>66</v>
      </c>
      <c r="CI240" s="1"/>
      <c r="CJ240" s="1"/>
      <c r="CK240" s="1"/>
      <c r="CL240" s="1"/>
      <c r="CM240" s="1"/>
      <c r="CN240" s="1"/>
      <c r="CO240" s="1"/>
      <c r="CY240" s="623" t="s">
        <v>66</v>
      </c>
      <c r="CZ240" s="1"/>
      <c r="DA240" s="1"/>
      <c r="DB240" s="1"/>
      <c r="DC240" s="1"/>
      <c r="DD240" s="1"/>
      <c r="DE240" s="1"/>
      <c r="DF240" s="1"/>
      <c r="DP240" s="1" t="s">
        <v>66</v>
      </c>
      <c r="DQ240" s="1"/>
      <c r="DR240" s="1"/>
      <c r="DS240" s="1"/>
      <c r="DT240" s="1"/>
      <c r="DU240" s="1"/>
      <c r="DV240" s="1"/>
      <c r="DW240" s="1"/>
    </row>
    <row r="241" spans="1:127" x14ac:dyDescent="0.3">
      <c r="A241" s="1"/>
      <c r="B241" s="1" t="s">
        <v>67</v>
      </c>
      <c r="C241" s="1"/>
      <c r="D241" s="1"/>
      <c r="E241" s="45"/>
      <c r="F241" s="45"/>
      <c r="G241" s="45"/>
      <c r="H241" s="1"/>
      <c r="R241" s="1"/>
      <c r="S241" s="1" t="s">
        <v>67</v>
      </c>
      <c r="T241" s="1"/>
      <c r="U241" s="1"/>
      <c r="V241" s="45"/>
      <c r="W241" s="45"/>
      <c r="X241" s="45"/>
      <c r="Y241" s="1"/>
      <c r="AI241" s="623"/>
      <c r="AJ241" s="1" t="s">
        <v>67</v>
      </c>
      <c r="AK241" s="1"/>
      <c r="AL241" s="1"/>
      <c r="AM241" s="45"/>
      <c r="AN241" s="45"/>
      <c r="AO241" s="45"/>
      <c r="AP241" s="1"/>
      <c r="AZ241" s="1"/>
      <c r="BA241" s="1" t="s">
        <v>67</v>
      </c>
      <c r="BB241" s="1"/>
      <c r="BC241" s="1"/>
      <c r="BD241" s="45"/>
      <c r="BE241" s="45"/>
      <c r="BF241" s="45"/>
      <c r="BG241" s="1"/>
      <c r="BQ241" s="618"/>
      <c r="BR241" s="1" t="s">
        <v>67</v>
      </c>
      <c r="BS241" s="1"/>
      <c r="BT241" s="1"/>
      <c r="BU241" s="45"/>
      <c r="BV241" s="45"/>
      <c r="BW241" s="45"/>
      <c r="BX241" s="1"/>
      <c r="CH241" s="1"/>
      <c r="CI241" s="1" t="s">
        <v>67</v>
      </c>
      <c r="CJ241" s="1"/>
      <c r="CK241" s="1"/>
      <c r="CL241" s="45"/>
      <c r="CM241" s="45"/>
      <c r="CN241" s="45"/>
      <c r="CO241" s="1"/>
      <c r="CY241" s="623"/>
      <c r="CZ241" s="1" t="s">
        <v>67</v>
      </c>
      <c r="DA241" s="1"/>
      <c r="DB241" s="1"/>
      <c r="DC241" s="45"/>
      <c r="DD241" s="45"/>
      <c r="DE241" s="45"/>
      <c r="DF241" s="1"/>
      <c r="DP241" s="1"/>
      <c r="DQ241" s="1" t="s">
        <v>67</v>
      </c>
      <c r="DR241" s="1"/>
      <c r="DS241" s="1"/>
      <c r="DT241" s="45"/>
      <c r="DU241" s="45"/>
      <c r="DV241" s="45"/>
      <c r="DW241" s="1"/>
    </row>
    <row r="242" spans="1:127" x14ac:dyDescent="0.3">
      <c r="A242" s="1"/>
      <c r="B242" s="1" t="s">
        <v>68</v>
      </c>
      <c r="C242" s="1"/>
      <c r="D242" s="1"/>
      <c r="E242" s="45"/>
      <c r="F242" s="45"/>
      <c r="G242" s="45"/>
      <c r="H242" s="1"/>
      <c r="R242" s="1"/>
      <c r="S242" s="1" t="s">
        <v>68</v>
      </c>
      <c r="T242" s="1"/>
      <c r="U242" s="1"/>
      <c r="V242" s="45"/>
      <c r="W242" s="45"/>
      <c r="X242" s="45"/>
      <c r="Y242" s="1"/>
      <c r="AI242" s="623"/>
      <c r="AJ242" s="1" t="s">
        <v>68</v>
      </c>
      <c r="AK242" s="1"/>
      <c r="AL242" s="1"/>
      <c r="AM242" s="45"/>
      <c r="AN242" s="45"/>
      <c r="AO242" s="45"/>
      <c r="AP242" s="1"/>
      <c r="AZ242" s="1"/>
      <c r="BA242" s="1" t="s">
        <v>68</v>
      </c>
      <c r="BB242" s="1"/>
      <c r="BC242" s="1"/>
      <c r="BD242" s="45"/>
      <c r="BE242" s="45"/>
      <c r="BF242" s="45"/>
      <c r="BG242" s="1"/>
      <c r="BQ242" s="618"/>
      <c r="BR242" s="1" t="s">
        <v>68</v>
      </c>
      <c r="BS242" s="1"/>
      <c r="BT242" s="1"/>
      <c r="BU242" s="45"/>
      <c r="BV242" s="45"/>
      <c r="BW242" s="45"/>
      <c r="BX242" s="1"/>
      <c r="CH242" s="1"/>
      <c r="CI242" s="1" t="s">
        <v>68</v>
      </c>
      <c r="CJ242" s="1"/>
      <c r="CK242" s="1"/>
      <c r="CL242" s="45"/>
      <c r="CM242" s="45"/>
      <c r="CN242" s="45"/>
      <c r="CO242" s="1"/>
      <c r="CY242" s="623"/>
      <c r="CZ242" s="1" t="s">
        <v>68</v>
      </c>
      <c r="DA242" s="1"/>
      <c r="DB242" s="1"/>
      <c r="DC242" s="45"/>
      <c r="DD242" s="45"/>
      <c r="DE242" s="45"/>
      <c r="DF242" s="1"/>
      <c r="DP242" s="1"/>
      <c r="DQ242" s="1" t="s">
        <v>68</v>
      </c>
      <c r="DR242" s="1"/>
      <c r="DS242" s="1"/>
      <c r="DT242" s="45"/>
      <c r="DU242" s="45"/>
      <c r="DV242" s="45"/>
      <c r="DW242" s="1"/>
    </row>
    <row r="243" spans="1:127" x14ac:dyDescent="0.3">
      <c r="A243" s="1"/>
      <c r="B243" s="1" t="s">
        <v>69</v>
      </c>
      <c r="C243" s="1"/>
      <c r="D243" s="1"/>
      <c r="E243" s="45"/>
      <c r="F243" s="45"/>
      <c r="G243" s="45"/>
      <c r="H243" s="1"/>
      <c r="R243" s="1"/>
      <c r="S243" s="1" t="s">
        <v>69</v>
      </c>
      <c r="T243" s="1"/>
      <c r="U243" s="1"/>
      <c r="V243" s="45"/>
      <c r="W243" s="45"/>
      <c r="X243" s="45"/>
      <c r="Y243" s="1"/>
      <c r="AI243" s="623"/>
      <c r="AJ243" s="1" t="s">
        <v>69</v>
      </c>
      <c r="AK243" s="1"/>
      <c r="AL243" s="1"/>
      <c r="AM243" s="45"/>
      <c r="AN243" s="45"/>
      <c r="AO243" s="45"/>
      <c r="AP243" s="1"/>
      <c r="AZ243" s="1"/>
      <c r="BA243" s="1" t="s">
        <v>69</v>
      </c>
      <c r="BB243" s="1"/>
      <c r="BC243" s="1"/>
      <c r="BD243" s="45"/>
      <c r="BE243" s="45"/>
      <c r="BF243" s="45"/>
      <c r="BG243" s="1"/>
      <c r="BQ243" s="618"/>
      <c r="BR243" s="1" t="s">
        <v>69</v>
      </c>
      <c r="BS243" s="1"/>
      <c r="BT243" s="1"/>
      <c r="BU243" s="45"/>
      <c r="BV243" s="45"/>
      <c r="BW243" s="45"/>
      <c r="BX243" s="1"/>
      <c r="CH243" s="1"/>
      <c r="CI243" s="1" t="s">
        <v>69</v>
      </c>
      <c r="CJ243" s="1"/>
      <c r="CK243" s="1"/>
      <c r="CL243" s="45"/>
      <c r="CM243" s="45"/>
      <c r="CN243" s="45"/>
      <c r="CO243" s="1"/>
      <c r="CY243" s="623"/>
      <c r="CZ243" s="1" t="s">
        <v>69</v>
      </c>
      <c r="DA243" s="1"/>
      <c r="DB243" s="1"/>
      <c r="DC243" s="45"/>
      <c r="DD243" s="45"/>
      <c r="DE243" s="45"/>
      <c r="DF243" s="1"/>
      <c r="DP243" s="1"/>
      <c r="DQ243" s="1" t="s">
        <v>69</v>
      </c>
      <c r="DR243" s="1"/>
      <c r="DS243" s="1"/>
      <c r="DT243" s="45"/>
      <c r="DU243" s="45"/>
      <c r="DV243" s="45"/>
      <c r="DW243" s="1"/>
    </row>
    <row r="244" spans="1:127" x14ac:dyDescent="0.3">
      <c r="A244" s="1"/>
      <c r="B244" s="1" t="s">
        <v>70</v>
      </c>
      <c r="C244" s="1"/>
      <c r="D244" s="1"/>
      <c r="E244" s="46"/>
      <c r="F244" s="45"/>
      <c r="G244" s="45"/>
      <c r="H244" s="1"/>
      <c r="R244" s="1"/>
      <c r="S244" s="1" t="s">
        <v>70</v>
      </c>
      <c r="T244" s="1"/>
      <c r="U244" s="1"/>
      <c r="V244" s="46"/>
      <c r="W244" s="45"/>
      <c r="X244" s="45"/>
      <c r="Y244" s="1"/>
      <c r="AI244" s="623"/>
      <c r="AJ244" s="1" t="s">
        <v>70</v>
      </c>
      <c r="AK244" s="1"/>
      <c r="AL244" s="1"/>
      <c r="AM244" s="46"/>
      <c r="AN244" s="45"/>
      <c r="AO244" s="45"/>
      <c r="AP244" s="1"/>
      <c r="AZ244" s="1"/>
      <c r="BA244" s="1" t="s">
        <v>70</v>
      </c>
      <c r="BB244" s="1"/>
      <c r="BC244" s="1"/>
      <c r="BD244" s="46"/>
      <c r="BE244" s="45"/>
      <c r="BF244" s="45"/>
      <c r="BG244" s="1"/>
      <c r="BQ244" s="618"/>
      <c r="BR244" s="1" t="s">
        <v>70</v>
      </c>
      <c r="BS244" s="1"/>
      <c r="BT244" s="1"/>
      <c r="BU244" s="46"/>
      <c r="BV244" s="45"/>
      <c r="BW244" s="45"/>
      <c r="BX244" s="1"/>
      <c r="CH244" s="1"/>
      <c r="CI244" s="1" t="s">
        <v>70</v>
      </c>
      <c r="CJ244" s="1"/>
      <c r="CK244" s="1"/>
      <c r="CL244" s="46"/>
      <c r="CM244" s="45"/>
      <c r="CN244" s="45"/>
      <c r="CO244" s="1"/>
      <c r="CY244" s="623"/>
      <c r="CZ244" s="1" t="s">
        <v>70</v>
      </c>
      <c r="DA244" s="1"/>
      <c r="DB244" s="1"/>
      <c r="DC244" s="46"/>
      <c r="DD244" s="45"/>
      <c r="DE244" s="45"/>
      <c r="DF244" s="1"/>
      <c r="DP244" s="1"/>
      <c r="DQ244" s="1" t="s">
        <v>70</v>
      </c>
      <c r="DR244" s="1"/>
      <c r="DS244" s="1"/>
      <c r="DT244" s="46"/>
      <c r="DU244" s="45"/>
      <c r="DV244" s="45"/>
      <c r="DW244" s="1"/>
    </row>
    <row r="245" spans="1:127" x14ac:dyDescent="0.3">
      <c r="A245" s="1"/>
      <c r="B245" s="1" t="s">
        <v>71</v>
      </c>
      <c r="C245" s="1"/>
      <c r="D245" s="1"/>
      <c r="E245" s="46"/>
      <c r="F245" s="45"/>
      <c r="G245" s="45"/>
      <c r="H245" s="1"/>
      <c r="R245" s="1"/>
      <c r="S245" s="1" t="s">
        <v>71</v>
      </c>
      <c r="T245" s="1"/>
      <c r="U245" s="1"/>
      <c r="V245" s="46"/>
      <c r="W245" s="45"/>
      <c r="X245" s="45"/>
      <c r="Y245" s="1"/>
      <c r="AI245" s="623"/>
      <c r="AJ245" s="1" t="s">
        <v>71</v>
      </c>
      <c r="AK245" s="1"/>
      <c r="AL245" s="1"/>
      <c r="AM245" s="46"/>
      <c r="AN245" s="45"/>
      <c r="AO245" s="45"/>
      <c r="AP245" s="1"/>
      <c r="AZ245" s="1"/>
      <c r="BA245" s="1" t="s">
        <v>71</v>
      </c>
      <c r="BB245" s="1"/>
      <c r="BC245" s="1"/>
      <c r="BD245" s="46"/>
      <c r="BE245" s="45"/>
      <c r="BF245" s="45"/>
      <c r="BG245" s="1"/>
      <c r="BQ245" s="618"/>
      <c r="BR245" s="1" t="s">
        <v>71</v>
      </c>
      <c r="BS245" s="1"/>
      <c r="BT245" s="1"/>
      <c r="BU245" s="46"/>
      <c r="BV245" s="45"/>
      <c r="BW245" s="45"/>
      <c r="BX245" s="1"/>
      <c r="CH245" s="1"/>
      <c r="CI245" s="1" t="s">
        <v>71</v>
      </c>
      <c r="CJ245" s="1"/>
      <c r="CK245" s="1"/>
      <c r="CL245" s="46"/>
      <c r="CM245" s="45"/>
      <c r="CN245" s="45"/>
      <c r="CO245" s="1"/>
      <c r="CY245" s="623"/>
      <c r="CZ245" s="1" t="s">
        <v>71</v>
      </c>
      <c r="DA245" s="1"/>
      <c r="DB245" s="1"/>
      <c r="DC245" s="46"/>
      <c r="DD245" s="45"/>
      <c r="DE245" s="45"/>
      <c r="DF245" s="1"/>
      <c r="DP245" s="1"/>
      <c r="DQ245" s="1" t="s">
        <v>71</v>
      </c>
      <c r="DR245" s="1"/>
      <c r="DS245" s="1"/>
      <c r="DT245" s="46"/>
      <c r="DU245" s="45"/>
      <c r="DV245" s="45"/>
      <c r="DW245" s="1"/>
    </row>
    <row r="246" spans="1:127" x14ac:dyDescent="0.3">
      <c r="A246" s="1"/>
      <c r="B246" s="1" t="s">
        <v>72</v>
      </c>
      <c r="C246" s="1"/>
      <c r="D246" s="1"/>
      <c r="E246" s="45"/>
      <c r="F246" s="47"/>
      <c r="G246" s="45"/>
      <c r="H246" s="1"/>
      <c r="R246" s="1"/>
      <c r="S246" s="1" t="s">
        <v>72</v>
      </c>
      <c r="T246" s="1"/>
      <c r="U246" s="1"/>
      <c r="V246" s="45"/>
      <c r="W246" s="47"/>
      <c r="X246" s="45"/>
      <c r="Y246" s="1"/>
      <c r="AI246" s="623"/>
      <c r="AJ246" s="1" t="s">
        <v>72</v>
      </c>
      <c r="AK246" s="1"/>
      <c r="AL246" s="1"/>
      <c r="AM246" s="45"/>
      <c r="AN246" s="47"/>
      <c r="AO246" s="45"/>
      <c r="AP246" s="1"/>
      <c r="AZ246" s="1"/>
      <c r="BA246" s="1" t="s">
        <v>72</v>
      </c>
      <c r="BB246" s="1"/>
      <c r="BC246" s="1"/>
      <c r="BD246" s="45"/>
      <c r="BE246" s="47"/>
      <c r="BF246" s="45"/>
      <c r="BG246" s="1"/>
      <c r="BQ246" s="618"/>
      <c r="BR246" s="1" t="s">
        <v>72</v>
      </c>
      <c r="BS246" s="1"/>
      <c r="BT246" s="1"/>
      <c r="BU246" s="45"/>
      <c r="BV246" s="47"/>
      <c r="BW246" s="45"/>
      <c r="BX246" s="1"/>
      <c r="CH246" s="1"/>
      <c r="CI246" s="1" t="s">
        <v>72</v>
      </c>
      <c r="CJ246" s="1"/>
      <c r="CK246" s="1"/>
      <c r="CL246" s="45"/>
      <c r="CM246" s="47"/>
      <c r="CN246" s="45"/>
      <c r="CO246" s="1"/>
      <c r="CY246" s="623"/>
      <c r="CZ246" s="1" t="s">
        <v>72</v>
      </c>
      <c r="DA246" s="1"/>
      <c r="DB246" s="1"/>
      <c r="DC246" s="45"/>
      <c r="DD246" s="47"/>
      <c r="DE246" s="45"/>
      <c r="DF246" s="1"/>
      <c r="DP246" s="1"/>
      <c r="DQ246" s="1" t="s">
        <v>72</v>
      </c>
      <c r="DR246" s="1"/>
      <c r="DS246" s="1"/>
      <c r="DT246" s="45"/>
      <c r="DU246" s="47"/>
      <c r="DV246" s="45"/>
      <c r="DW246" s="1"/>
    </row>
    <row r="247" spans="1:127" x14ac:dyDescent="0.3">
      <c r="B247" s="12"/>
      <c r="C247" s="16"/>
      <c r="D247" s="16"/>
      <c r="E247" s="16"/>
      <c r="F247" s="38"/>
      <c r="G247" s="16"/>
      <c r="S247" s="12"/>
      <c r="T247" s="202"/>
      <c r="U247" s="202"/>
      <c r="V247" s="202"/>
      <c r="W247" s="38"/>
      <c r="X247" s="202"/>
      <c r="AJ247" s="12"/>
      <c r="AK247" s="202"/>
      <c r="AL247" s="202"/>
      <c r="AM247" s="202"/>
      <c r="AN247" s="38"/>
      <c r="AO247" s="202"/>
      <c r="BA247" s="12"/>
      <c r="BB247" s="202"/>
      <c r="BC247" s="202"/>
      <c r="BD247" s="202"/>
      <c r="BE247" s="38"/>
      <c r="BF247" s="202"/>
      <c r="BR247" s="12"/>
      <c r="BS247" s="202"/>
      <c r="BT247" s="202"/>
      <c r="BU247" s="202"/>
      <c r="BV247" s="38"/>
      <c r="BW247" s="202"/>
      <c r="CI247" s="12"/>
      <c r="CJ247" s="202"/>
      <c r="CK247" s="202"/>
      <c r="CL247" s="202"/>
      <c r="CM247" s="38"/>
      <c r="CN247" s="202"/>
      <c r="CZ247" s="12"/>
      <c r="DA247" s="202"/>
      <c r="DB247" s="202"/>
      <c r="DC247" s="202"/>
      <c r="DD247" s="38"/>
      <c r="DE247" s="202"/>
      <c r="DQ247" s="12"/>
      <c r="DR247" s="202"/>
      <c r="DS247" s="202"/>
      <c r="DT247" s="202"/>
      <c r="DU247" s="38"/>
      <c r="DV247" s="202"/>
    </row>
    <row r="248" spans="1:127" x14ac:dyDescent="0.3">
      <c r="B248" s="12"/>
      <c r="C248" s="16"/>
      <c r="D248" s="16"/>
      <c r="E248" s="16"/>
      <c r="F248" s="38"/>
      <c r="G248" s="16"/>
      <c r="S248" s="12"/>
      <c r="T248" s="202"/>
      <c r="U248" s="202"/>
      <c r="V248" s="202"/>
      <c r="W248" s="38"/>
      <c r="X248" s="202"/>
      <c r="AJ248" s="12"/>
      <c r="AK248" s="202"/>
      <c r="AL248" s="202"/>
      <c r="AM248" s="202"/>
      <c r="AN248" s="38"/>
      <c r="AO248" s="202"/>
      <c r="BA248" s="12"/>
      <c r="BB248" s="202"/>
      <c r="BC248" s="202"/>
      <c r="BD248" s="202"/>
      <c r="BE248" s="38"/>
      <c r="BF248" s="202"/>
      <c r="BR248" s="12"/>
      <c r="BS248" s="202"/>
      <c r="BT248" s="202"/>
      <c r="BU248" s="202"/>
      <c r="BV248" s="38"/>
      <c r="BW248" s="202"/>
      <c r="CI248" s="12"/>
      <c r="CJ248" s="202"/>
      <c r="CK248" s="202"/>
      <c r="CL248" s="202"/>
      <c r="CM248" s="38"/>
      <c r="CN248" s="202"/>
      <c r="CZ248" s="12"/>
      <c r="DA248" s="202"/>
      <c r="DB248" s="202"/>
      <c r="DC248" s="202"/>
      <c r="DD248" s="38"/>
      <c r="DE248" s="202"/>
      <c r="DQ248" s="12"/>
      <c r="DR248" s="202"/>
      <c r="DS248" s="202"/>
      <c r="DT248" s="202"/>
      <c r="DU248" s="38"/>
      <c r="DV248" s="202"/>
    </row>
    <row r="249" spans="1:127" x14ac:dyDescent="0.3">
      <c r="A249" s="1" t="s">
        <v>67</v>
      </c>
      <c r="C249" s="16"/>
      <c r="D249" s="16"/>
      <c r="E249" s="16"/>
      <c r="F249" s="38"/>
      <c r="G249" s="16"/>
      <c r="R249" s="1" t="s">
        <v>67</v>
      </c>
      <c r="T249" s="202"/>
      <c r="U249" s="202"/>
      <c r="V249" s="202"/>
      <c r="W249" s="38"/>
      <c r="X249" s="202"/>
      <c r="AI249" s="623" t="s">
        <v>67</v>
      </c>
      <c r="AK249" s="202"/>
      <c r="AL249" s="202"/>
      <c r="AM249" s="202"/>
      <c r="AN249" s="38"/>
      <c r="AO249" s="202"/>
      <c r="AZ249" s="1" t="s">
        <v>67</v>
      </c>
      <c r="BB249" s="202"/>
      <c r="BC249" s="202"/>
      <c r="BD249" s="202"/>
      <c r="BE249" s="38"/>
      <c r="BF249" s="202"/>
      <c r="BQ249" s="618" t="s">
        <v>67</v>
      </c>
      <c r="BS249" s="202"/>
      <c r="BT249" s="202"/>
      <c r="BU249" s="202"/>
      <c r="BV249" s="38"/>
      <c r="BW249" s="202"/>
      <c r="CH249" s="1" t="s">
        <v>67</v>
      </c>
      <c r="CJ249" s="202"/>
      <c r="CK249" s="202"/>
      <c r="CL249" s="202"/>
      <c r="CM249" s="38"/>
      <c r="CN249" s="202"/>
      <c r="CY249" s="623" t="s">
        <v>67</v>
      </c>
      <c r="DA249" s="202"/>
      <c r="DB249" s="202"/>
      <c r="DC249" s="202"/>
      <c r="DD249" s="38"/>
      <c r="DE249" s="202"/>
      <c r="DP249" s="1" t="s">
        <v>67</v>
      </c>
      <c r="DR249" s="202"/>
      <c r="DS249" s="202"/>
      <c r="DT249" s="202"/>
      <c r="DU249" s="38"/>
      <c r="DV249" s="202"/>
    </row>
    <row r="250" spans="1:127" x14ac:dyDescent="0.3">
      <c r="B250" t="s">
        <v>73</v>
      </c>
      <c r="C250" t="s">
        <v>74</v>
      </c>
      <c r="D250" s="48">
        <v>1</v>
      </c>
      <c r="E250" t="s">
        <v>75</v>
      </c>
      <c r="S250" t="s">
        <v>73</v>
      </c>
      <c r="T250" t="s">
        <v>74</v>
      </c>
      <c r="U250" s="48">
        <f>D250</f>
        <v>1</v>
      </c>
      <c r="V250" t="s">
        <v>75</v>
      </c>
      <c r="AJ250" t="s">
        <v>73</v>
      </c>
      <c r="AK250" t="s">
        <v>74</v>
      </c>
      <c r="AL250" s="48">
        <f>U250</f>
        <v>1</v>
      </c>
      <c r="AM250" t="s">
        <v>75</v>
      </c>
      <c r="BA250" t="s">
        <v>73</v>
      </c>
      <c r="BB250" t="s">
        <v>74</v>
      </c>
      <c r="BC250" s="48">
        <f>AL250</f>
        <v>1</v>
      </c>
      <c r="BD250" t="s">
        <v>75</v>
      </c>
      <c r="BR250" t="s">
        <v>73</v>
      </c>
      <c r="BS250" t="s">
        <v>74</v>
      </c>
      <c r="BT250" s="48">
        <f>BC250</f>
        <v>1</v>
      </c>
      <c r="BU250" t="s">
        <v>75</v>
      </c>
      <c r="CI250" t="s">
        <v>73</v>
      </c>
      <c r="CJ250" t="s">
        <v>74</v>
      </c>
      <c r="CK250" s="48">
        <f>BT250</f>
        <v>1</v>
      </c>
      <c r="CL250" t="s">
        <v>75</v>
      </c>
      <c r="CZ250" t="s">
        <v>73</v>
      </c>
      <c r="DA250" t="s">
        <v>74</v>
      </c>
      <c r="DB250" s="48">
        <f>CK250</f>
        <v>1</v>
      </c>
      <c r="DC250" t="s">
        <v>75</v>
      </c>
      <c r="DQ250" t="s">
        <v>73</v>
      </c>
      <c r="DR250" t="s">
        <v>74</v>
      </c>
      <c r="DS250" s="48">
        <f>DB250</f>
        <v>1</v>
      </c>
      <c r="DT250" t="s">
        <v>75</v>
      </c>
    </row>
    <row r="251" spans="1:127" x14ac:dyDescent="0.3">
      <c r="D251" t="s">
        <v>435</v>
      </c>
    </row>
    <row r="253" spans="1:127" x14ac:dyDescent="0.3">
      <c r="A253" s="1" t="s">
        <v>69</v>
      </c>
      <c r="R253" s="1" t="s">
        <v>69</v>
      </c>
      <c r="AI253" s="623" t="s">
        <v>69</v>
      </c>
      <c r="AZ253" s="1" t="s">
        <v>69</v>
      </c>
      <c r="BQ253" s="618" t="s">
        <v>69</v>
      </c>
      <c r="CH253" s="1" t="s">
        <v>69</v>
      </c>
      <c r="CY253" s="623" t="s">
        <v>69</v>
      </c>
      <c r="DP253" s="1" t="s">
        <v>69</v>
      </c>
    </row>
    <row r="254" spans="1:127" x14ac:dyDescent="0.3">
      <c r="B254" t="s">
        <v>77</v>
      </c>
      <c r="C254" s="16" t="s">
        <v>78</v>
      </c>
      <c r="D254" s="48">
        <v>1</v>
      </c>
      <c r="E254" t="s">
        <v>79</v>
      </c>
      <c r="S254" t="s">
        <v>77</v>
      </c>
      <c r="T254" s="202" t="s">
        <v>78</v>
      </c>
      <c r="U254" s="48">
        <v>1</v>
      </c>
      <c r="V254" t="s">
        <v>79</v>
      </c>
      <c r="AJ254" t="s">
        <v>77</v>
      </c>
      <c r="AK254" s="202" t="s">
        <v>78</v>
      </c>
      <c r="AL254" s="48">
        <v>1</v>
      </c>
      <c r="AM254" t="s">
        <v>79</v>
      </c>
      <c r="BA254" t="s">
        <v>77</v>
      </c>
      <c r="BB254" s="202" t="s">
        <v>78</v>
      </c>
      <c r="BC254" s="48">
        <v>1</v>
      </c>
      <c r="BD254" t="s">
        <v>79</v>
      </c>
      <c r="BR254" t="s">
        <v>77</v>
      </c>
      <c r="BS254" s="202" t="s">
        <v>78</v>
      </c>
      <c r="BT254" s="48">
        <v>1</v>
      </c>
      <c r="BU254" t="s">
        <v>79</v>
      </c>
      <c r="CI254" t="s">
        <v>77</v>
      </c>
      <c r="CJ254" s="202" t="s">
        <v>78</v>
      </c>
      <c r="CK254" s="48">
        <v>1</v>
      </c>
      <c r="CL254" t="s">
        <v>79</v>
      </c>
      <c r="CZ254" t="s">
        <v>77</v>
      </c>
      <c r="DA254" s="202" t="s">
        <v>78</v>
      </c>
      <c r="DB254" s="48">
        <v>1</v>
      </c>
      <c r="DC254" t="s">
        <v>79</v>
      </c>
      <c r="DQ254" t="s">
        <v>77</v>
      </c>
      <c r="DR254" s="202" t="s">
        <v>78</v>
      </c>
      <c r="DS254" s="48">
        <v>1</v>
      </c>
      <c r="DT254" t="s">
        <v>79</v>
      </c>
    </row>
    <row r="256" spans="1:127" x14ac:dyDescent="0.3">
      <c r="A256" s="1" t="s">
        <v>70</v>
      </c>
      <c r="R256" s="1" t="s">
        <v>70</v>
      </c>
      <c r="AI256" s="623" t="s">
        <v>70</v>
      </c>
      <c r="AZ256" s="1" t="s">
        <v>70</v>
      </c>
      <c r="BQ256" s="618" t="s">
        <v>70</v>
      </c>
      <c r="CH256" s="1" t="s">
        <v>70</v>
      </c>
      <c r="CY256" s="623" t="s">
        <v>70</v>
      </c>
      <c r="DP256" s="1" t="s">
        <v>70</v>
      </c>
    </row>
    <row r="257" spans="1:125" x14ac:dyDescent="0.3">
      <c r="B257" s="38" t="s">
        <v>80</v>
      </c>
      <c r="C257" s="16" t="s">
        <v>81</v>
      </c>
      <c r="D257" s="48">
        <v>0.85</v>
      </c>
      <c r="S257" s="38" t="s">
        <v>80</v>
      </c>
      <c r="T257" s="202" t="s">
        <v>81</v>
      </c>
      <c r="U257" s="48">
        <v>0.85</v>
      </c>
      <c r="AJ257" s="38" t="s">
        <v>80</v>
      </c>
      <c r="AK257" s="202" t="s">
        <v>81</v>
      </c>
      <c r="AL257" s="48">
        <v>0.85</v>
      </c>
      <c r="BA257" s="38" t="s">
        <v>80</v>
      </c>
      <c r="BB257" s="202" t="s">
        <v>81</v>
      </c>
      <c r="BC257" s="48">
        <v>0.85</v>
      </c>
      <c r="BR257" s="38" t="s">
        <v>80</v>
      </c>
      <c r="BS257" s="202" t="s">
        <v>81</v>
      </c>
      <c r="BT257" s="48">
        <v>0.85</v>
      </c>
      <c r="CI257" s="38" t="s">
        <v>80</v>
      </c>
      <c r="CJ257" s="202" t="s">
        <v>81</v>
      </c>
      <c r="CK257" s="48">
        <v>0.85</v>
      </c>
      <c r="CZ257" s="38" t="s">
        <v>80</v>
      </c>
      <c r="DA257" s="202" t="s">
        <v>81</v>
      </c>
      <c r="DB257" s="48">
        <v>0.85</v>
      </c>
      <c r="DQ257" s="38" t="s">
        <v>80</v>
      </c>
      <c r="DR257" s="202" t="s">
        <v>81</v>
      </c>
      <c r="DS257" s="48">
        <v>0.85</v>
      </c>
    </row>
    <row r="259" spans="1:125" x14ac:dyDescent="0.3">
      <c r="A259" s="1" t="s">
        <v>71</v>
      </c>
      <c r="R259" s="1" t="s">
        <v>71</v>
      </c>
      <c r="AI259" s="623" t="s">
        <v>71</v>
      </c>
      <c r="AZ259" s="1" t="s">
        <v>71</v>
      </c>
      <c r="BQ259" s="618" t="s">
        <v>71</v>
      </c>
      <c r="CH259" s="1" t="s">
        <v>71</v>
      </c>
      <c r="CY259" s="623" t="s">
        <v>71</v>
      </c>
      <c r="DP259" s="1" t="s">
        <v>71</v>
      </c>
    </row>
    <row r="260" spans="1:125" x14ac:dyDescent="0.3">
      <c r="B260" t="s">
        <v>82</v>
      </c>
      <c r="S260" t="s">
        <v>82</v>
      </c>
      <c r="AJ260" t="s">
        <v>82</v>
      </c>
      <c r="BA260" t="s">
        <v>82</v>
      </c>
      <c r="BR260" t="s">
        <v>82</v>
      </c>
      <c r="CI260" t="s">
        <v>82</v>
      </c>
      <c r="CZ260" t="s">
        <v>82</v>
      </c>
      <c r="DQ260" t="s">
        <v>82</v>
      </c>
    </row>
    <row r="261" spans="1:125" x14ac:dyDescent="0.3">
      <c r="B261" t="s">
        <v>83</v>
      </c>
      <c r="S261" t="s">
        <v>83</v>
      </c>
      <c r="AJ261" t="s">
        <v>83</v>
      </c>
      <c r="BA261" t="s">
        <v>83</v>
      </c>
      <c r="BR261" t="s">
        <v>83</v>
      </c>
      <c r="CI261" t="s">
        <v>83</v>
      </c>
      <c r="CZ261" t="s">
        <v>83</v>
      </c>
      <c r="DQ261" t="s">
        <v>83</v>
      </c>
    </row>
    <row r="262" spans="1:125" x14ac:dyDescent="0.3">
      <c r="B262" t="s">
        <v>84</v>
      </c>
      <c r="S262" t="s">
        <v>84</v>
      </c>
      <c r="AJ262" t="s">
        <v>84</v>
      </c>
      <c r="BA262" t="s">
        <v>84</v>
      </c>
      <c r="BR262" t="s">
        <v>84</v>
      </c>
      <c r="CI262" t="s">
        <v>84</v>
      </c>
      <c r="CZ262" t="s">
        <v>84</v>
      </c>
      <c r="DQ262" t="s">
        <v>84</v>
      </c>
    </row>
    <row r="264" spans="1:125" x14ac:dyDescent="0.3">
      <c r="A264" s="1" t="s">
        <v>72</v>
      </c>
      <c r="R264" s="1" t="s">
        <v>72</v>
      </c>
      <c r="AI264" s="623" t="s">
        <v>72</v>
      </c>
      <c r="AZ264" s="1" t="s">
        <v>72</v>
      </c>
      <c r="BQ264" s="618" t="s">
        <v>72</v>
      </c>
      <c r="CH264" s="1" t="s">
        <v>72</v>
      </c>
      <c r="CY264" s="623" t="s">
        <v>72</v>
      </c>
      <c r="DP264" s="1" t="s">
        <v>72</v>
      </c>
    </row>
    <row r="265" spans="1:125" x14ac:dyDescent="0.3">
      <c r="A265" s="1"/>
      <c r="B265" t="s">
        <v>85</v>
      </c>
      <c r="R265" s="1"/>
      <c r="S265" t="s">
        <v>85</v>
      </c>
      <c r="AI265" s="623"/>
      <c r="AJ265" t="s">
        <v>85</v>
      </c>
      <c r="AZ265" s="1"/>
      <c r="BA265" t="s">
        <v>85</v>
      </c>
      <c r="BQ265" s="618"/>
      <c r="BR265" t="s">
        <v>85</v>
      </c>
      <c r="CH265" s="1"/>
      <c r="CI265" t="s">
        <v>85</v>
      </c>
      <c r="CY265" s="623"/>
      <c r="CZ265" t="s">
        <v>85</v>
      </c>
      <c r="DP265" s="1"/>
      <c r="DQ265" t="s">
        <v>85</v>
      </c>
    </row>
    <row r="266" spans="1:125" x14ac:dyDescent="0.3">
      <c r="A266" s="1"/>
      <c r="B266" t="s">
        <v>86</v>
      </c>
      <c r="R266" s="1"/>
      <c r="S266" t="s">
        <v>86</v>
      </c>
      <c r="AI266" s="623"/>
      <c r="AJ266" t="s">
        <v>86</v>
      </c>
      <c r="AZ266" s="1"/>
      <c r="BA266" t="s">
        <v>86</v>
      </c>
      <c r="BQ266" s="618"/>
      <c r="BR266" t="s">
        <v>86</v>
      </c>
      <c r="CH266" s="1"/>
      <c r="CI266" t="s">
        <v>86</v>
      </c>
      <c r="CY266" s="623"/>
      <c r="CZ266" t="s">
        <v>86</v>
      </c>
      <c r="DP266" s="1"/>
      <c r="DQ266" t="s">
        <v>86</v>
      </c>
    </row>
    <row r="267" spans="1:125" x14ac:dyDescent="0.3">
      <c r="A267" s="1"/>
      <c r="D267" s="49" t="s">
        <v>87</v>
      </c>
      <c r="E267" s="49" t="s">
        <v>88</v>
      </c>
      <c r="R267" s="1"/>
      <c r="U267" s="49" t="s">
        <v>87</v>
      </c>
      <c r="V267" s="49" t="s">
        <v>88</v>
      </c>
      <c r="AI267" s="623"/>
      <c r="AL267" s="49" t="s">
        <v>87</v>
      </c>
      <c r="AM267" s="49" t="s">
        <v>88</v>
      </c>
      <c r="AZ267" s="1"/>
      <c r="BC267" s="49" t="s">
        <v>87</v>
      </c>
      <c r="BD267" s="49" t="s">
        <v>88</v>
      </c>
      <c r="BQ267" s="618"/>
      <c r="BT267" s="49" t="s">
        <v>87</v>
      </c>
      <c r="BU267" s="49" t="s">
        <v>88</v>
      </c>
      <c r="CH267" s="1"/>
      <c r="CK267" s="49" t="s">
        <v>87</v>
      </c>
      <c r="CL267" s="49" t="s">
        <v>88</v>
      </c>
      <c r="CY267" s="623"/>
      <c r="DB267" s="49" t="s">
        <v>87</v>
      </c>
      <c r="DC267" s="49" t="s">
        <v>88</v>
      </c>
      <c r="DP267" s="1"/>
      <c r="DS267" s="49" t="s">
        <v>87</v>
      </c>
      <c r="DT267" s="49" t="s">
        <v>88</v>
      </c>
    </row>
    <row r="268" spans="1:125" x14ac:dyDescent="0.3">
      <c r="B268" s="50" t="s">
        <v>89</v>
      </c>
      <c r="C268" s="51" t="s">
        <v>90</v>
      </c>
      <c r="D268" s="32">
        <v>0</v>
      </c>
      <c r="E268" s="32">
        <v>0</v>
      </c>
      <c r="F268" s="52" t="s">
        <v>91</v>
      </c>
      <c r="S268" s="50" t="s">
        <v>89</v>
      </c>
      <c r="T268" s="195" t="s">
        <v>90</v>
      </c>
      <c r="U268" s="32">
        <v>0</v>
      </c>
      <c r="V268" s="32">
        <v>0</v>
      </c>
      <c r="W268" s="52" t="s">
        <v>91</v>
      </c>
      <c r="AJ268" s="50" t="s">
        <v>89</v>
      </c>
      <c r="AK268" s="195" t="s">
        <v>90</v>
      </c>
      <c r="AL268" s="32">
        <v>0</v>
      </c>
      <c r="AM268" s="32">
        <v>0</v>
      </c>
      <c r="AN268" s="52" t="s">
        <v>91</v>
      </c>
      <c r="BA268" s="50" t="s">
        <v>89</v>
      </c>
      <c r="BB268" s="195" t="s">
        <v>90</v>
      </c>
      <c r="BC268" s="32">
        <v>0</v>
      </c>
      <c r="BD268" s="32">
        <v>0</v>
      </c>
      <c r="BE268" s="52" t="s">
        <v>91</v>
      </c>
      <c r="BR268" s="50" t="s">
        <v>89</v>
      </c>
      <c r="BS268" s="195" t="s">
        <v>90</v>
      </c>
      <c r="BT268" s="32">
        <v>0</v>
      </c>
      <c r="BU268" s="32">
        <v>0</v>
      </c>
      <c r="BV268" s="52" t="s">
        <v>91</v>
      </c>
      <c r="CI268" s="50" t="s">
        <v>89</v>
      </c>
      <c r="CJ268" s="195" t="s">
        <v>90</v>
      </c>
      <c r="CK268" s="32">
        <v>0</v>
      </c>
      <c r="CL268" s="32">
        <v>0</v>
      </c>
      <c r="CM268" s="52" t="s">
        <v>91</v>
      </c>
      <c r="CZ268" s="50" t="s">
        <v>89</v>
      </c>
      <c r="DA268" s="195" t="s">
        <v>90</v>
      </c>
      <c r="DB268" s="32">
        <v>0</v>
      </c>
      <c r="DC268" s="32">
        <v>0</v>
      </c>
      <c r="DD268" s="52" t="s">
        <v>91</v>
      </c>
      <c r="DQ268" s="50" t="s">
        <v>89</v>
      </c>
      <c r="DR268" s="195" t="s">
        <v>90</v>
      </c>
      <c r="DS268" s="32">
        <v>0</v>
      </c>
      <c r="DT268" s="32">
        <v>0</v>
      </c>
      <c r="DU268" s="52" t="s">
        <v>91</v>
      </c>
    </row>
    <row r="269" spans="1:125" x14ac:dyDescent="0.3">
      <c r="B269" s="50" t="s">
        <v>92</v>
      </c>
      <c r="C269" s="51" t="s">
        <v>90</v>
      </c>
      <c r="D269" s="32">
        <v>0.55000000000000004</v>
      </c>
      <c r="E269" s="32">
        <v>-0.55000000000000004</v>
      </c>
      <c r="F269" s="52" t="s">
        <v>93</v>
      </c>
      <c r="S269" s="50" t="s">
        <v>92</v>
      </c>
      <c r="T269" s="195" t="s">
        <v>90</v>
      </c>
      <c r="U269" s="32">
        <v>0.55000000000000004</v>
      </c>
      <c r="V269" s="32">
        <v>-0.55000000000000004</v>
      </c>
      <c r="W269" s="52" t="s">
        <v>93</v>
      </c>
      <c r="AJ269" s="50" t="s">
        <v>92</v>
      </c>
      <c r="AK269" s="195" t="s">
        <v>90</v>
      </c>
      <c r="AL269" s="32">
        <v>0.55000000000000004</v>
      </c>
      <c r="AM269" s="32">
        <v>-0.55000000000000004</v>
      </c>
      <c r="AN269" s="52" t="s">
        <v>93</v>
      </c>
      <c r="BA269" s="50" t="s">
        <v>92</v>
      </c>
      <c r="BB269" s="195" t="s">
        <v>90</v>
      </c>
      <c r="BC269" s="32">
        <v>0.55000000000000004</v>
      </c>
      <c r="BD269" s="32">
        <v>-0.55000000000000004</v>
      </c>
      <c r="BE269" s="52" t="s">
        <v>93</v>
      </c>
      <c r="BR269" s="50" t="s">
        <v>92</v>
      </c>
      <c r="BS269" s="195" t="s">
        <v>90</v>
      </c>
      <c r="BT269" s="32">
        <v>0.55000000000000004</v>
      </c>
      <c r="BU269" s="32">
        <v>-0.55000000000000004</v>
      </c>
      <c r="BV269" s="52" t="s">
        <v>93</v>
      </c>
      <c r="CI269" s="50" t="s">
        <v>92</v>
      </c>
      <c r="CJ269" s="195" t="s">
        <v>90</v>
      </c>
      <c r="CK269" s="32">
        <v>0.55000000000000004</v>
      </c>
      <c r="CL269" s="32">
        <v>-0.55000000000000004</v>
      </c>
      <c r="CM269" s="52" t="s">
        <v>93</v>
      </c>
      <c r="CZ269" s="50" t="s">
        <v>92</v>
      </c>
      <c r="DA269" s="195" t="s">
        <v>90</v>
      </c>
      <c r="DB269" s="32">
        <v>0.55000000000000004</v>
      </c>
      <c r="DC269" s="32">
        <v>-0.55000000000000004</v>
      </c>
      <c r="DD269" s="52" t="s">
        <v>93</v>
      </c>
      <c r="DQ269" s="50" t="s">
        <v>92</v>
      </c>
      <c r="DR269" s="195" t="s">
        <v>90</v>
      </c>
      <c r="DS269" s="32">
        <v>0.55000000000000004</v>
      </c>
      <c r="DT269" s="32">
        <v>-0.55000000000000004</v>
      </c>
      <c r="DU269" s="52" t="s">
        <v>93</v>
      </c>
    </row>
    <row r="270" spans="1:125" x14ac:dyDescent="0.3">
      <c r="B270" s="50"/>
      <c r="C270" s="51"/>
      <c r="D270" s="32"/>
      <c r="E270" s="32"/>
      <c r="S270" s="50"/>
      <c r="T270" s="195"/>
      <c r="U270" s="32"/>
      <c r="V270" s="32"/>
      <c r="AJ270" s="50"/>
      <c r="AK270" s="195"/>
      <c r="AL270" s="32"/>
      <c r="AM270" s="32"/>
      <c r="BA270" s="50"/>
      <c r="BB270" s="195"/>
      <c r="BC270" s="32"/>
      <c r="BD270" s="32"/>
      <c r="BR270" s="50"/>
      <c r="BS270" s="195"/>
      <c r="BT270" s="32"/>
      <c r="BU270" s="32"/>
      <c r="CI270" s="50"/>
      <c r="CJ270" s="195"/>
      <c r="CK270" s="32"/>
      <c r="CL270" s="32"/>
      <c r="CZ270" s="50"/>
      <c r="DA270" s="195"/>
      <c r="DB270" s="32"/>
      <c r="DC270" s="32"/>
      <c r="DQ270" s="50"/>
      <c r="DR270" s="195"/>
      <c r="DS270" s="32"/>
      <c r="DT270" s="32"/>
    </row>
    <row r="272" spans="1:125" x14ac:dyDescent="0.3">
      <c r="B272" s="50" t="s">
        <v>45</v>
      </c>
      <c r="C272" s="53">
        <f>C177</f>
        <v>1</v>
      </c>
      <c r="S272" s="50" t="s">
        <v>45</v>
      </c>
      <c r="T272" s="53">
        <f>T177</f>
        <v>1</v>
      </c>
      <c r="AJ272" s="50" t="s">
        <v>45</v>
      </c>
      <c r="AK272" s="53">
        <f>AK177</f>
        <v>2</v>
      </c>
      <c r="BA272" s="50" t="s">
        <v>45</v>
      </c>
      <c r="BB272" s="53">
        <f>BB177</f>
        <v>2</v>
      </c>
      <c r="BR272" s="50" t="s">
        <v>45</v>
      </c>
      <c r="BS272" s="53">
        <f>BS177</f>
        <v>1</v>
      </c>
      <c r="CI272" s="50" t="s">
        <v>45</v>
      </c>
      <c r="CJ272" s="53">
        <f>CJ177</f>
        <v>1</v>
      </c>
      <c r="CZ272" s="50" t="s">
        <v>45</v>
      </c>
      <c r="DA272" s="53">
        <f>DA177</f>
        <v>2</v>
      </c>
      <c r="DQ272" s="50" t="s">
        <v>45</v>
      </c>
      <c r="DR272" s="53">
        <f>DR177</f>
        <v>2</v>
      </c>
    </row>
    <row r="273" spans="1:125" x14ac:dyDescent="0.3">
      <c r="B273" s="50" t="s">
        <v>89</v>
      </c>
      <c r="C273" s="51" t="s">
        <v>90</v>
      </c>
      <c r="D273" s="53">
        <f>IF(C272=1,D268,"")</f>
        <v>0</v>
      </c>
      <c r="E273" s="53" t="str">
        <f>IF(C272=1,"",E268)</f>
        <v/>
      </c>
      <c r="S273" s="50" t="s">
        <v>89</v>
      </c>
      <c r="T273" s="195" t="s">
        <v>90</v>
      </c>
      <c r="U273" s="53">
        <f>IF(T272=1,U268,"")</f>
        <v>0</v>
      </c>
      <c r="V273" s="53" t="str">
        <f>IF(T272=1,"",V268)</f>
        <v/>
      </c>
      <c r="AJ273" s="50" t="s">
        <v>89</v>
      </c>
      <c r="AK273" s="195" t="s">
        <v>90</v>
      </c>
      <c r="AL273" s="53" t="str">
        <f>IF(AK272=1,AL268,"")</f>
        <v/>
      </c>
      <c r="AM273" s="53">
        <f>IF(AK272=1,"",AM268)</f>
        <v>0</v>
      </c>
      <c r="BA273" s="50" t="s">
        <v>89</v>
      </c>
      <c r="BB273" s="195" t="s">
        <v>90</v>
      </c>
      <c r="BC273" s="53" t="str">
        <f>IF(BB272=1,BC268,"")</f>
        <v/>
      </c>
      <c r="BD273" s="53">
        <f>IF(BB272=1,"",BD268)</f>
        <v>0</v>
      </c>
      <c r="BR273" s="50" t="s">
        <v>89</v>
      </c>
      <c r="BS273" s="195" t="s">
        <v>90</v>
      </c>
      <c r="BT273" s="53">
        <f>IF(BS272=1,BT268,"")</f>
        <v>0</v>
      </c>
      <c r="BU273" s="53" t="str">
        <f>IF(BS272=1,"",BU268)</f>
        <v/>
      </c>
      <c r="CI273" s="50" t="s">
        <v>89</v>
      </c>
      <c r="CJ273" s="195" t="s">
        <v>90</v>
      </c>
      <c r="CK273" s="53">
        <f>IF(CJ272=1,CK268,"")</f>
        <v>0</v>
      </c>
      <c r="CL273" s="53" t="str">
        <f>IF(CJ272=1,"",CL268)</f>
        <v/>
      </c>
      <c r="CZ273" s="50" t="s">
        <v>89</v>
      </c>
      <c r="DA273" s="195" t="s">
        <v>90</v>
      </c>
      <c r="DB273" s="53" t="str">
        <f>IF(DA272=1,DB268,"")</f>
        <v/>
      </c>
      <c r="DC273" s="53">
        <f>IF(DA272=1,"",DC268)</f>
        <v>0</v>
      </c>
      <c r="DQ273" s="50" t="s">
        <v>89</v>
      </c>
      <c r="DR273" s="195" t="s">
        <v>90</v>
      </c>
      <c r="DS273" s="53" t="str">
        <f>IF(DR272=1,DS268,"")</f>
        <v/>
      </c>
      <c r="DT273" s="53">
        <f>IF(DR272=1,"",DT268)</f>
        <v>0</v>
      </c>
    </row>
    <row r="274" spans="1:125" x14ac:dyDescent="0.3">
      <c r="B274" s="50" t="s">
        <v>92</v>
      </c>
      <c r="C274" s="51" t="s">
        <v>90</v>
      </c>
      <c r="D274" s="53">
        <f>IF(C272=1,D269,"")</f>
        <v>0.55000000000000004</v>
      </c>
      <c r="E274" s="53" t="str">
        <f>IF(C272=1,"",E269)</f>
        <v/>
      </c>
      <c r="S274" s="50" t="s">
        <v>92</v>
      </c>
      <c r="T274" s="195" t="s">
        <v>90</v>
      </c>
      <c r="U274" s="53">
        <f>IF(T272=1,U269,"")</f>
        <v>0.55000000000000004</v>
      </c>
      <c r="V274" s="53" t="str">
        <f>IF(T272=1,"",V269)</f>
        <v/>
      </c>
      <c r="AJ274" s="50" t="s">
        <v>92</v>
      </c>
      <c r="AK274" s="195" t="s">
        <v>90</v>
      </c>
      <c r="AL274" s="53" t="str">
        <f>IF(AK272=1,AL269,"")</f>
        <v/>
      </c>
      <c r="AM274" s="53">
        <f>IF(AK272=1,"",AM269)</f>
        <v>-0.55000000000000004</v>
      </c>
      <c r="BA274" s="50" t="s">
        <v>92</v>
      </c>
      <c r="BB274" s="195" t="s">
        <v>90</v>
      </c>
      <c r="BC274" s="53" t="str">
        <f>IF(BB272=1,BC269,"")</f>
        <v/>
      </c>
      <c r="BD274" s="53">
        <f>IF(BB272=1,"",BD269)</f>
        <v>-0.55000000000000004</v>
      </c>
      <c r="BR274" s="50" t="s">
        <v>92</v>
      </c>
      <c r="BS274" s="195" t="s">
        <v>90</v>
      </c>
      <c r="BT274" s="53">
        <f>IF(BS272=1,BT269,"")</f>
        <v>0.55000000000000004</v>
      </c>
      <c r="BU274" s="53" t="str">
        <f>IF(BS272=1,"",BU269)</f>
        <v/>
      </c>
      <c r="CI274" s="50" t="s">
        <v>92</v>
      </c>
      <c r="CJ274" s="195" t="s">
        <v>90</v>
      </c>
      <c r="CK274" s="53">
        <f>IF(CJ272=1,CK269,"")</f>
        <v>0.55000000000000004</v>
      </c>
      <c r="CL274" s="53" t="str">
        <f>IF(CJ272=1,"",CL269)</f>
        <v/>
      </c>
      <c r="CZ274" s="50" t="s">
        <v>92</v>
      </c>
      <c r="DA274" s="195" t="s">
        <v>90</v>
      </c>
      <c r="DB274" s="53" t="str">
        <f>IF(DA272=1,DB269,"")</f>
        <v/>
      </c>
      <c r="DC274" s="53">
        <f>IF(DA272=1,"",DC269)</f>
        <v>-0.55000000000000004</v>
      </c>
      <c r="DQ274" s="50" t="s">
        <v>92</v>
      </c>
      <c r="DR274" s="195" t="s">
        <v>90</v>
      </c>
      <c r="DS274" s="53" t="str">
        <f>IF(DR272=1,DS269,"")</f>
        <v/>
      </c>
      <c r="DT274" s="53">
        <f>IF(DR272=1,"",DT269)</f>
        <v>-0.55000000000000004</v>
      </c>
    </row>
    <row r="275" spans="1:125" x14ac:dyDescent="0.3">
      <c r="B275" s="50"/>
      <c r="C275" s="51"/>
      <c r="D275" s="53"/>
      <c r="E275" s="53"/>
      <c r="S275" s="50"/>
      <c r="T275" s="195"/>
      <c r="U275" s="53"/>
      <c r="V275" s="53"/>
      <c r="AJ275" s="50"/>
      <c r="AK275" s="195"/>
      <c r="AL275" s="53"/>
      <c r="AM275" s="53"/>
      <c r="BA275" s="50"/>
      <c r="BB275" s="195"/>
      <c r="BC275" s="53"/>
      <c r="BD275" s="53"/>
      <c r="BR275" s="50"/>
      <c r="BS275" s="195"/>
      <c r="BT275" s="53"/>
      <c r="BU275" s="53"/>
      <c r="CI275" s="50"/>
      <c r="CJ275" s="195"/>
      <c r="CK275" s="53"/>
      <c r="CL275" s="53"/>
      <c r="CZ275" s="50"/>
      <c r="DA275" s="195"/>
      <c r="DB275" s="53"/>
      <c r="DC275" s="53"/>
      <c r="DQ275" s="50"/>
      <c r="DR275" s="195"/>
      <c r="DS275" s="53"/>
      <c r="DT275" s="53"/>
    </row>
    <row r="276" spans="1:125" ht="15" thickBot="1" x14ac:dyDescent="0.35"/>
    <row r="277" spans="1:125" ht="15" thickBot="1" x14ac:dyDescent="0.35">
      <c r="B277" s="55" t="s">
        <v>41</v>
      </c>
      <c r="C277" s="54" t="s">
        <v>90</v>
      </c>
      <c r="D277" s="53">
        <f>SUM(D273:E273)</f>
        <v>0</v>
      </c>
      <c r="S277" s="55" t="s">
        <v>41</v>
      </c>
      <c r="T277" s="203" t="s">
        <v>90</v>
      </c>
      <c r="U277" s="53">
        <f>SUM(U273:V273)</f>
        <v>0</v>
      </c>
      <c r="AJ277" s="55" t="s">
        <v>41</v>
      </c>
      <c r="AK277" s="203" t="s">
        <v>90</v>
      </c>
      <c r="AL277" s="53">
        <f>SUM(AL273:AM273)</f>
        <v>0</v>
      </c>
      <c r="BA277" s="55" t="s">
        <v>41</v>
      </c>
      <c r="BB277" s="203" t="s">
        <v>90</v>
      </c>
      <c r="BC277" s="53">
        <f>SUM(BC273:BD273)</f>
        <v>0</v>
      </c>
      <c r="BR277" s="55" t="s">
        <v>41</v>
      </c>
      <c r="BS277" s="203" t="s">
        <v>90</v>
      </c>
      <c r="BT277" s="53">
        <f>SUM(BT273:BU273)</f>
        <v>0</v>
      </c>
      <c r="CI277" s="55" t="s">
        <v>41</v>
      </c>
      <c r="CJ277" s="203" t="s">
        <v>90</v>
      </c>
      <c r="CK277" s="53">
        <f>SUM(CK273:CL273)</f>
        <v>0</v>
      </c>
      <c r="CZ277" s="55" t="s">
        <v>41</v>
      </c>
      <c r="DA277" s="203" t="s">
        <v>90</v>
      </c>
      <c r="DB277" s="53">
        <f>SUM(DB273:DC273)</f>
        <v>0</v>
      </c>
      <c r="DQ277" s="55" t="s">
        <v>41</v>
      </c>
      <c r="DR277" s="203" t="s">
        <v>90</v>
      </c>
      <c r="DS277" s="53">
        <f>SUM(DS273:DT273)</f>
        <v>0</v>
      </c>
    </row>
    <row r="278" spans="1:125" ht="15" thickBot="1" x14ac:dyDescent="0.35">
      <c r="B278" s="55" t="s">
        <v>95</v>
      </c>
      <c r="C278" s="54" t="s">
        <v>90</v>
      </c>
      <c r="D278" s="53">
        <f t="shared" ref="D278" si="42">SUM(D274:E274)</f>
        <v>0.55000000000000004</v>
      </c>
      <c r="S278" s="55" t="s">
        <v>95</v>
      </c>
      <c r="T278" s="203" t="s">
        <v>90</v>
      </c>
      <c r="U278" s="53">
        <f t="shared" ref="U278" si="43">SUM(U274:V274)</f>
        <v>0.55000000000000004</v>
      </c>
      <c r="AJ278" s="55" t="s">
        <v>95</v>
      </c>
      <c r="AK278" s="203" t="s">
        <v>90</v>
      </c>
      <c r="AL278" s="53">
        <f t="shared" ref="AL278" si="44">SUM(AL274:AM274)</f>
        <v>-0.55000000000000004</v>
      </c>
      <c r="BA278" s="55" t="s">
        <v>95</v>
      </c>
      <c r="BB278" s="203" t="s">
        <v>90</v>
      </c>
      <c r="BC278" s="53">
        <f t="shared" ref="BC278" si="45">SUM(BC274:BD274)</f>
        <v>-0.55000000000000004</v>
      </c>
      <c r="BR278" s="55" t="s">
        <v>95</v>
      </c>
      <c r="BS278" s="203" t="s">
        <v>90</v>
      </c>
      <c r="BT278" s="53">
        <f t="shared" ref="BT278" si="46">SUM(BT274:BU274)</f>
        <v>0.55000000000000004</v>
      </c>
      <c r="CI278" s="55" t="s">
        <v>95</v>
      </c>
      <c r="CJ278" s="203" t="s">
        <v>90</v>
      </c>
      <c r="CK278" s="53">
        <f t="shared" ref="CK278" si="47">SUM(CK274:CL274)</f>
        <v>0.55000000000000004</v>
      </c>
      <c r="CZ278" s="55" t="s">
        <v>95</v>
      </c>
      <c r="DA278" s="203" t="s">
        <v>90</v>
      </c>
      <c r="DB278" s="53">
        <f t="shared" ref="DB278" si="48">SUM(DB274:DC274)</f>
        <v>-0.55000000000000004</v>
      </c>
      <c r="DQ278" s="55" t="s">
        <v>95</v>
      </c>
      <c r="DR278" s="203" t="s">
        <v>90</v>
      </c>
      <c r="DS278" s="53">
        <f t="shared" ref="DS278" si="49">SUM(DS274:DT274)</f>
        <v>-0.55000000000000004</v>
      </c>
    </row>
    <row r="279" spans="1:125" ht="15" thickBot="1" x14ac:dyDescent="0.35">
      <c r="B279" s="55"/>
      <c r="C279" s="54"/>
      <c r="D279" s="53"/>
      <c r="S279" s="55"/>
      <c r="T279" s="203"/>
      <c r="U279" s="53"/>
      <c r="AJ279" s="55"/>
      <c r="AK279" s="203"/>
      <c r="AL279" s="53"/>
      <c r="BA279" s="55"/>
      <c r="BB279" s="203"/>
      <c r="BC279" s="53"/>
      <c r="BR279" s="55"/>
      <c r="BS279" s="203"/>
      <c r="BT279" s="53"/>
      <c r="CI279" s="55"/>
      <c r="CJ279" s="203"/>
      <c r="CK279" s="53"/>
      <c r="CZ279" s="55"/>
      <c r="DA279" s="203"/>
      <c r="DB279" s="53"/>
      <c r="DQ279" s="55"/>
      <c r="DR279" s="203"/>
      <c r="DS279" s="53"/>
    </row>
    <row r="281" spans="1:125" s="58" customFormat="1" x14ac:dyDescent="0.3">
      <c r="A281" s="58" t="s">
        <v>101</v>
      </c>
      <c r="R281" s="58" t="s">
        <v>101</v>
      </c>
      <c r="AI281" s="623" t="s">
        <v>101</v>
      </c>
      <c r="AZ281" s="58" t="s">
        <v>101</v>
      </c>
      <c r="BQ281" s="618" t="s">
        <v>101</v>
      </c>
      <c r="CH281" s="58" t="s">
        <v>101</v>
      </c>
      <c r="CY281" s="623" t="s">
        <v>101</v>
      </c>
      <c r="DP281" s="58" t="s">
        <v>101</v>
      </c>
    </row>
    <row r="282" spans="1:125" x14ac:dyDescent="0.3">
      <c r="A282" s="1" t="s">
        <v>102</v>
      </c>
      <c r="R282" s="1" t="s">
        <v>102</v>
      </c>
      <c r="AI282" s="623" t="s">
        <v>102</v>
      </c>
      <c r="AZ282" s="1" t="s">
        <v>102</v>
      </c>
      <c r="BQ282" s="618" t="s">
        <v>102</v>
      </c>
      <c r="CH282" s="1" t="s">
        <v>102</v>
      </c>
      <c r="CY282" s="623" t="s">
        <v>102</v>
      </c>
      <c r="DP282" s="1" t="s">
        <v>102</v>
      </c>
    </row>
    <row r="284" spans="1:125" x14ac:dyDescent="0.3">
      <c r="D284" s="647" t="s">
        <v>103</v>
      </c>
      <c r="E284" s="647"/>
      <c r="F284" s="647"/>
      <c r="U284" s="647" t="s">
        <v>103</v>
      </c>
      <c r="V284" s="647"/>
      <c r="W284" s="647"/>
      <c r="AL284" s="647" t="s">
        <v>103</v>
      </c>
      <c r="AM284" s="647"/>
      <c r="AN284" s="647"/>
      <c r="BC284" s="647" t="s">
        <v>103</v>
      </c>
      <c r="BD284" s="647"/>
      <c r="BE284" s="647"/>
      <c r="BT284" s="647" t="s">
        <v>103</v>
      </c>
      <c r="BU284" s="647"/>
      <c r="BV284" s="647"/>
      <c r="CG284" s="647" t="s">
        <v>103</v>
      </c>
      <c r="CH284" s="647"/>
      <c r="CI284" s="647"/>
      <c r="CK284" s="647" t="s">
        <v>103</v>
      </c>
      <c r="CL284" s="647"/>
      <c r="CM284" s="647"/>
      <c r="CW284" s="647" t="s">
        <v>103</v>
      </c>
      <c r="CX284" s="647"/>
      <c r="CY284" s="647"/>
      <c r="DB284" s="647" t="s">
        <v>103</v>
      </c>
      <c r="DC284" s="647"/>
      <c r="DD284" s="647"/>
      <c r="DS284" s="647" t="s">
        <v>103</v>
      </c>
      <c r="DT284" s="647"/>
      <c r="DU284" s="647"/>
    </row>
    <row r="285" spans="1:125" x14ac:dyDescent="0.3">
      <c r="D285" s="16" t="s">
        <v>44</v>
      </c>
      <c r="E285" s="16" t="s">
        <v>104</v>
      </c>
      <c r="F285" s="16" t="s">
        <v>76</v>
      </c>
      <c r="U285" s="202" t="s">
        <v>44</v>
      </c>
      <c r="V285" s="202" t="s">
        <v>104</v>
      </c>
      <c r="W285" s="202" t="s">
        <v>76</v>
      </c>
      <c r="AL285" s="202" t="s">
        <v>44</v>
      </c>
      <c r="AM285" s="202" t="s">
        <v>104</v>
      </c>
      <c r="AN285" s="202" t="s">
        <v>76</v>
      </c>
      <c r="BC285" s="202" t="s">
        <v>44</v>
      </c>
      <c r="BD285" s="202" t="s">
        <v>104</v>
      </c>
      <c r="BE285" s="202" t="s">
        <v>76</v>
      </c>
      <c r="BT285" s="202" t="s">
        <v>44</v>
      </c>
      <c r="BU285" s="202" t="s">
        <v>104</v>
      </c>
      <c r="BV285" s="202" t="s">
        <v>76</v>
      </c>
      <c r="CK285" s="202" t="s">
        <v>44</v>
      </c>
      <c r="CL285" s="202" t="s">
        <v>104</v>
      </c>
      <c r="CM285" s="202" t="s">
        <v>76</v>
      </c>
      <c r="DB285" s="202" t="s">
        <v>44</v>
      </c>
      <c r="DC285" s="202" t="s">
        <v>104</v>
      </c>
      <c r="DD285" s="202" t="s">
        <v>76</v>
      </c>
      <c r="DS285" s="202" t="s">
        <v>44</v>
      </c>
      <c r="DT285" s="202" t="s">
        <v>104</v>
      </c>
      <c r="DU285" s="202" t="s">
        <v>76</v>
      </c>
    </row>
    <row r="286" spans="1:125" x14ac:dyDescent="0.3">
      <c r="B286" t="s">
        <v>105</v>
      </c>
      <c r="C286" t="s">
        <v>106</v>
      </c>
      <c r="D286" s="48">
        <v>7</v>
      </c>
      <c r="E286" s="48">
        <v>9.5</v>
      </c>
      <c r="F286" s="48">
        <v>11.5</v>
      </c>
      <c r="S286" t="s">
        <v>105</v>
      </c>
      <c r="T286" t="s">
        <v>106</v>
      </c>
      <c r="U286" s="48">
        <v>7</v>
      </c>
      <c r="V286" s="48">
        <v>9.5</v>
      </c>
      <c r="W286" s="48">
        <v>11.5</v>
      </c>
      <c r="AJ286" t="s">
        <v>105</v>
      </c>
      <c r="AK286" t="s">
        <v>106</v>
      </c>
      <c r="AL286" s="48">
        <v>7</v>
      </c>
      <c r="AM286" s="48">
        <v>9.5</v>
      </c>
      <c r="AN286" s="48">
        <v>11.5</v>
      </c>
      <c r="BA286" t="s">
        <v>105</v>
      </c>
      <c r="BB286" t="s">
        <v>106</v>
      </c>
      <c r="BC286" s="48">
        <v>7</v>
      </c>
      <c r="BD286" s="48">
        <v>9.5</v>
      </c>
      <c r="BE286" s="48">
        <v>11.5</v>
      </c>
      <c r="BR286" t="s">
        <v>105</v>
      </c>
      <c r="BS286" t="s">
        <v>106</v>
      </c>
      <c r="BT286" s="48">
        <v>7</v>
      </c>
      <c r="BU286" s="48">
        <v>9.5</v>
      </c>
      <c r="BV286" s="48">
        <v>11.5</v>
      </c>
      <c r="CI286" t="s">
        <v>105</v>
      </c>
      <c r="CJ286" t="s">
        <v>106</v>
      </c>
      <c r="CK286" s="48">
        <v>7</v>
      </c>
      <c r="CL286" s="48">
        <v>9.5</v>
      </c>
      <c r="CM286" s="48">
        <v>11.5</v>
      </c>
      <c r="CZ286" t="s">
        <v>105</v>
      </c>
      <c r="DA286" t="s">
        <v>106</v>
      </c>
      <c r="DB286" s="48">
        <v>7</v>
      </c>
      <c r="DC286" s="48">
        <v>9.5</v>
      </c>
      <c r="DD286" s="48">
        <v>11.5</v>
      </c>
      <c r="DQ286" t="s">
        <v>105</v>
      </c>
      <c r="DR286" t="s">
        <v>106</v>
      </c>
      <c r="DS286" s="48">
        <v>7</v>
      </c>
      <c r="DT286" s="48">
        <v>9.5</v>
      </c>
      <c r="DU286" s="48">
        <v>11.5</v>
      </c>
    </row>
    <row r="287" spans="1:125" x14ac:dyDescent="0.3">
      <c r="B287" t="s">
        <v>105</v>
      </c>
      <c r="C287" t="s">
        <v>107</v>
      </c>
      <c r="D287" s="48">
        <v>1200</v>
      </c>
      <c r="E287" s="48">
        <v>900</v>
      </c>
      <c r="F287" s="48">
        <v>700</v>
      </c>
      <c r="S287" t="s">
        <v>105</v>
      </c>
      <c r="T287" t="s">
        <v>107</v>
      </c>
      <c r="U287" s="48">
        <v>1200</v>
      </c>
      <c r="V287" s="48">
        <v>900</v>
      </c>
      <c r="W287" s="48">
        <v>700</v>
      </c>
      <c r="AJ287" t="s">
        <v>105</v>
      </c>
      <c r="AK287" t="s">
        <v>107</v>
      </c>
      <c r="AL287" s="48">
        <v>1200</v>
      </c>
      <c r="AM287" s="48">
        <v>900</v>
      </c>
      <c r="AN287" s="48">
        <v>700</v>
      </c>
      <c r="BA287" t="s">
        <v>105</v>
      </c>
      <c r="BB287" t="s">
        <v>107</v>
      </c>
      <c r="BC287" s="48">
        <v>1200</v>
      </c>
      <c r="BD287" s="48">
        <v>900</v>
      </c>
      <c r="BE287" s="48">
        <v>700</v>
      </c>
      <c r="BR287" t="s">
        <v>105</v>
      </c>
      <c r="BS287" t="s">
        <v>107</v>
      </c>
      <c r="BT287" s="48">
        <v>1200</v>
      </c>
      <c r="BU287" s="48">
        <v>900</v>
      </c>
      <c r="BV287" s="48">
        <v>700</v>
      </c>
      <c r="CI287" t="s">
        <v>105</v>
      </c>
      <c r="CJ287" t="s">
        <v>107</v>
      </c>
      <c r="CK287" s="48">
        <v>1200</v>
      </c>
      <c r="CL287" s="48">
        <v>900</v>
      </c>
      <c r="CM287" s="48">
        <v>700</v>
      </c>
      <c r="CZ287" t="s">
        <v>105</v>
      </c>
      <c r="DA287" t="s">
        <v>107</v>
      </c>
      <c r="DB287" s="48">
        <v>1200</v>
      </c>
      <c r="DC287" s="48">
        <v>900</v>
      </c>
      <c r="DD287" s="48">
        <v>700</v>
      </c>
      <c r="DQ287" t="s">
        <v>105</v>
      </c>
      <c r="DR287" t="s">
        <v>107</v>
      </c>
      <c r="DS287" s="48">
        <v>1200</v>
      </c>
      <c r="DT287" s="48">
        <v>900</v>
      </c>
      <c r="DU287" s="48">
        <v>700</v>
      </c>
    </row>
    <row r="288" spans="1:125" x14ac:dyDescent="0.3">
      <c r="B288" t="s">
        <v>108</v>
      </c>
      <c r="C288" t="s">
        <v>109</v>
      </c>
      <c r="D288" s="11">
        <v>0</v>
      </c>
      <c r="E288" s="11">
        <f>D288</f>
        <v>0</v>
      </c>
      <c r="F288" s="11">
        <f>D288</f>
        <v>0</v>
      </c>
      <c r="S288" t="s">
        <v>108</v>
      </c>
      <c r="T288" t="s">
        <v>109</v>
      </c>
      <c r="U288" s="11">
        <v>0</v>
      </c>
      <c r="V288" s="11">
        <f>U288</f>
        <v>0</v>
      </c>
      <c r="W288" s="11">
        <f>U288</f>
        <v>0</v>
      </c>
      <c r="AJ288" t="s">
        <v>108</v>
      </c>
      <c r="AK288" t="s">
        <v>109</v>
      </c>
      <c r="AL288" s="11">
        <v>0</v>
      </c>
      <c r="AM288" s="11">
        <f>AL288</f>
        <v>0</v>
      </c>
      <c r="AN288" s="11">
        <f>AL288</f>
        <v>0</v>
      </c>
      <c r="BA288" t="s">
        <v>108</v>
      </c>
      <c r="BB288" t="s">
        <v>109</v>
      </c>
      <c r="BC288" s="11">
        <v>0</v>
      </c>
      <c r="BD288" s="11">
        <f>BC288</f>
        <v>0</v>
      </c>
      <c r="BE288" s="11">
        <f>BC288</f>
        <v>0</v>
      </c>
      <c r="BR288" t="s">
        <v>108</v>
      </c>
      <c r="BS288" t="s">
        <v>109</v>
      </c>
      <c r="BT288" s="11">
        <v>0</v>
      </c>
      <c r="BU288" s="11">
        <f>BT288</f>
        <v>0</v>
      </c>
      <c r="BV288" s="11">
        <f>BT288</f>
        <v>0</v>
      </c>
      <c r="CI288" t="s">
        <v>108</v>
      </c>
      <c r="CJ288" t="s">
        <v>109</v>
      </c>
      <c r="CK288" s="11">
        <v>0</v>
      </c>
      <c r="CL288" s="11">
        <f>CK288</f>
        <v>0</v>
      </c>
      <c r="CM288" s="11">
        <f>CK288</f>
        <v>0</v>
      </c>
      <c r="CZ288" t="s">
        <v>108</v>
      </c>
      <c r="DA288" t="s">
        <v>109</v>
      </c>
      <c r="DB288" s="11">
        <v>0</v>
      </c>
      <c r="DC288" s="11">
        <f>DB288</f>
        <v>0</v>
      </c>
      <c r="DD288" s="11">
        <f>DB288</f>
        <v>0</v>
      </c>
      <c r="DQ288" t="s">
        <v>108</v>
      </c>
      <c r="DR288" t="s">
        <v>109</v>
      </c>
      <c r="DS288" s="11">
        <v>0</v>
      </c>
      <c r="DT288" s="11">
        <f>DS288</f>
        <v>0</v>
      </c>
      <c r="DU288" s="11">
        <f>DS288</f>
        <v>0</v>
      </c>
    </row>
    <row r="289" spans="2:126" x14ac:dyDescent="0.3">
      <c r="B289" t="s">
        <v>110</v>
      </c>
      <c r="C289" t="s">
        <v>46</v>
      </c>
      <c r="D289" s="60">
        <f>IF(D288&gt;15,2.01*(D288/D287)^(2/D286),2.01*(15/D287)^(2/D286))</f>
        <v>0.57471966980766043</v>
      </c>
      <c r="E289" s="60">
        <f>IF(E288&gt;15,2.01*(E288/E287)^(2/E286),2.01*(15/E287)^(2/E286))</f>
        <v>0.84888415207790313</v>
      </c>
      <c r="F289" s="60">
        <f>IF(F288&gt;15,2.01*(F288/F287)^(2/F286),2.01*(15/F287)^(2/F286))</f>
        <v>1.0302295642273647</v>
      </c>
      <c r="S289" t="s">
        <v>110</v>
      </c>
      <c r="T289" t="s">
        <v>46</v>
      </c>
      <c r="U289" s="60">
        <f>IF(U288&gt;15,2.01*(U288/U287)^(2/U286),2.01*(15/U287)^(2/U286))</f>
        <v>0.57471966980766043</v>
      </c>
      <c r="V289" s="60">
        <f>IF(V288&gt;15,2.01*(V288/V287)^(2/V286),2.01*(15/V287)^(2/V286))</f>
        <v>0.84888415207790313</v>
      </c>
      <c r="W289" s="60">
        <f>IF(W288&gt;15,2.01*(W288/W287)^(2/W286),2.01*(15/W287)^(2/W286))</f>
        <v>1.0302295642273647</v>
      </c>
      <c r="AJ289" t="s">
        <v>110</v>
      </c>
      <c r="AK289" t="s">
        <v>46</v>
      </c>
      <c r="AL289" s="60">
        <f>IF(AL288&gt;15,2.01*(AL288/AL287)^(2/AL286),2.01*(15/AL287)^(2/AL286))</f>
        <v>0.57471966980766043</v>
      </c>
      <c r="AM289" s="60">
        <f>IF(AM288&gt;15,2.01*(AM288/AM287)^(2/AM286),2.01*(15/AM287)^(2/AM286))</f>
        <v>0.84888415207790313</v>
      </c>
      <c r="AN289" s="60">
        <f>IF(AN288&gt;15,2.01*(AN288/AN287)^(2/AN286),2.01*(15/AN287)^(2/AN286))</f>
        <v>1.0302295642273647</v>
      </c>
      <c r="BA289" t="s">
        <v>110</v>
      </c>
      <c r="BB289" t="s">
        <v>46</v>
      </c>
      <c r="BC289" s="60">
        <f>IF(BC288&gt;15,2.01*(BC288/BC287)^(2/BC286),2.01*(15/BC287)^(2/BC286))</f>
        <v>0.57471966980766043</v>
      </c>
      <c r="BD289" s="60">
        <f>IF(BD288&gt;15,2.01*(BD288/BD287)^(2/BD286),2.01*(15/BD287)^(2/BD286))</f>
        <v>0.84888415207790313</v>
      </c>
      <c r="BE289" s="60">
        <f>IF(BE288&gt;15,2.01*(BE288/BE287)^(2/BE286),2.01*(15/BE287)^(2/BE286))</f>
        <v>1.0302295642273647</v>
      </c>
      <c r="BR289" t="s">
        <v>110</v>
      </c>
      <c r="BS289" t="s">
        <v>46</v>
      </c>
      <c r="BT289" s="60">
        <f>IF(BT288&gt;15,2.01*(BT288/BT287)^(2/BT286),2.01*(15/BT287)^(2/BT286))</f>
        <v>0.57471966980766043</v>
      </c>
      <c r="BU289" s="60">
        <f>IF(BU288&gt;15,2.01*(BU288/BU287)^(2/BU286),2.01*(15/BU287)^(2/BU286))</f>
        <v>0.84888415207790313</v>
      </c>
      <c r="BV289" s="60">
        <f>IF(BV288&gt;15,2.01*(BV288/BV287)^(2/BV286),2.01*(15/BV287)^(2/BV286))</f>
        <v>1.0302295642273647</v>
      </c>
      <c r="CI289" t="s">
        <v>110</v>
      </c>
      <c r="CJ289" t="s">
        <v>46</v>
      </c>
      <c r="CK289" s="60">
        <f>IF(CK288&gt;15,2.01*(CK288/CK287)^(2/CK286),2.01*(15/CK287)^(2/CK286))</f>
        <v>0.57471966980766043</v>
      </c>
      <c r="CL289" s="60">
        <f>IF(CL288&gt;15,2.01*(CL288/CL287)^(2/CL286),2.01*(15/CL287)^(2/CL286))</f>
        <v>0.84888415207790313</v>
      </c>
      <c r="CM289" s="60">
        <f>IF(CM288&gt;15,2.01*(CM288/CM287)^(2/CM286),2.01*(15/CM287)^(2/CM286))</f>
        <v>1.0302295642273647</v>
      </c>
      <c r="CZ289" t="s">
        <v>110</v>
      </c>
      <c r="DA289" t="s">
        <v>46</v>
      </c>
      <c r="DB289" s="60">
        <f>IF(DB288&gt;15,2.01*(DB288/DB287)^(2/DB286),2.01*(15/DB287)^(2/DB286))</f>
        <v>0.57471966980766043</v>
      </c>
      <c r="DC289" s="60">
        <f>IF(DC288&gt;15,2.01*(DC288/DC287)^(2/DC286),2.01*(15/DC287)^(2/DC286))</f>
        <v>0.84888415207790313</v>
      </c>
      <c r="DD289" s="60">
        <f>IF(DD288&gt;15,2.01*(DD288/DD287)^(2/DD286),2.01*(15/DD287)^(2/DD286))</f>
        <v>1.0302295642273647</v>
      </c>
      <c r="DQ289" t="s">
        <v>110</v>
      </c>
      <c r="DR289" t="s">
        <v>46</v>
      </c>
      <c r="DS289" s="60">
        <f>IF(DS288&gt;15,2.01*(DS288/DS287)^(2/DS286),2.01*(15/DS287)^(2/DS286))</f>
        <v>0.57471966980766043</v>
      </c>
      <c r="DT289" s="60">
        <f>IF(DT288&gt;15,2.01*(DT288/DT287)^(2/DT286),2.01*(15/DT287)^(2/DT286))</f>
        <v>0.84888415207790313</v>
      </c>
      <c r="DU289" s="60">
        <f>IF(DU288&gt;15,2.01*(DU288/DU287)^(2/DU286),2.01*(15/DU287)^(2/DU286))</f>
        <v>1.0302295642273647</v>
      </c>
    </row>
    <row r="290" spans="2:126" x14ac:dyDescent="0.3">
      <c r="B290" t="s">
        <v>111</v>
      </c>
      <c r="C290" t="s">
        <v>109</v>
      </c>
      <c r="D290" s="11">
        <v>15</v>
      </c>
      <c r="E290" s="11">
        <f>D290</f>
        <v>15</v>
      </c>
      <c r="F290" s="11">
        <f>D290</f>
        <v>15</v>
      </c>
      <c r="S290" t="s">
        <v>111</v>
      </c>
      <c r="T290" t="s">
        <v>109</v>
      </c>
      <c r="U290" s="11">
        <v>15</v>
      </c>
      <c r="V290" s="11">
        <f>U290</f>
        <v>15</v>
      </c>
      <c r="W290" s="11">
        <f>U290</f>
        <v>15</v>
      </c>
      <c r="AJ290" t="s">
        <v>111</v>
      </c>
      <c r="AK290" t="s">
        <v>109</v>
      </c>
      <c r="AL290" s="11">
        <v>15</v>
      </c>
      <c r="AM290" s="11">
        <f>AL290</f>
        <v>15</v>
      </c>
      <c r="AN290" s="11">
        <f>AL290</f>
        <v>15</v>
      </c>
      <c r="BA290" t="s">
        <v>111</v>
      </c>
      <c r="BB290" t="s">
        <v>109</v>
      </c>
      <c r="BC290" s="11">
        <v>15</v>
      </c>
      <c r="BD290" s="11">
        <f>BC290</f>
        <v>15</v>
      </c>
      <c r="BE290" s="11">
        <f>BC290</f>
        <v>15</v>
      </c>
      <c r="BR290" t="s">
        <v>111</v>
      </c>
      <c r="BS290" t="s">
        <v>109</v>
      </c>
      <c r="BT290" s="11">
        <v>15</v>
      </c>
      <c r="BU290" s="11">
        <f>BT290</f>
        <v>15</v>
      </c>
      <c r="BV290" s="11">
        <f>BT290</f>
        <v>15</v>
      </c>
      <c r="CI290" t="s">
        <v>111</v>
      </c>
      <c r="CJ290" t="s">
        <v>109</v>
      </c>
      <c r="CK290" s="11">
        <v>15</v>
      </c>
      <c r="CL290" s="11">
        <f>CK290</f>
        <v>15</v>
      </c>
      <c r="CM290" s="11">
        <f>CK290</f>
        <v>15</v>
      </c>
      <c r="CZ290" t="s">
        <v>111</v>
      </c>
      <c r="DA290" t="s">
        <v>109</v>
      </c>
      <c r="DB290" s="11">
        <v>15</v>
      </c>
      <c r="DC290" s="11">
        <f>DB290</f>
        <v>15</v>
      </c>
      <c r="DD290" s="11">
        <f>DB290</f>
        <v>15</v>
      </c>
      <c r="DQ290" t="s">
        <v>111</v>
      </c>
      <c r="DR290" t="s">
        <v>109</v>
      </c>
      <c r="DS290" s="11">
        <v>15</v>
      </c>
      <c r="DT290" s="11">
        <f>DS290</f>
        <v>15</v>
      </c>
      <c r="DU290" s="11">
        <f>DS290</f>
        <v>15</v>
      </c>
    </row>
    <row r="291" spans="2:126" x14ac:dyDescent="0.3">
      <c r="B291" t="s">
        <v>110</v>
      </c>
      <c r="C291" t="s">
        <v>46</v>
      </c>
      <c r="D291" s="60">
        <f>IF(D290&gt;15,2.01*(D290/D287)^(2/D286),2.01*(15/D287)^(2/D286))</f>
        <v>0.57471966980766043</v>
      </c>
      <c r="E291" s="60">
        <f>IF(E290&gt;15,2.01*(E290/E287)^(2/E286),2.01*(15/E287)^(2/E286))</f>
        <v>0.84888415207790313</v>
      </c>
      <c r="F291" s="60">
        <f>IF(F290&gt;15,2.01*(F290/F287)^(2/F286),2.01*(15/F287)^(2/F286))</f>
        <v>1.0302295642273647</v>
      </c>
      <c r="S291" t="s">
        <v>110</v>
      </c>
      <c r="T291" t="s">
        <v>46</v>
      </c>
      <c r="U291" s="60">
        <f>IF(U290&gt;15,2.01*(U290/U287)^(2/U286),2.01*(15/U287)^(2/U286))</f>
        <v>0.57471966980766043</v>
      </c>
      <c r="V291" s="60">
        <f>IF(V290&gt;15,2.01*(V290/V287)^(2/V286),2.01*(15/V287)^(2/V286))</f>
        <v>0.84888415207790313</v>
      </c>
      <c r="W291" s="60">
        <f>IF(W290&gt;15,2.01*(W290/W287)^(2/W286),2.01*(15/W287)^(2/W286))</f>
        <v>1.0302295642273647</v>
      </c>
      <c r="AJ291" t="s">
        <v>110</v>
      </c>
      <c r="AK291" t="s">
        <v>46</v>
      </c>
      <c r="AL291" s="60">
        <f>IF(AL290&gt;15,2.01*(AL290/AL287)^(2/AL286),2.01*(15/AL287)^(2/AL286))</f>
        <v>0.57471966980766043</v>
      </c>
      <c r="AM291" s="60">
        <f>IF(AM290&gt;15,2.01*(AM290/AM287)^(2/AM286),2.01*(15/AM287)^(2/AM286))</f>
        <v>0.84888415207790313</v>
      </c>
      <c r="AN291" s="60">
        <f>IF(AN290&gt;15,2.01*(AN290/AN287)^(2/AN286),2.01*(15/AN287)^(2/AN286))</f>
        <v>1.0302295642273647</v>
      </c>
      <c r="BA291" t="s">
        <v>110</v>
      </c>
      <c r="BB291" t="s">
        <v>46</v>
      </c>
      <c r="BC291" s="60">
        <f>IF(BC290&gt;15,2.01*(BC290/BC287)^(2/BC286),2.01*(15/BC287)^(2/BC286))</f>
        <v>0.57471966980766043</v>
      </c>
      <c r="BD291" s="60">
        <f>IF(BD290&gt;15,2.01*(BD290/BD287)^(2/BD286),2.01*(15/BD287)^(2/BD286))</f>
        <v>0.84888415207790313</v>
      </c>
      <c r="BE291" s="60">
        <f>IF(BE290&gt;15,2.01*(BE290/BE287)^(2/BE286),2.01*(15/BE287)^(2/BE286))</f>
        <v>1.0302295642273647</v>
      </c>
      <c r="BR291" t="s">
        <v>110</v>
      </c>
      <c r="BS291" t="s">
        <v>46</v>
      </c>
      <c r="BT291" s="60">
        <f>IF(BT290&gt;15,2.01*(BT290/BT287)^(2/BT286),2.01*(15/BT287)^(2/BT286))</f>
        <v>0.57471966980766043</v>
      </c>
      <c r="BU291" s="60">
        <f>IF(BU290&gt;15,2.01*(BU290/BU287)^(2/BU286),2.01*(15/BU287)^(2/BU286))</f>
        <v>0.84888415207790313</v>
      </c>
      <c r="BV291" s="60">
        <f>IF(BV290&gt;15,2.01*(BV290/BV287)^(2/BV286),2.01*(15/BV287)^(2/BV286))</f>
        <v>1.0302295642273647</v>
      </c>
      <c r="CI291" t="s">
        <v>110</v>
      </c>
      <c r="CJ291" t="s">
        <v>46</v>
      </c>
      <c r="CK291" s="60">
        <f>IF(CK290&gt;15,2.01*(CK290/CK287)^(2/CK286),2.01*(15/CK287)^(2/CK286))</f>
        <v>0.57471966980766043</v>
      </c>
      <c r="CL291" s="60">
        <f>IF(CL290&gt;15,2.01*(CL290/CL287)^(2/CL286),2.01*(15/CL287)^(2/CL286))</f>
        <v>0.84888415207790313</v>
      </c>
      <c r="CM291" s="60">
        <f>IF(CM290&gt;15,2.01*(CM290/CM287)^(2/CM286),2.01*(15/CM287)^(2/CM286))</f>
        <v>1.0302295642273647</v>
      </c>
      <c r="CZ291" t="s">
        <v>110</v>
      </c>
      <c r="DA291" t="s">
        <v>46</v>
      </c>
      <c r="DB291" s="60">
        <f>IF(DB290&gt;15,2.01*(DB290/DB287)^(2/DB286),2.01*(15/DB287)^(2/DB286))</f>
        <v>0.57471966980766043</v>
      </c>
      <c r="DC291" s="60">
        <f>IF(DC290&gt;15,2.01*(DC290/DC287)^(2/DC286),2.01*(15/DC287)^(2/DC286))</f>
        <v>0.84888415207790313</v>
      </c>
      <c r="DD291" s="60">
        <f>IF(DD290&gt;15,2.01*(DD290/DD287)^(2/DD286),2.01*(15/DD287)^(2/DD286))</f>
        <v>1.0302295642273647</v>
      </c>
      <c r="DQ291" t="s">
        <v>110</v>
      </c>
      <c r="DR291" t="s">
        <v>46</v>
      </c>
      <c r="DS291" s="60">
        <f>IF(DS290&gt;15,2.01*(DS290/DS287)^(2/DS286),2.01*(15/DS287)^(2/DS286))</f>
        <v>0.57471966980766043</v>
      </c>
      <c r="DT291" s="60">
        <f>IF(DT290&gt;15,2.01*(DT290/DT287)^(2/DT286),2.01*(15/DT287)^(2/DT286))</f>
        <v>0.84888415207790313</v>
      </c>
      <c r="DU291" s="60">
        <f>IF(DU290&gt;15,2.01*(DU290/DU287)^(2/DU286),2.01*(15/DU287)^(2/DU286))</f>
        <v>1.0302295642273647</v>
      </c>
    </row>
    <row r="292" spans="2:126" x14ac:dyDescent="0.3">
      <c r="B292" t="s">
        <v>112</v>
      </c>
      <c r="C292" t="s">
        <v>109</v>
      </c>
      <c r="D292" s="11">
        <f>D159</f>
        <v>8</v>
      </c>
      <c r="E292" s="11">
        <f>D292</f>
        <v>8</v>
      </c>
      <c r="F292" s="11">
        <f>D292</f>
        <v>8</v>
      </c>
      <c r="S292" t="s">
        <v>112</v>
      </c>
      <c r="T292" t="s">
        <v>109</v>
      </c>
      <c r="U292" s="11">
        <f>U159</f>
        <v>8</v>
      </c>
      <c r="V292" s="11">
        <f>U292</f>
        <v>8</v>
      </c>
      <c r="W292" s="11">
        <f>U292</f>
        <v>8</v>
      </c>
      <c r="AJ292" t="s">
        <v>112</v>
      </c>
      <c r="AK292" t="s">
        <v>109</v>
      </c>
      <c r="AL292" s="11">
        <f>AL159</f>
        <v>8</v>
      </c>
      <c r="AM292" s="11">
        <f>AL292</f>
        <v>8</v>
      </c>
      <c r="AN292" s="11">
        <f>AL292</f>
        <v>8</v>
      </c>
      <c r="BA292" t="s">
        <v>112</v>
      </c>
      <c r="BB292" t="s">
        <v>109</v>
      </c>
      <c r="BC292" s="11">
        <f>BC159</f>
        <v>8</v>
      </c>
      <c r="BD292" s="11">
        <f>BC292</f>
        <v>8</v>
      </c>
      <c r="BE292" s="11">
        <f>BC292</f>
        <v>8</v>
      </c>
      <c r="BR292" t="s">
        <v>112</v>
      </c>
      <c r="BS292" t="s">
        <v>109</v>
      </c>
      <c r="BT292" s="11">
        <f>BT159</f>
        <v>8</v>
      </c>
      <c r="BU292" s="11">
        <f>BT292</f>
        <v>8</v>
      </c>
      <c r="BV292" s="11">
        <f>BT292</f>
        <v>8</v>
      </c>
      <c r="CI292" t="s">
        <v>112</v>
      </c>
      <c r="CJ292" t="s">
        <v>109</v>
      </c>
      <c r="CK292" s="11">
        <f>CK159</f>
        <v>8</v>
      </c>
      <c r="CL292" s="11">
        <f>CK292</f>
        <v>8</v>
      </c>
      <c r="CM292" s="11">
        <f>CK292</f>
        <v>8</v>
      </c>
      <c r="CZ292" t="s">
        <v>112</v>
      </c>
      <c r="DA292" t="s">
        <v>109</v>
      </c>
      <c r="DB292" s="11">
        <f>DB159</f>
        <v>8</v>
      </c>
      <c r="DC292" s="11">
        <f>DB292</f>
        <v>8</v>
      </c>
      <c r="DD292" s="11">
        <f>DB292</f>
        <v>8</v>
      </c>
      <c r="DQ292" t="s">
        <v>112</v>
      </c>
      <c r="DR292" t="s">
        <v>109</v>
      </c>
      <c r="DS292" s="11">
        <f>DS159</f>
        <v>8</v>
      </c>
      <c r="DT292" s="11">
        <f>DS292</f>
        <v>8</v>
      </c>
      <c r="DU292" s="11">
        <f>DS292</f>
        <v>8</v>
      </c>
    </row>
    <row r="293" spans="2:126" x14ac:dyDescent="0.3">
      <c r="B293" t="s">
        <v>110</v>
      </c>
      <c r="C293" t="s">
        <v>46</v>
      </c>
      <c r="D293" s="60">
        <f>IF(D292&gt;15,2.01*(D292/D287)^(2/D286),2.01*(15/D287)^(2/D286))</f>
        <v>0.57471966980766043</v>
      </c>
      <c r="E293" s="60">
        <f>IF(E292&gt;15,2.01*(E292/E287)^(2/E286),2.01*(15/E287)^(2/E286))</f>
        <v>0.84888415207790313</v>
      </c>
      <c r="F293" s="60">
        <f>IF(F292&gt;15,2.01*(F292/F287)^(2/F286),2.01*(15/F287)^(2/F286))</f>
        <v>1.0302295642273647</v>
      </c>
      <c r="S293" t="s">
        <v>110</v>
      </c>
      <c r="T293" t="s">
        <v>46</v>
      </c>
      <c r="U293" s="60">
        <f>IF(U292&gt;15,2.01*(U292/U287)^(2/U286),2.01*(15/U287)^(2/U286))</f>
        <v>0.57471966980766043</v>
      </c>
      <c r="V293" s="60">
        <f>IF(V292&gt;15,2.01*(V292/V287)^(2/V286),2.01*(15/V287)^(2/V286))</f>
        <v>0.84888415207790313</v>
      </c>
      <c r="W293" s="60">
        <f>IF(W292&gt;15,2.01*(W292/W287)^(2/W286),2.01*(15/W287)^(2/W286))</f>
        <v>1.0302295642273647</v>
      </c>
      <c r="AJ293" t="s">
        <v>110</v>
      </c>
      <c r="AK293" t="s">
        <v>46</v>
      </c>
      <c r="AL293" s="60">
        <f>IF(AL292&gt;15,2.01*(AL292/AL287)^(2/AL286),2.01*(15/AL287)^(2/AL286))</f>
        <v>0.57471966980766043</v>
      </c>
      <c r="AM293" s="60">
        <f>IF(AM292&gt;15,2.01*(AM292/AM287)^(2/AM286),2.01*(15/AM287)^(2/AM286))</f>
        <v>0.84888415207790313</v>
      </c>
      <c r="AN293" s="60">
        <f>IF(AN292&gt;15,2.01*(AN292/AN287)^(2/AN286),2.01*(15/AN287)^(2/AN286))</f>
        <v>1.0302295642273647</v>
      </c>
      <c r="BA293" t="s">
        <v>110</v>
      </c>
      <c r="BB293" t="s">
        <v>46</v>
      </c>
      <c r="BC293" s="60">
        <f>IF(BC292&gt;15,2.01*(BC292/BC287)^(2/BC286),2.01*(15/BC287)^(2/BC286))</f>
        <v>0.57471966980766043</v>
      </c>
      <c r="BD293" s="60">
        <f>IF(BD292&gt;15,2.01*(BD292/BD287)^(2/BD286),2.01*(15/BD287)^(2/BD286))</f>
        <v>0.84888415207790313</v>
      </c>
      <c r="BE293" s="60">
        <f>IF(BE292&gt;15,2.01*(BE292/BE287)^(2/BE286),2.01*(15/BE287)^(2/BE286))</f>
        <v>1.0302295642273647</v>
      </c>
      <c r="BR293" t="s">
        <v>110</v>
      </c>
      <c r="BS293" t="s">
        <v>46</v>
      </c>
      <c r="BT293" s="60">
        <f>IF(BT292&gt;15,2.01*(BT292/BT287)^(2/BT286),2.01*(15/BT287)^(2/BT286))</f>
        <v>0.57471966980766043</v>
      </c>
      <c r="BU293" s="60">
        <f>IF(BU292&gt;15,2.01*(BU292/BU287)^(2/BU286),2.01*(15/BU287)^(2/BU286))</f>
        <v>0.84888415207790313</v>
      </c>
      <c r="BV293" s="60">
        <f>IF(BV292&gt;15,2.01*(BV292/BV287)^(2/BV286),2.01*(15/BV287)^(2/BV286))</f>
        <v>1.0302295642273647</v>
      </c>
      <c r="CI293" t="s">
        <v>110</v>
      </c>
      <c r="CJ293" t="s">
        <v>46</v>
      </c>
      <c r="CK293" s="60">
        <f>IF(CK292&gt;15,2.01*(CK292/CK287)^(2/CK286),2.01*(15/CK287)^(2/CK286))</f>
        <v>0.57471966980766043</v>
      </c>
      <c r="CL293" s="60">
        <f>IF(CL292&gt;15,2.01*(CL292/CL287)^(2/CL286),2.01*(15/CL287)^(2/CL286))</f>
        <v>0.84888415207790313</v>
      </c>
      <c r="CM293" s="60">
        <f>IF(CM292&gt;15,2.01*(CM292/CM287)^(2/CM286),2.01*(15/CM287)^(2/CM286))</f>
        <v>1.0302295642273647</v>
      </c>
      <c r="CZ293" t="s">
        <v>110</v>
      </c>
      <c r="DA293" t="s">
        <v>46</v>
      </c>
      <c r="DB293" s="60">
        <f>IF(DB292&gt;15,2.01*(DB292/DB287)^(2/DB286),2.01*(15/DB287)^(2/DB286))</f>
        <v>0.57471966980766043</v>
      </c>
      <c r="DC293" s="60">
        <f>IF(DC292&gt;15,2.01*(DC292/DC287)^(2/DC286),2.01*(15/DC287)^(2/DC286))</f>
        <v>0.84888415207790313</v>
      </c>
      <c r="DD293" s="60">
        <f>IF(DD292&gt;15,2.01*(DD292/DD287)^(2/DD286),2.01*(15/DD287)^(2/DD286))</f>
        <v>1.0302295642273647</v>
      </c>
      <c r="DQ293" t="s">
        <v>110</v>
      </c>
      <c r="DR293" t="s">
        <v>46</v>
      </c>
      <c r="DS293" s="60">
        <f>IF(DS292&gt;15,2.01*(DS292/DS287)^(2/DS286),2.01*(15/DS287)^(2/DS286))</f>
        <v>0.57471966980766043</v>
      </c>
      <c r="DT293" s="60">
        <f>IF(DT292&gt;15,2.01*(DT292/DT287)^(2/DT286),2.01*(15/DT287)^(2/DT286))</f>
        <v>0.84888415207790313</v>
      </c>
      <c r="DU293" s="60">
        <f>IF(DU292&gt;15,2.01*(DU292/DU287)^(2/DU286),2.01*(15/DU287)^(2/DU286))</f>
        <v>1.0302295642273647</v>
      </c>
    </row>
    <row r="294" spans="2:126" x14ac:dyDescent="0.3">
      <c r="B294" t="s">
        <v>113</v>
      </c>
      <c r="C294" t="s">
        <v>114</v>
      </c>
      <c r="D294" s="39">
        <f>D170</f>
        <v>17</v>
      </c>
      <c r="E294" s="11">
        <f>D294</f>
        <v>17</v>
      </c>
      <c r="F294" s="11">
        <f>D294</f>
        <v>17</v>
      </c>
      <c r="S294" t="s">
        <v>113</v>
      </c>
      <c r="T294" t="s">
        <v>114</v>
      </c>
      <c r="U294" s="39">
        <f>U170</f>
        <v>17</v>
      </c>
      <c r="V294" s="11">
        <f>U294</f>
        <v>17</v>
      </c>
      <c r="W294" s="11">
        <f>U294</f>
        <v>17</v>
      </c>
      <c r="AJ294" t="s">
        <v>113</v>
      </c>
      <c r="AK294" t="s">
        <v>114</v>
      </c>
      <c r="AL294" s="39">
        <f>AL170</f>
        <v>17</v>
      </c>
      <c r="AM294" s="11">
        <f>AL294</f>
        <v>17</v>
      </c>
      <c r="AN294" s="11">
        <f>AL294</f>
        <v>17</v>
      </c>
      <c r="BA294" t="s">
        <v>113</v>
      </c>
      <c r="BB294" t="s">
        <v>114</v>
      </c>
      <c r="BC294" s="39">
        <f>BC170</f>
        <v>17</v>
      </c>
      <c r="BD294" s="11">
        <f>BC294</f>
        <v>17</v>
      </c>
      <c r="BE294" s="11">
        <f>BC294</f>
        <v>17</v>
      </c>
      <c r="BR294" t="s">
        <v>113</v>
      </c>
      <c r="BS294" t="s">
        <v>114</v>
      </c>
      <c r="BT294" s="39">
        <f>BT170</f>
        <v>17</v>
      </c>
      <c r="BU294" s="11">
        <f>BT294</f>
        <v>17</v>
      </c>
      <c r="BV294" s="11">
        <f>BT294</f>
        <v>17</v>
      </c>
      <c r="CI294" t="s">
        <v>113</v>
      </c>
      <c r="CJ294" t="s">
        <v>114</v>
      </c>
      <c r="CK294" s="39">
        <f>CK170</f>
        <v>17</v>
      </c>
      <c r="CL294" s="11">
        <f>CK294</f>
        <v>17</v>
      </c>
      <c r="CM294" s="11">
        <f>CK294</f>
        <v>17</v>
      </c>
      <c r="CZ294" t="s">
        <v>113</v>
      </c>
      <c r="DA294" t="s">
        <v>114</v>
      </c>
      <c r="DB294" s="39">
        <f>DB170</f>
        <v>17</v>
      </c>
      <c r="DC294" s="11">
        <f>DB294</f>
        <v>17</v>
      </c>
      <c r="DD294" s="11">
        <f>DB294</f>
        <v>17</v>
      </c>
      <c r="DQ294" t="s">
        <v>113</v>
      </c>
      <c r="DR294" t="s">
        <v>114</v>
      </c>
      <c r="DS294" s="39">
        <f>DS170</f>
        <v>17</v>
      </c>
      <c r="DT294" s="11">
        <f>DS294</f>
        <v>17</v>
      </c>
      <c r="DU294" s="11">
        <f>DS294</f>
        <v>17</v>
      </c>
    </row>
    <row r="295" spans="2:126" x14ac:dyDescent="0.3">
      <c r="B295" t="s">
        <v>115</v>
      </c>
      <c r="C295" t="s">
        <v>46</v>
      </c>
      <c r="D295" s="60">
        <f>IF(D294&gt;15,2.01*(D294/D287)^(2/D286),2.01*(15/D287)^(2/D286))</f>
        <v>0.59564406907563761</v>
      </c>
      <c r="E295" s="60">
        <f>IF(E294&gt;15,2.01*(E294/E287)^(2/E286),2.01*(15/E287)^(2/E286))</f>
        <v>0.87154967272754624</v>
      </c>
      <c r="F295" s="60">
        <f>IF(F294&gt;15,2.01*(F294/F287)^(2/F286),2.01*(15/F287)^(2/F286))</f>
        <v>1.0529009439678756</v>
      </c>
      <c r="S295" t="s">
        <v>115</v>
      </c>
      <c r="T295" t="s">
        <v>46</v>
      </c>
      <c r="U295" s="60">
        <f>IF(U294&gt;15,2.01*(U294/U287)^(2/U286),2.01*(15/U287)^(2/U286))</f>
        <v>0.59564406907563761</v>
      </c>
      <c r="V295" s="60">
        <f>IF(V294&gt;15,2.01*(V294/V287)^(2/V286),2.01*(15/V287)^(2/V286))</f>
        <v>0.87154967272754624</v>
      </c>
      <c r="W295" s="60">
        <f>IF(W294&gt;15,2.01*(W294/W287)^(2/W286),2.01*(15/W287)^(2/W286))</f>
        <v>1.0529009439678756</v>
      </c>
      <c r="AJ295" t="s">
        <v>115</v>
      </c>
      <c r="AK295" t="s">
        <v>46</v>
      </c>
      <c r="AL295" s="60">
        <f>IF(AL294&gt;15,2.01*(AL294/AL287)^(2/AL286),2.01*(15/AL287)^(2/AL286))</f>
        <v>0.59564406907563761</v>
      </c>
      <c r="AM295" s="60">
        <f>IF(AM294&gt;15,2.01*(AM294/AM287)^(2/AM286),2.01*(15/AM287)^(2/AM286))</f>
        <v>0.87154967272754624</v>
      </c>
      <c r="AN295" s="60">
        <f>IF(AN294&gt;15,2.01*(AN294/AN287)^(2/AN286),2.01*(15/AN287)^(2/AN286))</f>
        <v>1.0529009439678756</v>
      </c>
      <c r="BA295" t="s">
        <v>115</v>
      </c>
      <c r="BB295" t="s">
        <v>46</v>
      </c>
      <c r="BC295" s="60">
        <f>IF(BC294&gt;15,2.01*(BC294/BC287)^(2/BC286),2.01*(15/BC287)^(2/BC286))</f>
        <v>0.59564406907563761</v>
      </c>
      <c r="BD295" s="60">
        <f>IF(BD294&gt;15,2.01*(BD294/BD287)^(2/BD286),2.01*(15/BD287)^(2/BD286))</f>
        <v>0.87154967272754624</v>
      </c>
      <c r="BE295" s="60">
        <f>IF(BE294&gt;15,2.01*(BE294/BE287)^(2/BE286),2.01*(15/BE287)^(2/BE286))</f>
        <v>1.0529009439678756</v>
      </c>
      <c r="BR295" t="s">
        <v>115</v>
      </c>
      <c r="BS295" t="s">
        <v>46</v>
      </c>
      <c r="BT295" s="60">
        <f>IF(BT294&gt;15,2.01*(BT294/BT287)^(2/BT286),2.01*(15/BT287)^(2/BT286))</f>
        <v>0.59564406907563761</v>
      </c>
      <c r="BU295" s="60">
        <f>IF(BU294&gt;15,2.01*(BU294/BU287)^(2/BU286),2.01*(15/BU287)^(2/BU286))</f>
        <v>0.87154967272754624</v>
      </c>
      <c r="BV295" s="60">
        <f>IF(BV294&gt;15,2.01*(BV294/BV287)^(2/BV286),2.01*(15/BV287)^(2/BV286))</f>
        <v>1.0529009439678756</v>
      </c>
      <c r="CI295" t="s">
        <v>115</v>
      </c>
      <c r="CJ295" t="s">
        <v>46</v>
      </c>
      <c r="CK295" s="60">
        <f>IF(CK294&gt;15,2.01*(CK294/CK287)^(2/CK286),2.01*(15/CK287)^(2/CK286))</f>
        <v>0.59564406907563761</v>
      </c>
      <c r="CL295" s="60">
        <f>IF(CL294&gt;15,2.01*(CL294/CL287)^(2/CL286),2.01*(15/CL287)^(2/CL286))</f>
        <v>0.87154967272754624</v>
      </c>
      <c r="CM295" s="60">
        <f>IF(CM294&gt;15,2.01*(CM294/CM287)^(2/CM286),2.01*(15/CM287)^(2/CM286))</f>
        <v>1.0529009439678756</v>
      </c>
      <c r="CZ295" t="s">
        <v>115</v>
      </c>
      <c r="DA295" t="s">
        <v>46</v>
      </c>
      <c r="DB295" s="60">
        <f>IF(DB294&gt;15,2.01*(DB294/DB287)^(2/DB286),2.01*(15/DB287)^(2/DB286))</f>
        <v>0.59564406907563761</v>
      </c>
      <c r="DC295" s="60">
        <f>IF(DC294&gt;15,2.01*(DC294/DC287)^(2/DC286),2.01*(15/DC287)^(2/DC286))</f>
        <v>0.87154967272754624</v>
      </c>
      <c r="DD295" s="60">
        <f>IF(DD294&gt;15,2.01*(DD294/DD287)^(2/DD286),2.01*(15/DD287)^(2/DD286))</f>
        <v>1.0529009439678756</v>
      </c>
      <c r="DQ295" t="s">
        <v>115</v>
      </c>
      <c r="DR295" t="s">
        <v>46</v>
      </c>
      <c r="DS295" s="60">
        <f>IF(DS294&gt;15,2.01*(DS294/DS287)^(2/DS286),2.01*(15/DS287)^(2/DS286))</f>
        <v>0.59564406907563761</v>
      </c>
      <c r="DT295" s="60">
        <f>IF(DT294&gt;15,2.01*(DT294/DT287)^(2/DT286),2.01*(15/DT287)^(2/DT286))</f>
        <v>0.87154967272754624</v>
      </c>
      <c r="DU295" s="60">
        <f>IF(DU294&gt;15,2.01*(DU294/DU287)^(2/DU286),2.01*(15/DU287)^(2/DU286))</f>
        <v>1.0529009439678756</v>
      </c>
    </row>
    <row r="297" spans="2:126" x14ac:dyDescent="0.3">
      <c r="B297" t="s">
        <v>116</v>
      </c>
      <c r="C297" s="11" t="str">
        <f>C180</f>
        <v>B</v>
      </c>
      <c r="S297" t="s">
        <v>116</v>
      </c>
      <c r="T297" s="11" t="str">
        <f>T180</f>
        <v>B</v>
      </c>
      <c r="AJ297" t="s">
        <v>116</v>
      </c>
      <c r="AK297" s="11" t="str">
        <f>AK180</f>
        <v>B</v>
      </c>
      <c r="BA297" t="s">
        <v>116</v>
      </c>
      <c r="BB297" s="11" t="str">
        <f>BB180</f>
        <v>B</v>
      </c>
      <c r="BR297" t="s">
        <v>116</v>
      </c>
      <c r="BS297" s="11" t="str">
        <f>BS180</f>
        <v>B</v>
      </c>
      <c r="CI297" t="s">
        <v>116</v>
      </c>
      <c r="CJ297" s="11" t="str">
        <f>CJ180</f>
        <v>B</v>
      </c>
      <c r="CZ297" t="s">
        <v>116</v>
      </c>
      <c r="DA297" s="11" t="str">
        <f>DA180</f>
        <v>B</v>
      </c>
      <c r="DQ297" t="s">
        <v>116</v>
      </c>
      <c r="DR297" s="11" t="str">
        <f>DR180</f>
        <v>B</v>
      </c>
    </row>
    <row r="298" spans="2:126" x14ac:dyDescent="0.3">
      <c r="B298" t="s">
        <v>105</v>
      </c>
      <c r="C298" t="s">
        <v>106</v>
      </c>
      <c r="D298" s="48">
        <f>IF(C297="B",D286,"")</f>
        <v>7</v>
      </c>
      <c r="E298" s="48" t="str">
        <f>IF(C297="C",E286,"")</f>
        <v/>
      </c>
      <c r="F298" s="48" t="str">
        <f>IF(C297="D",F286,"")</f>
        <v/>
      </c>
      <c r="G298" s="16"/>
      <c r="S298" t="s">
        <v>105</v>
      </c>
      <c r="T298" t="s">
        <v>106</v>
      </c>
      <c r="U298" s="48">
        <f>IF(T297="B",U286,"")</f>
        <v>7</v>
      </c>
      <c r="V298" s="48" t="str">
        <f>IF(T297="C",V286,"")</f>
        <v/>
      </c>
      <c r="W298" s="48" t="str">
        <f>IF(T297="D",W286,"")</f>
        <v/>
      </c>
      <c r="X298" s="202"/>
      <c r="AJ298" t="s">
        <v>105</v>
      </c>
      <c r="AK298" t="s">
        <v>106</v>
      </c>
      <c r="AL298" s="48">
        <f>IF(AK297="B",AL286,"")</f>
        <v>7</v>
      </c>
      <c r="AM298" s="48" t="str">
        <f>IF(AK297="C",AM286,"")</f>
        <v/>
      </c>
      <c r="AN298" s="48" t="str">
        <f>IF(AK297="D",AN286,"")</f>
        <v/>
      </c>
      <c r="AO298" s="202"/>
      <c r="BA298" t="s">
        <v>105</v>
      </c>
      <c r="BB298" t="s">
        <v>106</v>
      </c>
      <c r="BC298" s="48">
        <f>IF(BB297="B",BC286,"")</f>
        <v>7</v>
      </c>
      <c r="BD298" s="48" t="str">
        <f>IF(BB297="C",BD286,"")</f>
        <v/>
      </c>
      <c r="BE298" s="48" t="str">
        <f>IF(BB297="D",BE286,"")</f>
        <v/>
      </c>
      <c r="BF298" s="202"/>
      <c r="BR298" t="s">
        <v>105</v>
      </c>
      <c r="BS298" t="s">
        <v>106</v>
      </c>
      <c r="BT298" s="48">
        <f>IF(BS297="B",BT286,"")</f>
        <v>7</v>
      </c>
      <c r="BU298" s="48" t="str">
        <f>IF(BS297="C",BU286,"")</f>
        <v/>
      </c>
      <c r="BV298" s="48" t="str">
        <f>IF(BS297="D",BV286,"")</f>
        <v/>
      </c>
      <c r="BW298" s="202"/>
      <c r="CI298" t="s">
        <v>105</v>
      </c>
      <c r="CJ298" t="s">
        <v>106</v>
      </c>
      <c r="CK298" s="48">
        <f>IF(CJ297="B",CK286,"")</f>
        <v>7</v>
      </c>
      <c r="CL298" s="48" t="str">
        <f>IF(CJ297="C",CL286,"")</f>
        <v/>
      </c>
      <c r="CM298" s="48" t="str">
        <f>IF(CJ297="D",CM286,"")</f>
        <v/>
      </c>
      <c r="CN298" s="202"/>
      <c r="CZ298" t="s">
        <v>105</v>
      </c>
      <c r="DA298" t="s">
        <v>106</v>
      </c>
      <c r="DB298" s="48">
        <f>IF(DA297="B",DB286,"")</f>
        <v>7</v>
      </c>
      <c r="DC298" s="48" t="str">
        <f>IF(DA297="C",DC286,"")</f>
        <v/>
      </c>
      <c r="DD298" s="48" t="str">
        <f>IF(DA297="D",DD286,"")</f>
        <v/>
      </c>
      <c r="DE298" s="202"/>
      <c r="DQ298" t="s">
        <v>105</v>
      </c>
      <c r="DR298" t="s">
        <v>106</v>
      </c>
      <c r="DS298" s="48">
        <f>IF(DR297="B",DS286,"")</f>
        <v>7</v>
      </c>
      <c r="DT298" s="48" t="str">
        <f>IF(DR297="C",DT286,"")</f>
        <v/>
      </c>
      <c r="DU298" s="48" t="str">
        <f>IF(DR297="D",DU286,"")</f>
        <v/>
      </c>
      <c r="DV298" s="202"/>
    </row>
    <row r="299" spans="2:126" x14ac:dyDescent="0.3">
      <c r="B299" t="s">
        <v>105</v>
      </c>
      <c r="C299" t="s">
        <v>107</v>
      </c>
      <c r="D299" s="48">
        <f>IF(C297="B",D287,"")</f>
        <v>1200</v>
      </c>
      <c r="E299" s="48" t="str">
        <f>IF(C297="C",E287,"")</f>
        <v/>
      </c>
      <c r="F299" s="48" t="str">
        <f>IF(C297="D",F287,"")</f>
        <v/>
      </c>
      <c r="G299" s="16"/>
      <c r="S299" t="s">
        <v>105</v>
      </c>
      <c r="T299" t="s">
        <v>107</v>
      </c>
      <c r="U299" s="48">
        <f>IF(T297="B",U287,"")</f>
        <v>1200</v>
      </c>
      <c r="V299" s="48" t="str">
        <f>IF(T297="C",V287,"")</f>
        <v/>
      </c>
      <c r="W299" s="48" t="str">
        <f>IF(T297="D",W287,"")</f>
        <v/>
      </c>
      <c r="X299" s="202"/>
      <c r="AJ299" t="s">
        <v>105</v>
      </c>
      <c r="AK299" t="s">
        <v>107</v>
      </c>
      <c r="AL299" s="48">
        <f>IF(AK297="B",AL287,"")</f>
        <v>1200</v>
      </c>
      <c r="AM299" s="48" t="str">
        <f>IF(AK297="C",AM287,"")</f>
        <v/>
      </c>
      <c r="AN299" s="48" t="str">
        <f>IF(AK297="D",AN287,"")</f>
        <v/>
      </c>
      <c r="AO299" s="202"/>
      <c r="BA299" t="s">
        <v>105</v>
      </c>
      <c r="BB299" t="s">
        <v>107</v>
      </c>
      <c r="BC299" s="48">
        <f>IF(BB297="B",BC287,"")</f>
        <v>1200</v>
      </c>
      <c r="BD299" s="48" t="str">
        <f>IF(BB297="C",BD287,"")</f>
        <v/>
      </c>
      <c r="BE299" s="48" t="str">
        <f>IF(BB297="D",BE287,"")</f>
        <v/>
      </c>
      <c r="BF299" s="202"/>
      <c r="BR299" t="s">
        <v>105</v>
      </c>
      <c r="BS299" t="s">
        <v>107</v>
      </c>
      <c r="BT299" s="48">
        <f>IF(BS297="B",BT287,"")</f>
        <v>1200</v>
      </c>
      <c r="BU299" s="48" t="str">
        <f>IF(BS297="C",BU287,"")</f>
        <v/>
      </c>
      <c r="BV299" s="48" t="str">
        <f>IF(BS297="D",BV287,"")</f>
        <v/>
      </c>
      <c r="BW299" s="202"/>
      <c r="CI299" t="s">
        <v>105</v>
      </c>
      <c r="CJ299" t="s">
        <v>107</v>
      </c>
      <c r="CK299" s="48">
        <f>IF(CJ297="B",CK287,"")</f>
        <v>1200</v>
      </c>
      <c r="CL299" s="48" t="str">
        <f>IF(CJ297="C",CL287,"")</f>
        <v/>
      </c>
      <c r="CM299" s="48" t="str">
        <f>IF(CJ297="D",CM287,"")</f>
        <v/>
      </c>
      <c r="CN299" s="202"/>
      <c r="CZ299" t="s">
        <v>105</v>
      </c>
      <c r="DA299" t="s">
        <v>107</v>
      </c>
      <c r="DB299" s="48">
        <f>IF(DA297="B",DB287,"")</f>
        <v>1200</v>
      </c>
      <c r="DC299" s="48" t="str">
        <f>IF(DA297="C",DC287,"")</f>
        <v/>
      </c>
      <c r="DD299" s="48" t="str">
        <f>IF(DA297="D",DD287,"")</f>
        <v/>
      </c>
      <c r="DE299" s="202"/>
      <c r="DQ299" t="s">
        <v>105</v>
      </c>
      <c r="DR299" t="s">
        <v>107</v>
      </c>
      <c r="DS299" s="48">
        <f>IF(DR297="B",DS287,"")</f>
        <v>1200</v>
      </c>
      <c r="DT299" s="48" t="str">
        <f>IF(DR297="C",DT287,"")</f>
        <v/>
      </c>
      <c r="DU299" s="48" t="str">
        <f>IF(DR297="D",DU287,"")</f>
        <v/>
      </c>
      <c r="DV299" s="202"/>
    </row>
    <row r="300" spans="2:126" x14ac:dyDescent="0.3">
      <c r="B300" t="s">
        <v>108</v>
      </c>
      <c r="C300" t="s">
        <v>109</v>
      </c>
      <c r="D300" s="11">
        <f>IF(C297="B",D288,"")</f>
        <v>0</v>
      </c>
      <c r="E300" s="11" t="str">
        <f>IF(C297="C",E288,"")</f>
        <v/>
      </c>
      <c r="F300" s="11" t="str">
        <f>IF(C297="D",F288,"")</f>
        <v/>
      </c>
      <c r="G300" s="16">
        <f>SUM(D300:F300)</f>
        <v>0</v>
      </c>
      <c r="S300" t="s">
        <v>108</v>
      </c>
      <c r="T300" t="s">
        <v>109</v>
      </c>
      <c r="U300" s="11">
        <f>IF(T297="B",U288,"")</f>
        <v>0</v>
      </c>
      <c r="V300" s="11" t="str">
        <f>IF(T297="C",V288,"")</f>
        <v/>
      </c>
      <c r="W300" s="11" t="str">
        <f>IF(T297="D",W288,"")</f>
        <v/>
      </c>
      <c r="X300" s="202">
        <f>SUM(U300:W300)</f>
        <v>0</v>
      </c>
      <c r="AJ300" t="s">
        <v>108</v>
      </c>
      <c r="AK300" t="s">
        <v>109</v>
      </c>
      <c r="AL300" s="11">
        <f>IF(AK297="B",AL288,"")</f>
        <v>0</v>
      </c>
      <c r="AM300" s="11" t="str">
        <f>IF(AK297="C",AM288,"")</f>
        <v/>
      </c>
      <c r="AN300" s="11" t="str">
        <f>IF(AK297="D",AN288,"")</f>
        <v/>
      </c>
      <c r="AO300" s="202">
        <f>SUM(AL300:AN300)</f>
        <v>0</v>
      </c>
      <c r="BA300" t="s">
        <v>108</v>
      </c>
      <c r="BB300" t="s">
        <v>109</v>
      </c>
      <c r="BC300" s="11">
        <f>IF(BB297="B",BC288,"")</f>
        <v>0</v>
      </c>
      <c r="BD300" s="11" t="str">
        <f>IF(BB297="C",BD288,"")</f>
        <v/>
      </c>
      <c r="BE300" s="11" t="str">
        <f>IF(BB297="D",BE288,"")</f>
        <v/>
      </c>
      <c r="BF300" s="202">
        <f>SUM(BC300:BE300)</f>
        <v>0</v>
      </c>
      <c r="BR300" t="s">
        <v>108</v>
      </c>
      <c r="BS300" t="s">
        <v>109</v>
      </c>
      <c r="BT300" s="11">
        <f>IF(BS297="B",BT288,"")</f>
        <v>0</v>
      </c>
      <c r="BU300" s="11" t="str">
        <f>IF(BS297="C",BU288,"")</f>
        <v/>
      </c>
      <c r="BV300" s="11" t="str">
        <f>IF(BS297="D",BV288,"")</f>
        <v/>
      </c>
      <c r="BW300" s="202">
        <f>SUM(BT300:BV300)</f>
        <v>0</v>
      </c>
      <c r="CI300" t="s">
        <v>108</v>
      </c>
      <c r="CJ300" t="s">
        <v>109</v>
      </c>
      <c r="CK300" s="11">
        <f>IF(CJ297="B",CK288,"")</f>
        <v>0</v>
      </c>
      <c r="CL300" s="11" t="str">
        <f>IF(CJ297="C",CL288,"")</f>
        <v/>
      </c>
      <c r="CM300" s="11" t="str">
        <f>IF(CJ297="D",CM288,"")</f>
        <v/>
      </c>
      <c r="CN300" s="202">
        <f>SUM(CK300:CM300)</f>
        <v>0</v>
      </c>
      <c r="CZ300" t="s">
        <v>108</v>
      </c>
      <c r="DA300" t="s">
        <v>109</v>
      </c>
      <c r="DB300" s="11">
        <f>IF(DA297="B",DB288,"")</f>
        <v>0</v>
      </c>
      <c r="DC300" s="11" t="str">
        <f>IF(DA297="C",DC288,"")</f>
        <v/>
      </c>
      <c r="DD300" s="11" t="str">
        <f>IF(DA297="D",DD288,"")</f>
        <v/>
      </c>
      <c r="DE300" s="202">
        <f>SUM(DB300:DD300)</f>
        <v>0</v>
      </c>
      <c r="DQ300" t="s">
        <v>108</v>
      </c>
      <c r="DR300" t="s">
        <v>109</v>
      </c>
      <c r="DS300" s="11">
        <f>IF(DR297="B",DS288,"")</f>
        <v>0</v>
      </c>
      <c r="DT300" s="11" t="str">
        <f>IF(DR297="C",DT288,"")</f>
        <v/>
      </c>
      <c r="DU300" s="11" t="str">
        <f>IF(DR297="D",DU288,"")</f>
        <v/>
      </c>
      <c r="DV300" s="202">
        <f>SUM(DS300:DU300)</f>
        <v>0</v>
      </c>
    </row>
    <row r="301" spans="2:126" x14ac:dyDescent="0.3">
      <c r="B301" t="s">
        <v>110</v>
      </c>
      <c r="C301" t="s">
        <v>46</v>
      </c>
      <c r="D301" s="11">
        <f>IF(C297="B",D289,"")</f>
        <v>0.57471966980766043</v>
      </c>
      <c r="E301" s="11" t="str">
        <f>IF(C297="C",E289,"")</f>
        <v/>
      </c>
      <c r="F301" s="60" t="str">
        <f>IF(C297="D",F289,"")</f>
        <v/>
      </c>
      <c r="G301" s="63">
        <f t="shared" ref="G301:G307" si="50">SUM(D301:F301)</f>
        <v>0.57471966980766043</v>
      </c>
      <c r="S301" t="s">
        <v>110</v>
      </c>
      <c r="T301" t="s">
        <v>46</v>
      </c>
      <c r="U301" s="11">
        <f>IF(T297="B",U289,"")</f>
        <v>0.57471966980766043</v>
      </c>
      <c r="V301" s="11" t="str">
        <f>IF(T297="C",V289,"")</f>
        <v/>
      </c>
      <c r="W301" s="60" t="str">
        <f>IF(T297="D",W289,"")</f>
        <v/>
      </c>
      <c r="X301" s="63">
        <f t="shared" ref="X301:X307" si="51">SUM(U301:W301)</f>
        <v>0.57471966980766043</v>
      </c>
      <c r="AJ301" t="s">
        <v>110</v>
      </c>
      <c r="AK301" t="s">
        <v>46</v>
      </c>
      <c r="AL301" s="11">
        <f>IF(AK297="B",AL289,"")</f>
        <v>0.57471966980766043</v>
      </c>
      <c r="AM301" s="11" t="str">
        <f>IF(AK297="C",AM289,"")</f>
        <v/>
      </c>
      <c r="AN301" s="60" t="str">
        <f>IF(AK297="D",AN289,"")</f>
        <v/>
      </c>
      <c r="AO301" s="63">
        <f t="shared" ref="AO301:AO307" si="52">SUM(AL301:AN301)</f>
        <v>0.57471966980766043</v>
      </c>
      <c r="BA301" t="s">
        <v>110</v>
      </c>
      <c r="BB301" t="s">
        <v>46</v>
      </c>
      <c r="BC301" s="11">
        <f>IF(BB297="B",BC289,"")</f>
        <v>0.57471966980766043</v>
      </c>
      <c r="BD301" s="11" t="str">
        <f>IF(BB297="C",BD289,"")</f>
        <v/>
      </c>
      <c r="BE301" s="60" t="str">
        <f>IF(BB297="D",BE289,"")</f>
        <v/>
      </c>
      <c r="BF301" s="63">
        <f t="shared" ref="BF301:BF307" si="53">SUM(BC301:BE301)</f>
        <v>0.57471966980766043</v>
      </c>
      <c r="BR301" t="s">
        <v>110</v>
      </c>
      <c r="BS301" t="s">
        <v>46</v>
      </c>
      <c r="BT301" s="11">
        <f>IF(BS297="B",BT289,"")</f>
        <v>0.57471966980766043</v>
      </c>
      <c r="BU301" s="11" t="str">
        <f>IF(BS297="C",BU289,"")</f>
        <v/>
      </c>
      <c r="BV301" s="60" t="str">
        <f>IF(BS297="D",BV289,"")</f>
        <v/>
      </c>
      <c r="BW301" s="63">
        <f t="shared" ref="BW301:BW307" si="54">SUM(BT301:BV301)</f>
        <v>0.57471966980766043</v>
      </c>
      <c r="CI301" t="s">
        <v>110</v>
      </c>
      <c r="CJ301" t="s">
        <v>46</v>
      </c>
      <c r="CK301" s="11">
        <f>IF(CJ297="B",CK289,"")</f>
        <v>0.57471966980766043</v>
      </c>
      <c r="CL301" s="11" t="str">
        <f>IF(CJ297="C",CL289,"")</f>
        <v/>
      </c>
      <c r="CM301" s="60" t="str">
        <f>IF(CJ297="D",CM289,"")</f>
        <v/>
      </c>
      <c r="CN301" s="63">
        <f t="shared" ref="CN301:CN307" si="55">SUM(CK301:CM301)</f>
        <v>0.57471966980766043</v>
      </c>
      <c r="CZ301" t="s">
        <v>110</v>
      </c>
      <c r="DA301" t="s">
        <v>46</v>
      </c>
      <c r="DB301" s="11">
        <f>IF(DA297="B",DB289,"")</f>
        <v>0.57471966980766043</v>
      </c>
      <c r="DC301" s="11" t="str">
        <f>IF(DA297="C",DC289,"")</f>
        <v/>
      </c>
      <c r="DD301" s="60" t="str">
        <f>IF(DA297="D",DD289,"")</f>
        <v/>
      </c>
      <c r="DE301" s="63">
        <f t="shared" ref="DE301:DE307" si="56">SUM(DB301:DD301)</f>
        <v>0.57471966980766043</v>
      </c>
      <c r="DQ301" t="s">
        <v>110</v>
      </c>
      <c r="DR301" t="s">
        <v>46</v>
      </c>
      <c r="DS301" s="11">
        <f>IF(DR297="B",DS289,"")</f>
        <v>0.57471966980766043</v>
      </c>
      <c r="DT301" s="11" t="str">
        <f>IF(DR297="C",DT289,"")</f>
        <v/>
      </c>
      <c r="DU301" s="60" t="str">
        <f>IF(DR297="D",DU289,"")</f>
        <v/>
      </c>
      <c r="DV301" s="63">
        <f t="shared" ref="DV301:DV307" si="57">SUM(DS301:DU301)</f>
        <v>0.57471966980766043</v>
      </c>
    </row>
    <row r="302" spans="2:126" x14ac:dyDescent="0.3">
      <c r="B302" t="s">
        <v>111</v>
      </c>
      <c r="C302" t="s">
        <v>109</v>
      </c>
      <c r="D302" s="11">
        <f>IF(C297="B",D290,"")</f>
        <v>15</v>
      </c>
      <c r="E302" s="11" t="str">
        <f>IF(C297="C",E290,"")</f>
        <v/>
      </c>
      <c r="F302" s="11" t="str">
        <f>IF(C297="D",F290,"")</f>
        <v/>
      </c>
      <c r="G302" s="16">
        <f t="shared" si="50"/>
        <v>15</v>
      </c>
      <c r="S302" t="s">
        <v>111</v>
      </c>
      <c r="T302" t="s">
        <v>109</v>
      </c>
      <c r="U302" s="11">
        <f>IF(T297="B",U290,"")</f>
        <v>15</v>
      </c>
      <c r="V302" s="11" t="str">
        <f>IF(T297="C",V290,"")</f>
        <v/>
      </c>
      <c r="W302" s="11" t="str">
        <f>IF(T297="D",W290,"")</f>
        <v/>
      </c>
      <c r="X302" s="202">
        <f t="shared" si="51"/>
        <v>15</v>
      </c>
      <c r="AJ302" t="s">
        <v>111</v>
      </c>
      <c r="AK302" t="s">
        <v>109</v>
      </c>
      <c r="AL302" s="11">
        <f>IF(AK297="B",AL290,"")</f>
        <v>15</v>
      </c>
      <c r="AM302" s="11" t="str">
        <f>IF(AK297="C",AM290,"")</f>
        <v/>
      </c>
      <c r="AN302" s="11" t="str">
        <f>IF(AK297="D",AN290,"")</f>
        <v/>
      </c>
      <c r="AO302" s="202">
        <f t="shared" si="52"/>
        <v>15</v>
      </c>
      <c r="BA302" t="s">
        <v>111</v>
      </c>
      <c r="BB302" t="s">
        <v>109</v>
      </c>
      <c r="BC302" s="11">
        <f>IF(BB297="B",BC290,"")</f>
        <v>15</v>
      </c>
      <c r="BD302" s="11" t="str">
        <f>IF(BB297="C",BD290,"")</f>
        <v/>
      </c>
      <c r="BE302" s="11" t="str">
        <f>IF(BB297="D",BE290,"")</f>
        <v/>
      </c>
      <c r="BF302" s="202">
        <f t="shared" si="53"/>
        <v>15</v>
      </c>
      <c r="BR302" t="s">
        <v>111</v>
      </c>
      <c r="BS302" t="s">
        <v>109</v>
      </c>
      <c r="BT302" s="11">
        <f>IF(BS297="B",BT290,"")</f>
        <v>15</v>
      </c>
      <c r="BU302" s="11" t="str">
        <f>IF(BS297="C",BU290,"")</f>
        <v/>
      </c>
      <c r="BV302" s="11" t="str">
        <f>IF(BS297="D",BV290,"")</f>
        <v/>
      </c>
      <c r="BW302" s="202">
        <f t="shared" si="54"/>
        <v>15</v>
      </c>
      <c r="CI302" t="s">
        <v>111</v>
      </c>
      <c r="CJ302" t="s">
        <v>109</v>
      </c>
      <c r="CK302" s="11">
        <f>IF(CJ297="B",CK290,"")</f>
        <v>15</v>
      </c>
      <c r="CL302" s="11" t="str">
        <f>IF(CJ297="C",CL290,"")</f>
        <v/>
      </c>
      <c r="CM302" s="11" t="str">
        <f>IF(CJ297="D",CM290,"")</f>
        <v/>
      </c>
      <c r="CN302" s="202">
        <f t="shared" si="55"/>
        <v>15</v>
      </c>
      <c r="CZ302" t="s">
        <v>111</v>
      </c>
      <c r="DA302" t="s">
        <v>109</v>
      </c>
      <c r="DB302" s="11">
        <f>IF(DA297="B",DB290,"")</f>
        <v>15</v>
      </c>
      <c r="DC302" s="11" t="str">
        <f>IF(DA297="C",DC290,"")</f>
        <v/>
      </c>
      <c r="DD302" s="11" t="str">
        <f>IF(DA297="D",DD290,"")</f>
        <v/>
      </c>
      <c r="DE302" s="202">
        <f t="shared" si="56"/>
        <v>15</v>
      </c>
      <c r="DQ302" t="s">
        <v>111</v>
      </c>
      <c r="DR302" t="s">
        <v>109</v>
      </c>
      <c r="DS302" s="11">
        <f>IF(DR297="B",DS290,"")</f>
        <v>15</v>
      </c>
      <c r="DT302" s="11" t="str">
        <f>IF(DR297="C",DT290,"")</f>
        <v/>
      </c>
      <c r="DU302" s="11" t="str">
        <f>IF(DR297="D",DU290,"")</f>
        <v/>
      </c>
      <c r="DV302" s="202">
        <f t="shared" si="57"/>
        <v>15</v>
      </c>
    </row>
    <row r="303" spans="2:126" x14ac:dyDescent="0.3">
      <c r="B303" t="s">
        <v>110</v>
      </c>
      <c r="C303" t="s">
        <v>46</v>
      </c>
      <c r="D303" s="11">
        <f>IF(C297="B",D291,"")</f>
        <v>0.57471966980766043</v>
      </c>
      <c r="E303" s="11" t="str">
        <f>IF(C297="C",E291,"")</f>
        <v/>
      </c>
      <c r="F303" s="60" t="str">
        <f>IF(C297="D",F291,"")</f>
        <v/>
      </c>
      <c r="G303" s="63">
        <f t="shared" si="50"/>
        <v>0.57471966980766043</v>
      </c>
      <c r="S303" t="s">
        <v>110</v>
      </c>
      <c r="T303" t="s">
        <v>46</v>
      </c>
      <c r="U303" s="11">
        <f>IF(T297="B",U291,"")</f>
        <v>0.57471966980766043</v>
      </c>
      <c r="V303" s="11" t="str">
        <f>IF(T297="C",V291,"")</f>
        <v/>
      </c>
      <c r="W303" s="60" t="str">
        <f>IF(T297="D",W291,"")</f>
        <v/>
      </c>
      <c r="X303" s="63">
        <f t="shared" si="51"/>
        <v>0.57471966980766043</v>
      </c>
      <c r="AJ303" t="s">
        <v>110</v>
      </c>
      <c r="AK303" t="s">
        <v>46</v>
      </c>
      <c r="AL303" s="11">
        <f>IF(AK297="B",AL291,"")</f>
        <v>0.57471966980766043</v>
      </c>
      <c r="AM303" s="11" t="str">
        <f>IF(AK297="C",AM291,"")</f>
        <v/>
      </c>
      <c r="AN303" s="60" t="str">
        <f>IF(AK297="D",AN291,"")</f>
        <v/>
      </c>
      <c r="AO303" s="63">
        <f t="shared" si="52"/>
        <v>0.57471966980766043</v>
      </c>
      <c r="BA303" t="s">
        <v>110</v>
      </c>
      <c r="BB303" t="s">
        <v>46</v>
      </c>
      <c r="BC303" s="11">
        <f>IF(BB297="B",BC291,"")</f>
        <v>0.57471966980766043</v>
      </c>
      <c r="BD303" s="11" t="str">
        <f>IF(BB297="C",BD291,"")</f>
        <v/>
      </c>
      <c r="BE303" s="60" t="str">
        <f>IF(BB297="D",BE291,"")</f>
        <v/>
      </c>
      <c r="BF303" s="63">
        <f t="shared" si="53"/>
        <v>0.57471966980766043</v>
      </c>
      <c r="BR303" t="s">
        <v>110</v>
      </c>
      <c r="BS303" t="s">
        <v>46</v>
      </c>
      <c r="BT303" s="11">
        <f>IF(BS297="B",BT291,"")</f>
        <v>0.57471966980766043</v>
      </c>
      <c r="BU303" s="11" t="str">
        <f>IF(BS297="C",BU291,"")</f>
        <v/>
      </c>
      <c r="BV303" s="60" t="str">
        <f>IF(BS297="D",BV291,"")</f>
        <v/>
      </c>
      <c r="BW303" s="63">
        <f t="shared" si="54"/>
        <v>0.57471966980766043</v>
      </c>
      <c r="CI303" t="s">
        <v>110</v>
      </c>
      <c r="CJ303" t="s">
        <v>46</v>
      </c>
      <c r="CK303" s="11">
        <f>IF(CJ297="B",CK291,"")</f>
        <v>0.57471966980766043</v>
      </c>
      <c r="CL303" s="11" t="str">
        <f>IF(CJ297="C",CL291,"")</f>
        <v/>
      </c>
      <c r="CM303" s="60" t="str">
        <f>IF(CJ297="D",CM291,"")</f>
        <v/>
      </c>
      <c r="CN303" s="63">
        <f t="shared" si="55"/>
        <v>0.57471966980766043</v>
      </c>
      <c r="CZ303" t="s">
        <v>110</v>
      </c>
      <c r="DA303" t="s">
        <v>46</v>
      </c>
      <c r="DB303" s="11">
        <f>IF(DA297="B",DB291,"")</f>
        <v>0.57471966980766043</v>
      </c>
      <c r="DC303" s="11" t="str">
        <f>IF(DA297="C",DC291,"")</f>
        <v/>
      </c>
      <c r="DD303" s="60" t="str">
        <f>IF(DA297="D",DD291,"")</f>
        <v/>
      </c>
      <c r="DE303" s="63">
        <f t="shared" si="56"/>
        <v>0.57471966980766043</v>
      </c>
      <c r="DQ303" t="s">
        <v>110</v>
      </c>
      <c r="DR303" t="s">
        <v>46</v>
      </c>
      <c r="DS303" s="11">
        <f>IF(DR297="B",DS291,"")</f>
        <v>0.57471966980766043</v>
      </c>
      <c r="DT303" s="11" t="str">
        <f>IF(DR297="C",DT291,"")</f>
        <v/>
      </c>
      <c r="DU303" s="60" t="str">
        <f>IF(DR297="D",DU291,"")</f>
        <v/>
      </c>
      <c r="DV303" s="63">
        <f t="shared" si="57"/>
        <v>0.57471966980766043</v>
      </c>
    </row>
    <row r="304" spans="2:126" x14ac:dyDescent="0.3">
      <c r="B304" t="s">
        <v>112</v>
      </c>
      <c r="C304" t="s">
        <v>109</v>
      </c>
      <c r="D304" s="11">
        <f>IF(C297="B",D292,"")</f>
        <v>8</v>
      </c>
      <c r="E304" s="11" t="str">
        <f>IF(C297="C",E292,"")</f>
        <v/>
      </c>
      <c r="F304" s="11" t="str">
        <f>IF(C297="D",F292,"")</f>
        <v/>
      </c>
      <c r="G304" s="16">
        <f t="shared" si="50"/>
        <v>8</v>
      </c>
      <c r="S304" t="s">
        <v>112</v>
      </c>
      <c r="T304" t="s">
        <v>109</v>
      </c>
      <c r="U304" s="11">
        <f>IF(T297="B",U292,"")</f>
        <v>8</v>
      </c>
      <c r="V304" s="11" t="str">
        <f>IF(T297="C",V292,"")</f>
        <v/>
      </c>
      <c r="W304" s="11" t="str">
        <f>IF(T297="D",W292,"")</f>
        <v/>
      </c>
      <c r="X304" s="202">
        <f t="shared" si="51"/>
        <v>8</v>
      </c>
      <c r="AJ304" t="s">
        <v>112</v>
      </c>
      <c r="AK304" t="s">
        <v>109</v>
      </c>
      <c r="AL304" s="11">
        <f>IF(AK297="B",AL292,"")</f>
        <v>8</v>
      </c>
      <c r="AM304" s="11" t="str">
        <f>IF(AK297="C",AM292,"")</f>
        <v/>
      </c>
      <c r="AN304" s="11" t="str">
        <f>IF(AK297="D",AN292,"")</f>
        <v/>
      </c>
      <c r="AO304" s="202">
        <f t="shared" si="52"/>
        <v>8</v>
      </c>
      <c r="BA304" t="s">
        <v>112</v>
      </c>
      <c r="BB304" t="s">
        <v>109</v>
      </c>
      <c r="BC304" s="11">
        <f>IF(BB297="B",BC292,"")</f>
        <v>8</v>
      </c>
      <c r="BD304" s="11" t="str">
        <f>IF(BB297="C",BD292,"")</f>
        <v/>
      </c>
      <c r="BE304" s="11" t="str">
        <f>IF(BB297="D",BE292,"")</f>
        <v/>
      </c>
      <c r="BF304" s="202">
        <f t="shared" si="53"/>
        <v>8</v>
      </c>
      <c r="BR304" t="s">
        <v>112</v>
      </c>
      <c r="BS304" t="s">
        <v>109</v>
      </c>
      <c r="BT304" s="11">
        <f>IF(BS297="B",BT292,"")</f>
        <v>8</v>
      </c>
      <c r="BU304" s="11" t="str">
        <f>IF(BS297="C",BU292,"")</f>
        <v/>
      </c>
      <c r="BV304" s="11" t="str">
        <f>IF(BS297="D",BV292,"")</f>
        <v/>
      </c>
      <c r="BW304" s="202">
        <f t="shared" si="54"/>
        <v>8</v>
      </c>
      <c r="CI304" t="s">
        <v>112</v>
      </c>
      <c r="CJ304" t="s">
        <v>109</v>
      </c>
      <c r="CK304" s="11">
        <f>IF(CJ297="B",CK292,"")</f>
        <v>8</v>
      </c>
      <c r="CL304" s="11" t="str">
        <f>IF(CJ297="C",CL292,"")</f>
        <v/>
      </c>
      <c r="CM304" s="11" t="str">
        <f>IF(CJ297="D",CM292,"")</f>
        <v/>
      </c>
      <c r="CN304" s="202">
        <f t="shared" si="55"/>
        <v>8</v>
      </c>
      <c r="CZ304" t="s">
        <v>112</v>
      </c>
      <c r="DA304" t="s">
        <v>109</v>
      </c>
      <c r="DB304" s="11">
        <f>IF(DA297="B",DB292,"")</f>
        <v>8</v>
      </c>
      <c r="DC304" s="11" t="str">
        <f>IF(DA297="C",DC292,"")</f>
        <v/>
      </c>
      <c r="DD304" s="11" t="str">
        <f>IF(DA297="D",DD292,"")</f>
        <v/>
      </c>
      <c r="DE304" s="202">
        <f t="shared" si="56"/>
        <v>8</v>
      </c>
      <c r="DQ304" t="s">
        <v>112</v>
      </c>
      <c r="DR304" t="s">
        <v>109</v>
      </c>
      <c r="DS304" s="11">
        <f>IF(DR297="B",DS292,"")</f>
        <v>8</v>
      </c>
      <c r="DT304" s="11" t="str">
        <f>IF(DR297="C",DT292,"")</f>
        <v/>
      </c>
      <c r="DU304" s="11" t="str">
        <f>IF(DR297="D",DU292,"")</f>
        <v/>
      </c>
      <c r="DV304" s="202">
        <f t="shared" si="57"/>
        <v>8</v>
      </c>
    </row>
    <row r="305" spans="1:126" x14ac:dyDescent="0.3">
      <c r="B305" t="s">
        <v>110</v>
      </c>
      <c r="C305" t="s">
        <v>46</v>
      </c>
      <c r="D305" s="11">
        <f>IF(C297="B",D293,"")</f>
        <v>0.57471966980766043</v>
      </c>
      <c r="E305" s="11" t="str">
        <f>IF(C297="C",E293,"")</f>
        <v/>
      </c>
      <c r="F305" s="60" t="str">
        <f>IF(C297="D",F293,"")</f>
        <v/>
      </c>
      <c r="G305" s="63">
        <f t="shared" si="50"/>
        <v>0.57471966980766043</v>
      </c>
      <c r="S305" t="s">
        <v>110</v>
      </c>
      <c r="T305" t="s">
        <v>46</v>
      </c>
      <c r="U305" s="11">
        <f>IF(T297="B",U293,"")</f>
        <v>0.57471966980766043</v>
      </c>
      <c r="V305" s="11" t="str">
        <f>IF(T297="C",V293,"")</f>
        <v/>
      </c>
      <c r="W305" s="60" t="str">
        <f>IF(T297="D",W293,"")</f>
        <v/>
      </c>
      <c r="X305" s="63">
        <f t="shared" si="51"/>
        <v>0.57471966980766043</v>
      </c>
      <c r="AJ305" t="s">
        <v>110</v>
      </c>
      <c r="AK305" t="s">
        <v>46</v>
      </c>
      <c r="AL305" s="11">
        <f>IF(AK297="B",AL293,"")</f>
        <v>0.57471966980766043</v>
      </c>
      <c r="AM305" s="11" t="str">
        <f>IF(AK297="C",AM293,"")</f>
        <v/>
      </c>
      <c r="AN305" s="60" t="str">
        <f>IF(AK297="D",AN293,"")</f>
        <v/>
      </c>
      <c r="AO305" s="63">
        <f t="shared" si="52"/>
        <v>0.57471966980766043</v>
      </c>
      <c r="BA305" t="s">
        <v>110</v>
      </c>
      <c r="BB305" t="s">
        <v>46</v>
      </c>
      <c r="BC305" s="11">
        <f>IF(BB297="B",BC293,"")</f>
        <v>0.57471966980766043</v>
      </c>
      <c r="BD305" s="11" t="str">
        <f>IF(BB297="C",BD293,"")</f>
        <v/>
      </c>
      <c r="BE305" s="60" t="str">
        <f>IF(BB297="D",BE293,"")</f>
        <v/>
      </c>
      <c r="BF305" s="63">
        <f t="shared" si="53"/>
        <v>0.57471966980766043</v>
      </c>
      <c r="BR305" t="s">
        <v>110</v>
      </c>
      <c r="BS305" t="s">
        <v>46</v>
      </c>
      <c r="BT305" s="11">
        <f>IF(BS297="B",BT293,"")</f>
        <v>0.57471966980766043</v>
      </c>
      <c r="BU305" s="11" t="str">
        <f>IF(BS297="C",BU293,"")</f>
        <v/>
      </c>
      <c r="BV305" s="60" t="str">
        <f>IF(BS297="D",BV293,"")</f>
        <v/>
      </c>
      <c r="BW305" s="63">
        <f t="shared" si="54"/>
        <v>0.57471966980766043</v>
      </c>
      <c r="CI305" t="s">
        <v>110</v>
      </c>
      <c r="CJ305" t="s">
        <v>46</v>
      </c>
      <c r="CK305" s="11">
        <f>IF(CJ297="B",CK293,"")</f>
        <v>0.57471966980766043</v>
      </c>
      <c r="CL305" s="11" t="str">
        <f>IF(CJ297="C",CL293,"")</f>
        <v/>
      </c>
      <c r="CM305" s="60" t="str">
        <f>IF(CJ297="D",CM293,"")</f>
        <v/>
      </c>
      <c r="CN305" s="63">
        <f t="shared" si="55"/>
        <v>0.57471966980766043</v>
      </c>
      <c r="CZ305" t="s">
        <v>110</v>
      </c>
      <c r="DA305" t="s">
        <v>46</v>
      </c>
      <c r="DB305" s="11">
        <f>IF(DA297="B",DB293,"")</f>
        <v>0.57471966980766043</v>
      </c>
      <c r="DC305" s="11" t="str">
        <f>IF(DA297="C",DC293,"")</f>
        <v/>
      </c>
      <c r="DD305" s="60" t="str">
        <f>IF(DA297="D",DD293,"")</f>
        <v/>
      </c>
      <c r="DE305" s="63">
        <f t="shared" si="56"/>
        <v>0.57471966980766043</v>
      </c>
      <c r="DQ305" t="s">
        <v>110</v>
      </c>
      <c r="DR305" t="s">
        <v>46</v>
      </c>
      <c r="DS305" s="11">
        <f>IF(DR297="B",DS293,"")</f>
        <v>0.57471966980766043</v>
      </c>
      <c r="DT305" s="11" t="str">
        <f>IF(DR297="C",DT293,"")</f>
        <v/>
      </c>
      <c r="DU305" s="60" t="str">
        <f>IF(DR297="D",DU293,"")</f>
        <v/>
      </c>
      <c r="DV305" s="63">
        <f t="shared" si="57"/>
        <v>0.57471966980766043</v>
      </c>
    </row>
    <row r="306" spans="1:126" x14ac:dyDescent="0.3">
      <c r="B306" t="s">
        <v>117</v>
      </c>
      <c r="C306" t="s">
        <v>114</v>
      </c>
      <c r="D306" s="11">
        <f>IF(C297="B",D294,"")</f>
        <v>17</v>
      </c>
      <c r="E306" s="11" t="str">
        <f>IF(C297="C",E294,"")</f>
        <v/>
      </c>
      <c r="F306" s="11" t="str">
        <f>IF(C297="D",F294,"")</f>
        <v/>
      </c>
      <c r="G306" s="16">
        <f t="shared" si="50"/>
        <v>17</v>
      </c>
      <c r="S306" t="s">
        <v>117</v>
      </c>
      <c r="T306" t="s">
        <v>114</v>
      </c>
      <c r="U306" s="11">
        <f>IF(T297="B",U294,"")</f>
        <v>17</v>
      </c>
      <c r="V306" s="11" t="str">
        <f>IF(T297="C",V294,"")</f>
        <v/>
      </c>
      <c r="W306" s="11" t="str">
        <f>IF(T297="D",W294,"")</f>
        <v/>
      </c>
      <c r="X306" s="202">
        <f t="shared" si="51"/>
        <v>17</v>
      </c>
      <c r="AJ306" t="s">
        <v>117</v>
      </c>
      <c r="AK306" t="s">
        <v>114</v>
      </c>
      <c r="AL306" s="11">
        <f>IF(AK297="B",AL294,"")</f>
        <v>17</v>
      </c>
      <c r="AM306" s="11" t="str">
        <f>IF(AK297="C",AM294,"")</f>
        <v/>
      </c>
      <c r="AN306" s="11" t="str">
        <f>IF(AK297="D",AN294,"")</f>
        <v/>
      </c>
      <c r="AO306" s="202">
        <f t="shared" si="52"/>
        <v>17</v>
      </c>
      <c r="BA306" t="s">
        <v>117</v>
      </c>
      <c r="BB306" t="s">
        <v>114</v>
      </c>
      <c r="BC306" s="11">
        <f>IF(BB297="B",BC294,"")</f>
        <v>17</v>
      </c>
      <c r="BD306" s="11" t="str">
        <f>IF(BB297="C",BD294,"")</f>
        <v/>
      </c>
      <c r="BE306" s="11" t="str">
        <f>IF(BB297="D",BE294,"")</f>
        <v/>
      </c>
      <c r="BF306" s="202">
        <f t="shared" si="53"/>
        <v>17</v>
      </c>
      <c r="BR306" t="s">
        <v>117</v>
      </c>
      <c r="BS306" t="s">
        <v>114</v>
      </c>
      <c r="BT306" s="11">
        <f>IF(BS297="B",BT294,"")</f>
        <v>17</v>
      </c>
      <c r="BU306" s="11" t="str">
        <f>IF(BS297="C",BU294,"")</f>
        <v/>
      </c>
      <c r="BV306" s="11" t="str">
        <f>IF(BS297="D",BV294,"")</f>
        <v/>
      </c>
      <c r="BW306" s="202">
        <f t="shared" si="54"/>
        <v>17</v>
      </c>
      <c r="CI306" t="s">
        <v>117</v>
      </c>
      <c r="CJ306" t="s">
        <v>114</v>
      </c>
      <c r="CK306" s="11">
        <f>IF(CJ297="B",CK294,"")</f>
        <v>17</v>
      </c>
      <c r="CL306" s="11" t="str">
        <f>IF(CJ297="C",CL294,"")</f>
        <v/>
      </c>
      <c r="CM306" s="11" t="str">
        <f>IF(CJ297="D",CM294,"")</f>
        <v/>
      </c>
      <c r="CN306" s="202">
        <f t="shared" si="55"/>
        <v>17</v>
      </c>
      <c r="CZ306" t="s">
        <v>117</v>
      </c>
      <c r="DA306" t="s">
        <v>114</v>
      </c>
      <c r="DB306" s="11">
        <f>IF(DA297="B",DB294,"")</f>
        <v>17</v>
      </c>
      <c r="DC306" s="11" t="str">
        <f>IF(DA297="C",DC294,"")</f>
        <v/>
      </c>
      <c r="DD306" s="11" t="str">
        <f>IF(DA297="D",DD294,"")</f>
        <v/>
      </c>
      <c r="DE306" s="202">
        <f t="shared" si="56"/>
        <v>17</v>
      </c>
      <c r="DQ306" t="s">
        <v>117</v>
      </c>
      <c r="DR306" t="s">
        <v>114</v>
      </c>
      <c r="DS306" s="11">
        <f>IF(DR297="B",DS294,"")</f>
        <v>17</v>
      </c>
      <c r="DT306" s="11" t="str">
        <f>IF(DR297="C",DT294,"")</f>
        <v/>
      </c>
      <c r="DU306" s="11" t="str">
        <f>IF(DR297="D",DU294,"")</f>
        <v/>
      </c>
      <c r="DV306" s="202">
        <f t="shared" si="57"/>
        <v>17</v>
      </c>
    </row>
    <row r="307" spans="1:126" x14ac:dyDescent="0.3">
      <c r="B307" t="s">
        <v>115</v>
      </c>
      <c r="C307" t="s">
        <v>46</v>
      </c>
      <c r="D307" s="11">
        <f>IF(C297="B",D295,"")</f>
        <v>0.59564406907563761</v>
      </c>
      <c r="E307" s="11" t="str">
        <f>IF(C297="C",E295,"")</f>
        <v/>
      </c>
      <c r="F307" s="60" t="str">
        <f>IF(C297="D",F295,"")</f>
        <v/>
      </c>
      <c r="G307" s="63">
        <f t="shared" si="50"/>
        <v>0.59564406907563761</v>
      </c>
      <c r="S307" t="s">
        <v>115</v>
      </c>
      <c r="T307" t="s">
        <v>46</v>
      </c>
      <c r="U307" s="11">
        <f>IF(T297="B",U295,"")</f>
        <v>0.59564406907563761</v>
      </c>
      <c r="V307" s="11" t="str">
        <f>IF(T297="C",V295,"")</f>
        <v/>
      </c>
      <c r="W307" s="60" t="str">
        <f>IF(T297="D",W295,"")</f>
        <v/>
      </c>
      <c r="X307" s="63">
        <f t="shared" si="51"/>
        <v>0.59564406907563761</v>
      </c>
      <c r="AJ307" t="s">
        <v>115</v>
      </c>
      <c r="AK307" t="s">
        <v>46</v>
      </c>
      <c r="AL307" s="11">
        <f>IF(AK297="B",AL295,"")</f>
        <v>0.59564406907563761</v>
      </c>
      <c r="AM307" s="11" t="str">
        <f>IF(AK297="C",AM295,"")</f>
        <v/>
      </c>
      <c r="AN307" s="60" t="str">
        <f>IF(AK297="D",AN295,"")</f>
        <v/>
      </c>
      <c r="AO307" s="63">
        <f t="shared" si="52"/>
        <v>0.59564406907563761</v>
      </c>
      <c r="BA307" t="s">
        <v>115</v>
      </c>
      <c r="BB307" t="s">
        <v>46</v>
      </c>
      <c r="BC307" s="11">
        <f>IF(BB297="B",BC295,"")</f>
        <v>0.59564406907563761</v>
      </c>
      <c r="BD307" s="11" t="str">
        <f>IF(BB297="C",BD295,"")</f>
        <v/>
      </c>
      <c r="BE307" s="60" t="str">
        <f>IF(BB297="D",BE295,"")</f>
        <v/>
      </c>
      <c r="BF307" s="63">
        <f t="shared" si="53"/>
        <v>0.59564406907563761</v>
      </c>
      <c r="BR307" t="s">
        <v>115</v>
      </c>
      <c r="BS307" t="s">
        <v>46</v>
      </c>
      <c r="BT307" s="11">
        <f>IF(BS297="B",BT295,"")</f>
        <v>0.59564406907563761</v>
      </c>
      <c r="BU307" s="11" t="str">
        <f>IF(BS297="C",BU295,"")</f>
        <v/>
      </c>
      <c r="BV307" s="60" t="str">
        <f>IF(BS297="D",BV295,"")</f>
        <v/>
      </c>
      <c r="BW307" s="63">
        <f t="shared" si="54"/>
        <v>0.59564406907563761</v>
      </c>
      <c r="CI307" t="s">
        <v>115</v>
      </c>
      <c r="CJ307" t="s">
        <v>46</v>
      </c>
      <c r="CK307" s="11">
        <f>IF(CJ297="B",CK295,"")</f>
        <v>0.59564406907563761</v>
      </c>
      <c r="CL307" s="11" t="str">
        <f>IF(CJ297="C",CL295,"")</f>
        <v/>
      </c>
      <c r="CM307" s="60" t="str">
        <f>IF(CJ297="D",CM295,"")</f>
        <v/>
      </c>
      <c r="CN307" s="63">
        <f t="shared" si="55"/>
        <v>0.59564406907563761</v>
      </c>
      <c r="CZ307" t="s">
        <v>115</v>
      </c>
      <c r="DA307" t="s">
        <v>46</v>
      </c>
      <c r="DB307" s="11">
        <f>IF(DA297="B",DB295,"")</f>
        <v>0.59564406907563761</v>
      </c>
      <c r="DC307" s="11" t="str">
        <f>IF(DA297="C",DC295,"")</f>
        <v/>
      </c>
      <c r="DD307" s="60" t="str">
        <f>IF(DA297="D",DD295,"")</f>
        <v/>
      </c>
      <c r="DE307" s="63">
        <f t="shared" si="56"/>
        <v>0.59564406907563761</v>
      </c>
      <c r="DQ307" t="s">
        <v>115</v>
      </c>
      <c r="DR307" t="s">
        <v>46</v>
      </c>
      <c r="DS307" s="11">
        <f>IF(DR297="B",DS295,"")</f>
        <v>0.59564406907563761</v>
      </c>
      <c r="DT307" s="11" t="str">
        <f>IF(DR297="C",DT295,"")</f>
        <v/>
      </c>
      <c r="DU307" s="60" t="str">
        <f>IF(DR297="D",DU295,"")</f>
        <v/>
      </c>
      <c r="DV307" s="63">
        <f t="shared" si="57"/>
        <v>0.59564406907563761</v>
      </c>
    </row>
    <row r="308" spans="1:126" x14ac:dyDescent="0.3">
      <c r="B308" s="12"/>
      <c r="C308" s="16"/>
      <c r="D308" s="16"/>
      <c r="E308" s="16"/>
      <c r="F308" s="16"/>
      <c r="G308" s="16"/>
      <c r="S308" s="12"/>
      <c r="T308" s="202"/>
      <c r="U308" s="202"/>
      <c r="V308" s="202"/>
      <c r="W308" s="202"/>
      <c r="X308" s="202"/>
      <c r="AJ308" s="12"/>
      <c r="AK308" s="202"/>
      <c r="AL308" s="202"/>
      <c r="AM308" s="202"/>
      <c r="AN308" s="202"/>
      <c r="AO308" s="202"/>
      <c r="BA308" s="12"/>
      <c r="BB308" s="202"/>
      <c r="BC308" s="202"/>
      <c r="BD308" s="202"/>
      <c r="BE308" s="202"/>
      <c r="BF308" s="202"/>
      <c r="BR308" s="12"/>
      <c r="BS308" s="202"/>
      <c r="BT308" s="202"/>
      <c r="BU308" s="202"/>
      <c r="BV308" s="202"/>
      <c r="BW308" s="202"/>
      <c r="CI308" s="12"/>
      <c r="CJ308" s="202"/>
      <c r="CK308" s="202"/>
      <c r="CL308" s="202"/>
      <c r="CM308" s="202"/>
      <c r="CN308" s="202"/>
      <c r="CZ308" s="12"/>
      <c r="DA308" s="202"/>
      <c r="DB308" s="202"/>
      <c r="DC308" s="202"/>
      <c r="DD308" s="202"/>
      <c r="DE308" s="202"/>
      <c r="DQ308" s="12"/>
      <c r="DR308" s="202"/>
      <c r="DS308" s="202"/>
      <c r="DT308" s="202"/>
      <c r="DU308" s="202"/>
      <c r="DV308" s="202"/>
    </row>
    <row r="309" spans="1:126" x14ac:dyDescent="0.3">
      <c r="B309" s="12"/>
      <c r="C309" s="16"/>
      <c r="D309" s="16"/>
      <c r="E309" s="16"/>
      <c r="F309" s="16"/>
      <c r="G309" s="16"/>
      <c r="S309" s="12"/>
      <c r="T309" s="202"/>
      <c r="U309" s="202"/>
      <c r="V309" s="202"/>
      <c r="W309" s="202"/>
      <c r="X309" s="202"/>
      <c r="AJ309" s="12"/>
      <c r="AK309" s="202"/>
      <c r="AL309" s="202"/>
      <c r="AM309" s="202"/>
      <c r="AN309" s="202"/>
      <c r="AO309" s="202"/>
      <c r="BA309" s="12"/>
      <c r="BB309" s="202"/>
      <c r="BC309" s="202"/>
      <c r="BD309" s="202"/>
      <c r="BE309" s="202"/>
      <c r="BF309" s="202"/>
      <c r="BR309" s="12"/>
      <c r="BS309" s="202"/>
      <c r="BT309" s="202"/>
      <c r="BU309" s="202"/>
      <c r="BV309" s="202"/>
      <c r="BW309" s="202"/>
      <c r="CI309" s="12"/>
      <c r="CJ309" s="202"/>
      <c r="CK309" s="202"/>
      <c r="CL309" s="202"/>
      <c r="CM309" s="202"/>
      <c r="CN309" s="202"/>
      <c r="CZ309" s="12"/>
      <c r="DA309" s="202"/>
      <c r="DB309" s="202"/>
      <c r="DC309" s="202"/>
      <c r="DD309" s="202"/>
      <c r="DE309" s="202"/>
      <c r="DQ309" s="12"/>
      <c r="DR309" s="202"/>
      <c r="DS309" s="202"/>
      <c r="DT309" s="202"/>
      <c r="DU309" s="202"/>
      <c r="DV309" s="202"/>
    </row>
    <row r="310" spans="1:126" x14ac:dyDescent="0.3">
      <c r="B310" s="12"/>
      <c r="C310" s="49" t="s">
        <v>118</v>
      </c>
      <c r="D310" s="49" t="s">
        <v>119</v>
      </c>
      <c r="E310" s="16"/>
      <c r="F310" s="16"/>
      <c r="G310" s="16"/>
      <c r="S310" s="12"/>
      <c r="T310" s="49" t="s">
        <v>118</v>
      </c>
      <c r="U310" s="49" t="s">
        <v>119</v>
      </c>
      <c r="V310" s="202"/>
      <c r="W310" s="202"/>
      <c r="X310" s="202"/>
      <c r="AJ310" s="12"/>
      <c r="AK310" s="49" t="s">
        <v>118</v>
      </c>
      <c r="AL310" s="49" t="s">
        <v>119</v>
      </c>
      <c r="AM310" s="202"/>
      <c r="AN310" s="202"/>
      <c r="AO310" s="202"/>
      <c r="BA310" s="12"/>
      <c r="BB310" s="49" t="s">
        <v>118</v>
      </c>
      <c r="BC310" s="49" t="s">
        <v>119</v>
      </c>
      <c r="BD310" s="202"/>
      <c r="BE310" s="202"/>
      <c r="BF310" s="202"/>
      <c r="BR310" s="12"/>
      <c r="BS310" s="49" t="s">
        <v>118</v>
      </c>
      <c r="BT310" s="49" t="s">
        <v>119</v>
      </c>
      <c r="BU310" s="202"/>
      <c r="BV310" s="202"/>
      <c r="BW310" s="202"/>
      <c r="CI310" s="12"/>
      <c r="CJ310" s="49" t="s">
        <v>118</v>
      </c>
      <c r="CK310" s="49" t="s">
        <v>119</v>
      </c>
      <c r="CL310" s="202"/>
      <c r="CM310" s="202"/>
      <c r="CN310" s="202"/>
      <c r="CZ310" s="12"/>
      <c r="DA310" s="49" t="s">
        <v>118</v>
      </c>
      <c r="DB310" s="49" t="s">
        <v>119</v>
      </c>
      <c r="DC310" s="202"/>
      <c r="DD310" s="202"/>
      <c r="DE310" s="202"/>
      <c r="DQ310" s="12"/>
      <c r="DR310" s="49" t="s">
        <v>118</v>
      </c>
      <c r="DS310" s="49" t="s">
        <v>119</v>
      </c>
      <c r="DT310" s="202"/>
      <c r="DU310" s="202"/>
      <c r="DV310" s="202"/>
    </row>
    <row r="311" spans="1:126" x14ac:dyDescent="0.3">
      <c r="B311" s="50" t="str">
        <f>B300</f>
        <v>z = 0 ft</v>
      </c>
      <c r="C311" s="54">
        <f>G300</f>
        <v>0</v>
      </c>
      <c r="D311" s="61">
        <f>G301</f>
        <v>0.57471966980766043</v>
      </c>
      <c r="E311" s="54" t="s">
        <v>46</v>
      </c>
      <c r="F311" s="16"/>
      <c r="G311" s="16"/>
      <c r="S311" s="50" t="str">
        <f>S300</f>
        <v>z = 0 ft</v>
      </c>
      <c r="T311" s="203">
        <f>X300</f>
        <v>0</v>
      </c>
      <c r="U311" s="61">
        <f>X301</f>
        <v>0.57471966980766043</v>
      </c>
      <c r="V311" s="203" t="s">
        <v>46</v>
      </c>
      <c r="W311" s="202"/>
      <c r="X311" s="202"/>
      <c r="AJ311" s="50" t="str">
        <f>AJ300</f>
        <v>z = 0 ft</v>
      </c>
      <c r="AK311" s="203">
        <f>AO300</f>
        <v>0</v>
      </c>
      <c r="AL311" s="61">
        <f>AO301</f>
        <v>0.57471966980766043</v>
      </c>
      <c r="AM311" s="203" t="s">
        <v>46</v>
      </c>
      <c r="AN311" s="202"/>
      <c r="AO311" s="202"/>
      <c r="BA311" s="50" t="str">
        <f>BA300</f>
        <v>z = 0 ft</v>
      </c>
      <c r="BB311" s="203">
        <f>BF300</f>
        <v>0</v>
      </c>
      <c r="BC311" s="61">
        <f>BF301</f>
        <v>0.57471966980766043</v>
      </c>
      <c r="BD311" s="203" t="s">
        <v>46</v>
      </c>
      <c r="BE311" s="202"/>
      <c r="BF311" s="202"/>
      <c r="BR311" s="50" t="str">
        <f>BR300</f>
        <v>z = 0 ft</v>
      </c>
      <c r="BS311" s="203">
        <f>BW300</f>
        <v>0</v>
      </c>
      <c r="BT311" s="61">
        <f>BW301</f>
        <v>0.57471966980766043</v>
      </c>
      <c r="BU311" s="203" t="s">
        <v>46</v>
      </c>
      <c r="BV311" s="202"/>
      <c r="BW311" s="202"/>
      <c r="CI311" s="50" t="str">
        <f>CI300</f>
        <v>z = 0 ft</v>
      </c>
      <c r="CJ311" s="203">
        <f>CN300</f>
        <v>0</v>
      </c>
      <c r="CK311" s="61">
        <f>CN301</f>
        <v>0.57471966980766043</v>
      </c>
      <c r="CL311" s="203" t="s">
        <v>46</v>
      </c>
      <c r="CM311" s="202"/>
      <c r="CN311" s="202"/>
      <c r="CZ311" s="50" t="str">
        <f>CZ300</f>
        <v>z = 0 ft</v>
      </c>
      <c r="DA311" s="203">
        <f>DE300</f>
        <v>0</v>
      </c>
      <c r="DB311" s="61">
        <f>DE301</f>
        <v>0.57471966980766043</v>
      </c>
      <c r="DC311" s="203" t="s">
        <v>46</v>
      </c>
      <c r="DD311" s="202"/>
      <c r="DE311" s="202"/>
      <c r="DQ311" s="50" t="str">
        <f>DQ300</f>
        <v>z = 0 ft</v>
      </c>
      <c r="DR311" s="203">
        <f>DV300</f>
        <v>0</v>
      </c>
      <c r="DS311" s="61">
        <f>DV301</f>
        <v>0.57471966980766043</v>
      </c>
      <c r="DT311" s="203" t="s">
        <v>46</v>
      </c>
      <c r="DU311" s="202"/>
      <c r="DV311" s="202"/>
    </row>
    <row r="312" spans="1:126" x14ac:dyDescent="0.3">
      <c r="B312" s="50" t="str">
        <f>B302</f>
        <v>z = 15 ft</v>
      </c>
      <c r="C312" s="54">
        <f>G302</f>
        <v>15</v>
      </c>
      <c r="D312" s="61">
        <f>G303</f>
        <v>0.57471966980766043</v>
      </c>
      <c r="E312" s="54" t="s">
        <v>46</v>
      </c>
      <c r="F312" s="16"/>
      <c r="G312" s="16"/>
      <c r="S312" s="50" t="str">
        <f>S302</f>
        <v>z = 15 ft</v>
      </c>
      <c r="T312" s="203">
        <f>X302</f>
        <v>15</v>
      </c>
      <c r="U312" s="61">
        <f>X303</f>
        <v>0.57471966980766043</v>
      </c>
      <c r="V312" s="203" t="s">
        <v>46</v>
      </c>
      <c r="W312" s="202"/>
      <c r="X312" s="202"/>
      <c r="AJ312" s="50" t="str">
        <f>AJ302</f>
        <v>z = 15 ft</v>
      </c>
      <c r="AK312" s="203">
        <f>AO302</f>
        <v>15</v>
      </c>
      <c r="AL312" s="61">
        <f>AO303</f>
        <v>0.57471966980766043</v>
      </c>
      <c r="AM312" s="203" t="s">
        <v>46</v>
      </c>
      <c r="AN312" s="202"/>
      <c r="AO312" s="202"/>
      <c r="BA312" s="50" t="str">
        <f>BA302</f>
        <v>z = 15 ft</v>
      </c>
      <c r="BB312" s="203">
        <f>BF302</f>
        <v>15</v>
      </c>
      <c r="BC312" s="61">
        <f>BF303</f>
        <v>0.57471966980766043</v>
      </c>
      <c r="BD312" s="203" t="s">
        <v>46</v>
      </c>
      <c r="BE312" s="202"/>
      <c r="BF312" s="202"/>
      <c r="BR312" s="50" t="str">
        <f>BR302</f>
        <v>z = 15 ft</v>
      </c>
      <c r="BS312" s="203">
        <f>BW302</f>
        <v>15</v>
      </c>
      <c r="BT312" s="61">
        <f>BW303</f>
        <v>0.57471966980766043</v>
      </c>
      <c r="BU312" s="203" t="s">
        <v>46</v>
      </c>
      <c r="BV312" s="202"/>
      <c r="BW312" s="202"/>
      <c r="CI312" s="50" t="str">
        <f>CI302</f>
        <v>z = 15 ft</v>
      </c>
      <c r="CJ312" s="203">
        <f>CN302</f>
        <v>15</v>
      </c>
      <c r="CK312" s="61">
        <f>CN303</f>
        <v>0.57471966980766043</v>
      </c>
      <c r="CL312" s="203" t="s">
        <v>46</v>
      </c>
      <c r="CM312" s="202"/>
      <c r="CN312" s="202"/>
      <c r="CZ312" s="50" t="str">
        <f>CZ302</f>
        <v>z = 15 ft</v>
      </c>
      <c r="DA312" s="203">
        <f>DE302</f>
        <v>15</v>
      </c>
      <c r="DB312" s="61">
        <f>DE303</f>
        <v>0.57471966980766043</v>
      </c>
      <c r="DC312" s="203" t="s">
        <v>46</v>
      </c>
      <c r="DD312" s="202"/>
      <c r="DE312" s="202"/>
      <c r="DQ312" s="50" t="str">
        <f>DQ302</f>
        <v>z = 15 ft</v>
      </c>
      <c r="DR312" s="203">
        <f>DV302</f>
        <v>15</v>
      </c>
      <c r="DS312" s="61">
        <f>DV303</f>
        <v>0.57471966980766043</v>
      </c>
      <c r="DT312" s="203" t="s">
        <v>46</v>
      </c>
      <c r="DU312" s="202"/>
      <c r="DV312" s="202"/>
    </row>
    <row r="313" spans="1:126" x14ac:dyDescent="0.3">
      <c r="B313" s="50" t="str">
        <f>B304</f>
        <v>z = H</v>
      </c>
      <c r="C313" s="54">
        <f>G304</f>
        <v>8</v>
      </c>
      <c r="D313" s="61">
        <f>G305</f>
        <v>0.57471966980766043</v>
      </c>
      <c r="E313" s="54" t="s">
        <v>46</v>
      </c>
      <c r="F313" s="16"/>
      <c r="G313" s="16"/>
      <c r="S313" s="50" t="str">
        <f>S304</f>
        <v>z = H</v>
      </c>
      <c r="T313" s="203">
        <f>X304</f>
        <v>8</v>
      </c>
      <c r="U313" s="61">
        <f>X305</f>
        <v>0.57471966980766043</v>
      </c>
      <c r="V313" s="203" t="s">
        <v>46</v>
      </c>
      <c r="W313" s="202"/>
      <c r="X313" s="202"/>
      <c r="AJ313" s="50" t="str">
        <f>AJ304</f>
        <v>z = H</v>
      </c>
      <c r="AK313" s="203">
        <f>AO304</f>
        <v>8</v>
      </c>
      <c r="AL313" s="61">
        <f>AO305</f>
        <v>0.57471966980766043</v>
      </c>
      <c r="AM313" s="203" t="s">
        <v>46</v>
      </c>
      <c r="AN313" s="202"/>
      <c r="AO313" s="202"/>
      <c r="BA313" s="50" t="str">
        <f>BA304</f>
        <v>z = H</v>
      </c>
      <c r="BB313" s="203">
        <f>BF304</f>
        <v>8</v>
      </c>
      <c r="BC313" s="61">
        <f>BF305</f>
        <v>0.57471966980766043</v>
      </c>
      <c r="BD313" s="203" t="s">
        <v>46</v>
      </c>
      <c r="BE313" s="202"/>
      <c r="BF313" s="202"/>
      <c r="BR313" s="50" t="str">
        <f>BR304</f>
        <v>z = H</v>
      </c>
      <c r="BS313" s="203">
        <f>BW304</f>
        <v>8</v>
      </c>
      <c r="BT313" s="61">
        <f>BW305</f>
        <v>0.57471966980766043</v>
      </c>
      <c r="BU313" s="203" t="s">
        <v>46</v>
      </c>
      <c r="BV313" s="202"/>
      <c r="BW313" s="202"/>
      <c r="CI313" s="50" t="str">
        <f>CI304</f>
        <v>z = H</v>
      </c>
      <c r="CJ313" s="203">
        <f>CN304</f>
        <v>8</v>
      </c>
      <c r="CK313" s="61">
        <f>CN305</f>
        <v>0.57471966980766043</v>
      </c>
      <c r="CL313" s="203" t="s">
        <v>46</v>
      </c>
      <c r="CM313" s="202"/>
      <c r="CN313" s="202"/>
      <c r="CZ313" s="50" t="str">
        <f>CZ304</f>
        <v>z = H</v>
      </c>
      <c r="DA313" s="203">
        <f>DE304</f>
        <v>8</v>
      </c>
      <c r="DB313" s="61">
        <f>DE305</f>
        <v>0.57471966980766043</v>
      </c>
      <c r="DC313" s="203" t="s">
        <v>46</v>
      </c>
      <c r="DD313" s="202"/>
      <c r="DE313" s="202"/>
      <c r="DQ313" s="50" t="str">
        <f>DQ304</f>
        <v>z = H</v>
      </c>
      <c r="DR313" s="203">
        <f>DV304</f>
        <v>8</v>
      </c>
      <c r="DS313" s="61">
        <f>DV305</f>
        <v>0.57471966980766043</v>
      </c>
      <c r="DT313" s="203" t="s">
        <v>46</v>
      </c>
      <c r="DU313" s="202"/>
      <c r="DV313" s="202"/>
    </row>
    <row r="314" spans="1:126" x14ac:dyDescent="0.3">
      <c r="B314" s="50" t="str">
        <f>B306</f>
        <v>z = RMH = h</v>
      </c>
      <c r="C314" s="54">
        <f>G306</f>
        <v>17</v>
      </c>
      <c r="D314" s="61">
        <f>G307</f>
        <v>0.59564406907563761</v>
      </c>
      <c r="E314" s="54" t="s">
        <v>120</v>
      </c>
      <c r="F314" s="16"/>
      <c r="G314" s="16"/>
      <c r="S314" s="50" t="str">
        <f>S306</f>
        <v>z = RMH = h</v>
      </c>
      <c r="T314" s="203">
        <f>X306</f>
        <v>17</v>
      </c>
      <c r="U314" s="61">
        <f>X307</f>
        <v>0.59564406907563761</v>
      </c>
      <c r="V314" s="203" t="s">
        <v>120</v>
      </c>
      <c r="W314" s="202"/>
      <c r="X314" s="202"/>
      <c r="AJ314" s="50" t="str">
        <f>AJ306</f>
        <v>z = RMH = h</v>
      </c>
      <c r="AK314" s="203">
        <f>AO306</f>
        <v>17</v>
      </c>
      <c r="AL314" s="61">
        <f>AO307</f>
        <v>0.59564406907563761</v>
      </c>
      <c r="AM314" s="203" t="s">
        <v>120</v>
      </c>
      <c r="AN314" s="202"/>
      <c r="AO314" s="202"/>
      <c r="BA314" s="50" t="str">
        <f>BA306</f>
        <v>z = RMH = h</v>
      </c>
      <c r="BB314" s="203">
        <f>BF306</f>
        <v>17</v>
      </c>
      <c r="BC314" s="61">
        <f>BF307</f>
        <v>0.59564406907563761</v>
      </c>
      <c r="BD314" s="203" t="s">
        <v>120</v>
      </c>
      <c r="BE314" s="202"/>
      <c r="BF314" s="202"/>
      <c r="BR314" s="50" t="str">
        <f>BR306</f>
        <v>z = RMH = h</v>
      </c>
      <c r="BS314" s="203">
        <f>BW306</f>
        <v>17</v>
      </c>
      <c r="BT314" s="61">
        <f>BW307</f>
        <v>0.59564406907563761</v>
      </c>
      <c r="BU314" s="203" t="s">
        <v>120</v>
      </c>
      <c r="BV314" s="202"/>
      <c r="BW314" s="202"/>
      <c r="CI314" s="50" t="str">
        <f>CI306</f>
        <v>z = RMH = h</v>
      </c>
      <c r="CJ314" s="203">
        <f>CN306</f>
        <v>17</v>
      </c>
      <c r="CK314" s="61">
        <f>CN307</f>
        <v>0.59564406907563761</v>
      </c>
      <c r="CL314" s="203" t="s">
        <v>120</v>
      </c>
      <c r="CM314" s="202"/>
      <c r="CN314" s="202"/>
      <c r="CZ314" s="50" t="str">
        <f>CZ306</f>
        <v>z = RMH = h</v>
      </c>
      <c r="DA314" s="203">
        <f>DE306</f>
        <v>17</v>
      </c>
      <c r="DB314" s="61">
        <f>DE307</f>
        <v>0.59564406907563761</v>
      </c>
      <c r="DC314" s="203" t="s">
        <v>120</v>
      </c>
      <c r="DD314" s="202"/>
      <c r="DE314" s="202"/>
      <c r="DQ314" s="50" t="str">
        <f>DQ306</f>
        <v>z = RMH = h</v>
      </c>
      <c r="DR314" s="203">
        <f>DV306</f>
        <v>17</v>
      </c>
      <c r="DS314" s="61">
        <f>DV307</f>
        <v>0.59564406907563761</v>
      </c>
      <c r="DT314" s="203" t="s">
        <v>120</v>
      </c>
      <c r="DU314" s="202"/>
      <c r="DV314" s="202"/>
    </row>
    <row r="316" spans="1:126" s="64" customFormat="1" x14ac:dyDescent="0.3">
      <c r="A316" s="65" t="s">
        <v>121</v>
      </c>
      <c r="R316" s="65" t="s">
        <v>121</v>
      </c>
      <c r="AI316" s="623" t="s">
        <v>121</v>
      </c>
      <c r="AZ316" s="65" t="s">
        <v>121</v>
      </c>
      <c r="BQ316" s="618" t="s">
        <v>121</v>
      </c>
      <c r="CH316" s="65" t="s">
        <v>121</v>
      </c>
      <c r="CY316" s="623" t="s">
        <v>121</v>
      </c>
      <c r="DP316" s="65" t="s">
        <v>121</v>
      </c>
    </row>
    <row r="317" spans="1:126" x14ac:dyDescent="0.3">
      <c r="A317" s="1" t="s">
        <v>122</v>
      </c>
      <c r="B317" s="1"/>
      <c r="C317" s="1"/>
      <c r="D317" s="1"/>
      <c r="E317" s="1"/>
      <c r="R317" s="1" t="s">
        <v>122</v>
      </c>
      <c r="S317" s="1"/>
      <c r="T317" s="1"/>
      <c r="U317" s="1"/>
      <c r="V317" s="1"/>
      <c r="AI317" s="623" t="s">
        <v>122</v>
      </c>
      <c r="AJ317" s="1"/>
      <c r="AK317" s="1"/>
      <c r="AL317" s="1"/>
      <c r="AM317" s="1"/>
      <c r="AZ317" s="1" t="s">
        <v>122</v>
      </c>
      <c r="BA317" s="1"/>
      <c r="BB317" s="1"/>
      <c r="BC317" s="1"/>
      <c r="BD317" s="1"/>
      <c r="BQ317" s="618" t="s">
        <v>122</v>
      </c>
      <c r="BR317" s="1"/>
      <c r="BS317" s="1"/>
      <c r="BT317" s="1"/>
      <c r="BU317" s="1"/>
      <c r="CH317" s="1" t="s">
        <v>122</v>
      </c>
      <c r="CI317" s="1"/>
      <c r="CJ317" s="1"/>
      <c r="CK317" s="1"/>
      <c r="CL317" s="1"/>
      <c r="CY317" s="623" t="s">
        <v>122</v>
      </c>
      <c r="CZ317" s="1"/>
      <c r="DA317" s="1"/>
      <c r="DB317" s="1"/>
      <c r="DC317" s="1"/>
      <c r="DP317" s="1" t="s">
        <v>122</v>
      </c>
      <c r="DQ317" s="1"/>
      <c r="DR317" s="1"/>
      <c r="DS317" s="1"/>
      <c r="DT317" s="1"/>
    </row>
    <row r="318" spans="1:126" x14ac:dyDescent="0.3">
      <c r="A318" s="1"/>
      <c r="B318" s="1"/>
      <c r="C318" s="1"/>
      <c r="D318" s="1"/>
      <c r="E318" s="1"/>
      <c r="R318" s="1"/>
      <c r="S318" s="1"/>
      <c r="T318" s="1"/>
      <c r="U318" s="1"/>
      <c r="V318" s="1"/>
      <c r="AI318" s="623"/>
      <c r="AJ318" s="1"/>
      <c r="AK318" s="1"/>
      <c r="AL318" s="1"/>
      <c r="AM318" s="1"/>
      <c r="AZ318" s="1"/>
      <c r="BA318" s="1"/>
      <c r="BB318" s="1"/>
      <c r="BC318" s="1"/>
      <c r="BD318" s="1"/>
      <c r="BQ318" s="618"/>
      <c r="BR318" s="1"/>
      <c r="BS318" s="1"/>
      <c r="BT318" s="1"/>
      <c r="BU318" s="1"/>
      <c r="CH318" s="1"/>
      <c r="CI318" s="1"/>
      <c r="CJ318" s="1"/>
      <c r="CK318" s="1"/>
      <c r="CL318" s="1"/>
      <c r="CY318" s="623"/>
      <c r="CZ318" s="1"/>
      <c r="DA318" s="1"/>
      <c r="DB318" s="1"/>
      <c r="DC318" s="1"/>
      <c r="DP318" s="1"/>
      <c r="DQ318" s="1"/>
      <c r="DR318" s="1"/>
      <c r="DS318" s="1"/>
      <c r="DT318" s="1"/>
    </row>
    <row r="319" spans="1:126" x14ac:dyDescent="0.3">
      <c r="A319" s="1"/>
      <c r="B319" s="12" t="s">
        <v>123</v>
      </c>
      <c r="C319" s="1"/>
      <c r="D319" s="1"/>
      <c r="E319" s="1"/>
      <c r="R319" s="1"/>
      <c r="S319" s="12" t="s">
        <v>123</v>
      </c>
      <c r="T319" s="1"/>
      <c r="U319" s="1"/>
      <c r="V319" s="1"/>
      <c r="AI319" s="623"/>
      <c r="AJ319" s="12" t="s">
        <v>123</v>
      </c>
      <c r="AK319" s="1"/>
      <c r="AL319" s="1"/>
      <c r="AM319" s="1"/>
      <c r="AZ319" s="1"/>
      <c r="BA319" s="12" t="s">
        <v>123</v>
      </c>
      <c r="BB319" s="1"/>
      <c r="BC319" s="1"/>
      <c r="BD319" s="1"/>
      <c r="BQ319" s="618"/>
      <c r="BR319" s="12" t="s">
        <v>123</v>
      </c>
      <c r="BS319" s="1"/>
      <c r="BT319" s="1"/>
      <c r="BU319" s="1"/>
      <c r="CH319" s="1"/>
      <c r="CI319" s="12" t="s">
        <v>123</v>
      </c>
      <c r="CJ319" s="1"/>
      <c r="CK319" s="1"/>
      <c r="CL319" s="1"/>
      <c r="CY319" s="623"/>
      <c r="CZ319" s="12" t="s">
        <v>123</v>
      </c>
      <c r="DA319" s="1"/>
      <c r="DB319" s="1"/>
      <c r="DC319" s="1"/>
      <c r="DP319" s="1"/>
      <c r="DQ319" s="12" t="s">
        <v>123</v>
      </c>
      <c r="DR319" s="1"/>
      <c r="DS319" s="1"/>
      <c r="DT319" s="1"/>
    </row>
    <row r="320" spans="1:126" x14ac:dyDescent="0.3">
      <c r="A320" s="1"/>
      <c r="B320" s="12"/>
      <c r="C320" s="1"/>
      <c r="D320" s="1"/>
      <c r="E320" s="1"/>
      <c r="R320" s="1"/>
      <c r="S320" s="12"/>
      <c r="T320" s="1"/>
      <c r="U320" s="1"/>
      <c r="V320" s="1"/>
      <c r="AI320" s="623"/>
      <c r="AJ320" s="12"/>
      <c r="AK320" s="1"/>
      <c r="AL320" s="1"/>
      <c r="AM320" s="1"/>
      <c r="AZ320" s="1"/>
      <c r="BA320" s="12"/>
      <c r="BB320" s="1"/>
      <c r="BC320" s="1"/>
      <c r="BD320" s="1"/>
      <c r="BQ320" s="618"/>
      <c r="BR320" s="12"/>
      <c r="BS320" s="1"/>
      <c r="BT320" s="1"/>
      <c r="BU320" s="1"/>
      <c r="CH320" s="1"/>
      <c r="CI320" s="12"/>
      <c r="CJ320" s="1"/>
      <c r="CK320" s="1"/>
      <c r="CL320" s="1"/>
      <c r="CY320" s="623"/>
      <c r="CZ320" s="12"/>
      <c r="DA320" s="1"/>
      <c r="DB320" s="1"/>
      <c r="DC320" s="1"/>
      <c r="DP320" s="1"/>
      <c r="DQ320" s="12"/>
      <c r="DR320" s="1"/>
      <c r="DS320" s="1"/>
      <c r="DT320" s="1"/>
    </row>
    <row r="321" spans="1:131" x14ac:dyDescent="0.3">
      <c r="B321" s="12"/>
      <c r="C321" s="49" t="s">
        <v>118</v>
      </c>
      <c r="D321" s="49" t="s">
        <v>124</v>
      </c>
      <c r="E321" s="16"/>
      <c r="S321" s="12"/>
      <c r="T321" s="49" t="s">
        <v>118</v>
      </c>
      <c r="U321" s="49" t="s">
        <v>124</v>
      </c>
      <c r="V321" s="202"/>
      <c r="AJ321" s="12"/>
      <c r="AK321" s="49" t="s">
        <v>118</v>
      </c>
      <c r="AL321" s="49" t="s">
        <v>124</v>
      </c>
      <c r="AM321" s="202"/>
      <c r="BA321" s="12"/>
      <c r="BB321" s="49" t="s">
        <v>118</v>
      </c>
      <c r="BC321" s="49" t="s">
        <v>124</v>
      </c>
      <c r="BD321" s="202"/>
      <c r="BR321" s="12"/>
      <c r="BS321" s="49" t="s">
        <v>118</v>
      </c>
      <c r="BT321" s="49" t="s">
        <v>124</v>
      </c>
      <c r="BU321" s="202"/>
      <c r="CI321" s="12"/>
      <c r="CJ321" s="49" t="s">
        <v>118</v>
      </c>
      <c r="CK321" s="49" t="s">
        <v>124</v>
      </c>
      <c r="CL321" s="202"/>
      <c r="CZ321" s="12"/>
      <c r="DA321" s="49" t="s">
        <v>118</v>
      </c>
      <c r="DB321" s="49" t="s">
        <v>124</v>
      </c>
      <c r="DC321" s="202"/>
      <c r="DQ321" s="12"/>
      <c r="DR321" s="49" t="s">
        <v>118</v>
      </c>
      <c r="DS321" s="49" t="s">
        <v>124</v>
      </c>
      <c r="DT321" s="202"/>
    </row>
    <row r="322" spans="1:131" x14ac:dyDescent="0.3">
      <c r="B322" s="50" t="str">
        <f>B311</f>
        <v>z = 0 ft</v>
      </c>
      <c r="C322" s="54">
        <f>C311</f>
        <v>0</v>
      </c>
      <c r="D322" s="61">
        <f>0.00256*D311*D254*D250*D216*D216</f>
        <v>3.6782058867690273</v>
      </c>
      <c r="E322" s="54" t="s">
        <v>47</v>
      </c>
      <c r="S322" s="50" t="str">
        <f>S311</f>
        <v>z = 0 ft</v>
      </c>
      <c r="T322" s="203">
        <f>T311</f>
        <v>0</v>
      </c>
      <c r="U322" s="61">
        <f>0.00256*U311*U254*U250*U216*U216</f>
        <v>3.6782058867690273</v>
      </c>
      <c r="V322" s="203" t="s">
        <v>47</v>
      </c>
      <c r="AJ322" s="50" t="str">
        <f>AJ311</f>
        <v>z = 0 ft</v>
      </c>
      <c r="AK322" s="203">
        <f>AK311</f>
        <v>0</v>
      </c>
      <c r="AL322" s="61">
        <f>0.00256*AL311*AL254*AL250*AL216*AL216</f>
        <v>3.6782058867690273</v>
      </c>
      <c r="AM322" s="203" t="s">
        <v>47</v>
      </c>
      <c r="BA322" s="50" t="str">
        <f>BA311</f>
        <v>z = 0 ft</v>
      </c>
      <c r="BB322" s="203">
        <f>BB311</f>
        <v>0</v>
      </c>
      <c r="BC322" s="61">
        <f>0.00256*BC311*BC254*BC250*BC216*BC216</f>
        <v>3.6782058867690273</v>
      </c>
      <c r="BD322" s="203" t="s">
        <v>47</v>
      </c>
      <c r="BR322" s="50" t="str">
        <f>BR311</f>
        <v>z = 0 ft</v>
      </c>
      <c r="BS322" s="203">
        <f>BS311</f>
        <v>0</v>
      </c>
      <c r="BT322" s="61">
        <f>0.00256*BT311*BT254*BT250*BT216*BT216</f>
        <v>3.6782058867690273</v>
      </c>
      <c r="BU322" s="203" t="s">
        <v>47</v>
      </c>
      <c r="CI322" s="50" t="str">
        <f>CI311</f>
        <v>z = 0 ft</v>
      </c>
      <c r="CJ322" s="203">
        <f>CJ311</f>
        <v>0</v>
      </c>
      <c r="CK322" s="61">
        <f>0.00256*CK311*CK254*CK250*CK216*CK216</f>
        <v>3.6782058867690273</v>
      </c>
      <c r="CL322" s="203" t="s">
        <v>47</v>
      </c>
      <c r="CZ322" s="50" t="str">
        <f>CZ311</f>
        <v>z = 0 ft</v>
      </c>
      <c r="DA322" s="203">
        <f>DA311</f>
        <v>0</v>
      </c>
      <c r="DB322" s="61">
        <f>0.00256*DB311*DB254*DB250*DB216*DB216</f>
        <v>3.6782058867690273</v>
      </c>
      <c r="DC322" s="203" t="s">
        <v>47</v>
      </c>
      <c r="DQ322" s="50" t="str">
        <f>DQ311</f>
        <v>z = 0 ft</v>
      </c>
      <c r="DR322" s="203">
        <f>DR311</f>
        <v>0</v>
      </c>
      <c r="DS322" s="61">
        <f>0.00256*DS311*DS254*DS250*DS216*DS216</f>
        <v>3.6782058867690273</v>
      </c>
      <c r="DT322" s="203" t="s">
        <v>47</v>
      </c>
    </row>
    <row r="323" spans="1:131" x14ac:dyDescent="0.3">
      <c r="B323" s="50" t="str">
        <f t="shared" ref="B323:C325" si="58">B312</f>
        <v>z = 15 ft</v>
      </c>
      <c r="C323" s="54">
        <f t="shared" si="58"/>
        <v>15</v>
      </c>
      <c r="D323" s="61">
        <f>0.00256*D312*D254*D250*D216*D216</f>
        <v>3.6782058867690273</v>
      </c>
      <c r="E323" s="54" t="s">
        <v>47</v>
      </c>
      <c r="S323" s="50" t="str">
        <f t="shared" ref="S323:T323" si="59">S312</f>
        <v>z = 15 ft</v>
      </c>
      <c r="T323" s="203">
        <f t="shared" si="59"/>
        <v>15</v>
      </c>
      <c r="U323" s="61">
        <f>0.00256*U312*U254*U250*U216*U216</f>
        <v>3.6782058867690273</v>
      </c>
      <c r="V323" s="203" t="s">
        <v>47</v>
      </c>
      <c r="AJ323" s="50" t="str">
        <f t="shared" ref="AJ323:AK323" si="60">AJ312</f>
        <v>z = 15 ft</v>
      </c>
      <c r="AK323" s="203">
        <f t="shared" si="60"/>
        <v>15</v>
      </c>
      <c r="AL323" s="61">
        <f>0.00256*AL312*AL254*AL250*AL216*AL216</f>
        <v>3.6782058867690273</v>
      </c>
      <c r="AM323" s="203" t="s">
        <v>47</v>
      </c>
      <c r="BA323" s="50" t="str">
        <f t="shared" ref="BA323:BB323" si="61">BA312</f>
        <v>z = 15 ft</v>
      </c>
      <c r="BB323" s="203">
        <f t="shared" si="61"/>
        <v>15</v>
      </c>
      <c r="BC323" s="61">
        <f>0.00256*BC312*BC254*BC250*BC216*BC216</f>
        <v>3.6782058867690273</v>
      </c>
      <c r="BD323" s="203" t="s">
        <v>47</v>
      </c>
      <c r="BR323" s="50" t="str">
        <f t="shared" ref="BR323:BS323" si="62">BR312</f>
        <v>z = 15 ft</v>
      </c>
      <c r="BS323" s="203">
        <f t="shared" si="62"/>
        <v>15</v>
      </c>
      <c r="BT323" s="61">
        <f>0.00256*BT312*BT254*BT250*BT216*BT216</f>
        <v>3.6782058867690273</v>
      </c>
      <c r="BU323" s="203" t="s">
        <v>47</v>
      </c>
      <c r="CI323" s="50" t="str">
        <f t="shared" ref="CI323:CJ323" si="63">CI312</f>
        <v>z = 15 ft</v>
      </c>
      <c r="CJ323" s="203">
        <f t="shared" si="63"/>
        <v>15</v>
      </c>
      <c r="CK323" s="61">
        <f>0.00256*CK312*CK254*CK250*CK216*CK216</f>
        <v>3.6782058867690273</v>
      </c>
      <c r="CL323" s="203" t="s">
        <v>47</v>
      </c>
      <c r="CZ323" s="50" t="str">
        <f t="shared" ref="CZ323:DA323" si="64">CZ312</f>
        <v>z = 15 ft</v>
      </c>
      <c r="DA323" s="203">
        <f t="shared" si="64"/>
        <v>15</v>
      </c>
      <c r="DB323" s="61">
        <f>0.00256*DB312*DB254*DB250*DB216*DB216</f>
        <v>3.6782058867690273</v>
      </c>
      <c r="DC323" s="203" t="s">
        <v>47</v>
      </c>
      <c r="DQ323" s="50" t="str">
        <f t="shared" ref="DQ323:DR323" si="65">DQ312</f>
        <v>z = 15 ft</v>
      </c>
      <c r="DR323" s="203">
        <f t="shared" si="65"/>
        <v>15</v>
      </c>
      <c r="DS323" s="61">
        <f>0.00256*DS312*DS254*DS250*DS216*DS216</f>
        <v>3.6782058867690273</v>
      </c>
      <c r="DT323" s="203" t="s">
        <v>47</v>
      </c>
    </row>
    <row r="324" spans="1:131" x14ac:dyDescent="0.3">
      <c r="B324" s="50" t="str">
        <f t="shared" si="58"/>
        <v>z = H</v>
      </c>
      <c r="C324" s="54">
        <f t="shared" si="58"/>
        <v>8</v>
      </c>
      <c r="D324" s="61">
        <f>0.00256*D313*D254*D250*D216*D216</f>
        <v>3.6782058867690273</v>
      </c>
      <c r="E324" s="54" t="s">
        <v>47</v>
      </c>
      <c r="S324" s="50" t="str">
        <f t="shared" ref="S324:T324" si="66">S313</f>
        <v>z = H</v>
      </c>
      <c r="T324" s="203">
        <f t="shared" si="66"/>
        <v>8</v>
      </c>
      <c r="U324" s="61">
        <f>0.00256*U313*U254*U250*U216*U216</f>
        <v>3.6782058867690273</v>
      </c>
      <c r="V324" s="203" t="s">
        <v>47</v>
      </c>
      <c r="AJ324" s="50" t="str">
        <f t="shared" ref="AJ324:AK324" si="67">AJ313</f>
        <v>z = H</v>
      </c>
      <c r="AK324" s="203">
        <f t="shared" si="67"/>
        <v>8</v>
      </c>
      <c r="AL324" s="61">
        <f>0.00256*AL313*AL254*AL250*AL216*AL216</f>
        <v>3.6782058867690273</v>
      </c>
      <c r="AM324" s="203" t="s">
        <v>47</v>
      </c>
      <c r="BA324" s="50" t="str">
        <f t="shared" ref="BA324:BB324" si="68">BA313</f>
        <v>z = H</v>
      </c>
      <c r="BB324" s="203">
        <f t="shared" si="68"/>
        <v>8</v>
      </c>
      <c r="BC324" s="61">
        <f>0.00256*BC313*BC254*BC250*BC216*BC216</f>
        <v>3.6782058867690273</v>
      </c>
      <c r="BD324" s="203" t="s">
        <v>47</v>
      </c>
      <c r="BR324" s="50" t="str">
        <f t="shared" ref="BR324:BS324" si="69">BR313</f>
        <v>z = H</v>
      </c>
      <c r="BS324" s="203">
        <f t="shared" si="69"/>
        <v>8</v>
      </c>
      <c r="BT324" s="61">
        <f>0.00256*BT313*BT254*BT250*BT216*BT216</f>
        <v>3.6782058867690273</v>
      </c>
      <c r="BU324" s="203" t="s">
        <v>47</v>
      </c>
      <c r="CI324" s="50" t="str">
        <f t="shared" ref="CI324:CJ324" si="70">CI313</f>
        <v>z = H</v>
      </c>
      <c r="CJ324" s="203">
        <f t="shared" si="70"/>
        <v>8</v>
      </c>
      <c r="CK324" s="61">
        <f>0.00256*CK313*CK254*CK250*CK216*CK216</f>
        <v>3.6782058867690273</v>
      </c>
      <c r="CL324" s="203" t="s">
        <v>47</v>
      </c>
      <c r="CZ324" s="50" t="str">
        <f t="shared" ref="CZ324:DA324" si="71">CZ313</f>
        <v>z = H</v>
      </c>
      <c r="DA324" s="203">
        <f t="shared" si="71"/>
        <v>8</v>
      </c>
      <c r="DB324" s="61">
        <f>0.00256*DB313*DB254*DB250*DB216*DB216</f>
        <v>3.6782058867690273</v>
      </c>
      <c r="DC324" s="203" t="s">
        <v>47</v>
      </c>
      <c r="DQ324" s="50" t="str">
        <f t="shared" ref="DQ324:DR324" si="72">DQ313</f>
        <v>z = H</v>
      </c>
      <c r="DR324" s="203">
        <f t="shared" si="72"/>
        <v>8</v>
      </c>
      <c r="DS324" s="61">
        <f>0.00256*DS313*DS254*DS250*DS216*DS216</f>
        <v>3.6782058867690273</v>
      </c>
      <c r="DT324" s="203" t="s">
        <v>47</v>
      </c>
    </row>
    <row r="325" spans="1:131" x14ac:dyDescent="0.3">
      <c r="B325" s="50" t="str">
        <f t="shared" si="58"/>
        <v>z = RMH = h</v>
      </c>
      <c r="C325" s="54">
        <f t="shared" si="58"/>
        <v>17</v>
      </c>
      <c r="D325" s="61">
        <f>0.00256*D314*D254*D250*D216*D216</f>
        <v>3.8121220420840802</v>
      </c>
      <c r="E325" s="54" t="s">
        <v>125</v>
      </c>
      <c r="S325" s="50" t="str">
        <f t="shared" ref="S325:T325" si="73">S314</f>
        <v>z = RMH = h</v>
      </c>
      <c r="T325" s="203">
        <f t="shared" si="73"/>
        <v>17</v>
      </c>
      <c r="U325" s="61">
        <f>0.00256*U314*U254*U250*U216*U216</f>
        <v>3.8121220420840802</v>
      </c>
      <c r="V325" s="203" t="s">
        <v>125</v>
      </c>
      <c r="AJ325" s="50" t="str">
        <f t="shared" ref="AJ325:AK325" si="74">AJ314</f>
        <v>z = RMH = h</v>
      </c>
      <c r="AK325" s="203">
        <f t="shared" si="74"/>
        <v>17</v>
      </c>
      <c r="AL325" s="61">
        <f>0.00256*AL314*AL254*AL250*AL216*AL216</f>
        <v>3.8121220420840802</v>
      </c>
      <c r="AM325" s="203" t="s">
        <v>125</v>
      </c>
      <c r="BA325" s="50" t="str">
        <f t="shared" ref="BA325:BB325" si="75">BA314</f>
        <v>z = RMH = h</v>
      </c>
      <c r="BB325" s="203">
        <f t="shared" si="75"/>
        <v>17</v>
      </c>
      <c r="BC325" s="61">
        <f>0.00256*BC314*BC254*BC250*BC216*BC216</f>
        <v>3.8121220420840802</v>
      </c>
      <c r="BD325" s="203" t="s">
        <v>125</v>
      </c>
      <c r="BR325" s="50" t="str">
        <f t="shared" ref="BR325:BS325" si="76">BR314</f>
        <v>z = RMH = h</v>
      </c>
      <c r="BS325" s="203">
        <f t="shared" si="76"/>
        <v>17</v>
      </c>
      <c r="BT325" s="61">
        <f>0.00256*BT314*BT254*BT250*BT216*BT216</f>
        <v>3.8121220420840802</v>
      </c>
      <c r="BU325" s="203" t="s">
        <v>125</v>
      </c>
      <c r="CI325" s="50" t="str">
        <f t="shared" ref="CI325:CJ325" si="77">CI314</f>
        <v>z = RMH = h</v>
      </c>
      <c r="CJ325" s="203">
        <f t="shared" si="77"/>
        <v>17</v>
      </c>
      <c r="CK325" s="61">
        <f>0.00256*CK314*CK254*CK250*CK216*CK216</f>
        <v>3.8121220420840802</v>
      </c>
      <c r="CL325" s="203" t="s">
        <v>125</v>
      </c>
      <c r="CZ325" s="50" t="str">
        <f t="shared" ref="CZ325:DA325" si="78">CZ314</f>
        <v>z = RMH = h</v>
      </c>
      <c r="DA325" s="203">
        <f t="shared" si="78"/>
        <v>17</v>
      </c>
      <c r="DB325" s="61">
        <f>0.00256*DB314*DB254*DB250*DB216*DB216</f>
        <v>3.8121220420840802</v>
      </c>
      <c r="DC325" s="203" t="s">
        <v>125</v>
      </c>
      <c r="DQ325" s="50" t="str">
        <f t="shared" ref="DQ325:DR325" si="79">DQ314</f>
        <v>z = RMH = h</v>
      </c>
      <c r="DR325" s="203">
        <f t="shared" si="79"/>
        <v>17</v>
      </c>
      <c r="DS325" s="61">
        <f>0.00256*DS314*DS254*DS250*DS216*DS216</f>
        <v>3.8121220420840802</v>
      </c>
      <c r="DT325" s="203" t="s">
        <v>125</v>
      </c>
    </row>
    <row r="327" spans="1:131" s="66" customFormat="1" x14ac:dyDescent="0.3">
      <c r="A327" s="67" t="s">
        <v>126</v>
      </c>
      <c r="R327" s="67" t="s">
        <v>126</v>
      </c>
      <c r="AI327" s="623" t="s">
        <v>126</v>
      </c>
      <c r="AZ327" s="67" t="s">
        <v>126</v>
      </c>
      <c r="BQ327" s="618" t="s">
        <v>126</v>
      </c>
      <c r="CH327" s="67" t="s">
        <v>126</v>
      </c>
      <c r="CY327" s="623" t="s">
        <v>126</v>
      </c>
      <c r="DP327" s="67" t="s">
        <v>126</v>
      </c>
    </row>
    <row r="328" spans="1:131" x14ac:dyDescent="0.3">
      <c r="A328" s="1" t="s">
        <v>167</v>
      </c>
      <c r="B328" s="1"/>
      <c r="C328" s="16"/>
      <c r="D328" s="16"/>
      <c r="E328" s="16"/>
      <c r="F328" s="16"/>
      <c r="G328" s="16"/>
      <c r="H328" s="16"/>
      <c r="I328" s="16"/>
      <c r="J328" s="16"/>
      <c r="K328" s="16"/>
      <c r="L328" s="16"/>
      <c r="R328" s="1" t="s">
        <v>167</v>
      </c>
      <c r="S328" s="1"/>
      <c r="T328" s="202"/>
      <c r="U328" s="202"/>
      <c r="V328" s="202"/>
      <c r="W328" s="202"/>
      <c r="X328" s="202"/>
      <c r="Y328" s="202"/>
      <c r="Z328" s="202"/>
      <c r="AA328" s="202"/>
      <c r="AB328" s="202"/>
      <c r="AC328" s="202"/>
      <c r="AI328" s="623" t="s">
        <v>167</v>
      </c>
      <c r="AJ328" s="1"/>
      <c r="AK328" s="202"/>
      <c r="AL328" s="202"/>
      <c r="AM328" s="202"/>
      <c r="AN328" s="202"/>
      <c r="AO328" s="202"/>
      <c r="AP328" s="202"/>
      <c r="AQ328" s="202"/>
      <c r="AR328" s="202"/>
      <c r="AS328" s="202"/>
      <c r="AT328" s="202"/>
      <c r="AZ328" s="1" t="s">
        <v>167</v>
      </c>
      <c r="BA328" s="1"/>
      <c r="BB328" s="202"/>
      <c r="BC328" s="202"/>
      <c r="BD328" s="202"/>
      <c r="BE328" s="202"/>
      <c r="BF328" s="202"/>
      <c r="BG328" s="202"/>
      <c r="BH328" s="202"/>
      <c r="BI328" s="202"/>
      <c r="BJ328" s="202"/>
      <c r="BK328" s="202"/>
      <c r="BQ328" s="618" t="s">
        <v>167</v>
      </c>
      <c r="BR328" s="1"/>
      <c r="BS328" s="202"/>
      <c r="BT328" s="202"/>
      <c r="BU328" s="202"/>
      <c r="BV328" s="202"/>
      <c r="BW328" s="202"/>
      <c r="BX328" s="202"/>
      <c r="BY328" s="202"/>
      <c r="BZ328" s="202"/>
      <c r="CA328" s="202"/>
      <c r="CB328" s="202"/>
      <c r="CH328" s="1" t="s">
        <v>167</v>
      </c>
      <c r="CI328" s="1"/>
      <c r="CJ328" s="202"/>
      <c r="CK328" s="202"/>
      <c r="CL328" s="202"/>
      <c r="CM328" s="202"/>
      <c r="CN328" s="202"/>
      <c r="CO328" s="202"/>
      <c r="CP328" s="202"/>
      <c r="CQ328" s="202"/>
      <c r="CR328" s="202"/>
      <c r="CS328" s="202"/>
      <c r="CY328" s="623" t="s">
        <v>167</v>
      </c>
      <c r="CZ328" s="1"/>
      <c r="DA328" s="202"/>
      <c r="DB328" s="202"/>
      <c r="DC328" s="202"/>
      <c r="DD328" s="202"/>
      <c r="DE328" s="202"/>
      <c r="DF328" s="202"/>
      <c r="DG328" s="202"/>
      <c r="DH328" s="202"/>
      <c r="DI328" s="202"/>
      <c r="DJ328" s="202"/>
      <c r="DP328" s="1" t="s">
        <v>167</v>
      </c>
      <c r="DQ328" s="1"/>
      <c r="DR328" s="202"/>
      <c r="DS328" s="202"/>
      <c r="DT328" s="202"/>
      <c r="DU328" s="202"/>
      <c r="DV328" s="202"/>
      <c r="DW328" s="202"/>
      <c r="DX328" s="202"/>
      <c r="DY328" s="202"/>
      <c r="DZ328" s="202"/>
      <c r="EA328" s="202"/>
    </row>
    <row r="329" spans="1:131" x14ac:dyDescent="0.3">
      <c r="A329" s="1"/>
      <c r="B329" s="1" t="s">
        <v>127</v>
      </c>
      <c r="C329" s="16"/>
      <c r="D329" s="16"/>
      <c r="E329" s="16"/>
      <c r="F329" s="16"/>
      <c r="G329" s="16"/>
      <c r="H329" s="16"/>
      <c r="I329" s="16"/>
      <c r="J329" s="16"/>
      <c r="K329" s="16"/>
      <c r="L329" s="16"/>
      <c r="R329" s="1"/>
      <c r="S329" s="1" t="s">
        <v>127</v>
      </c>
      <c r="T329" s="202"/>
      <c r="U329" s="202"/>
      <c r="V329" s="202"/>
      <c r="W329" s="202"/>
      <c r="X329" s="202"/>
      <c r="Y329" s="202"/>
      <c r="Z329" s="202"/>
      <c r="AA329" s="202"/>
      <c r="AB329" s="202"/>
      <c r="AC329" s="202"/>
      <c r="AI329" s="623"/>
      <c r="AJ329" s="1" t="s">
        <v>127</v>
      </c>
      <c r="AK329" s="202"/>
      <c r="AL329" s="202"/>
      <c r="AM329" s="202"/>
      <c r="AN329" s="202"/>
      <c r="AO329" s="202"/>
      <c r="AP329" s="202"/>
      <c r="AQ329" s="202"/>
      <c r="AR329" s="202"/>
      <c r="AS329" s="202"/>
      <c r="AT329" s="202"/>
      <c r="AZ329" s="1"/>
      <c r="BA329" s="1" t="s">
        <v>127</v>
      </c>
      <c r="BB329" s="202"/>
      <c r="BC329" s="202"/>
      <c r="BD329" s="202"/>
      <c r="BE329" s="202"/>
      <c r="BF329" s="202"/>
      <c r="BG329" s="202"/>
      <c r="BH329" s="202"/>
      <c r="BI329" s="202"/>
      <c r="BJ329" s="202"/>
      <c r="BK329" s="202"/>
      <c r="BQ329" s="618"/>
      <c r="BR329" s="1" t="s">
        <v>127</v>
      </c>
      <c r="BS329" s="202"/>
      <c r="BT329" s="202"/>
      <c r="BU329" s="202"/>
      <c r="BV329" s="202"/>
      <c r="BW329" s="202"/>
      <c r="BX329" s="202"/>
      <c r="BY329" s="202"/>
      <c r="BZ329" s="202"/>
      <c r="CA329" s="202"/>
      <c r="CB329" s="202"/>
      <c r="CH329" s="1"/>
      <c r="CI329" s="1" t="s">
        <v>127</v>
      </c>
      <c r="CJ329" s="202"/>
      <c r="CK329" s="202"/>
      <c r="CL329" s="202"/>
      <c r="CM329" s="202"/>
      <c r="CN329" s="202"/>
      <c r="CO329" s="202"/>
      <c r="CP329" s="202"/>
      <c r="CQ329" s="202"/>
      <c r="CR329" s="202"/>
      <c r="CS329" s="202"/>
      <c r="CY329" s="623"/>
      <c r="CZ329" s="1" t="s">
        <v>127</v>
      </c>
      <c r="DA329" s="202"/>
      <c r="DB329" s="202"/>
      <c r="DC329" s="202"/>
      <c r="DD329" s="202"/>
      <c r="DE329" s="202"/>
      <c r="DF329" s="202"/>
      <c r="DG329" s="202"/>
      <c r="DH329" s="202"/>
      <c r="DI329" s="202"/>
      <c r="DJ329" s="202"/>
      <c r="DP329" s="1"/>
      <c r="DQ329" s="1" t="s">
        <v>127</v>
      </c>
      <c r="DR329" s="202"/>
      <c r="DS329" s="202"/>
      <c r="DT329" s="202"/>
      <c r="DU329" s="202"/>
      <c r="DV329" s="202"/>
      <c r="DW329" s="202"/>
      <c r="DX329" s="202"/>
      <c r="DY329" s="202"/>
      <c r="DZ329" s="202"/>
      <c r="EA329" s="202"/>
    </row>
    <row r="330" spans="1:131" x14ac:dyDescent="0.3">
      <c r="A330" s="1"/>
      <c r="B330" s="1" t="s">
        <v>128</v>
      </c>
      <c r="C330" s="16"/>
      <c r="D330" s="16"/>
      <c r="E330" s="16"/>
      <c r="F330" s="16"/>
      <c r="G330" s="16"/>
      <c r="H330" s="16"/>
      <c r="I330" s="16"/>
      <c r="J330" s="16"/>
      <c r="K330" s="16"/>
      <c r="L330" s="16"/>
      <c r="R330" s="1"/>
      <c r="S330" s="1" t="s">
        <v>128</v>
      </c>
      <c r="T330" s="202"/>
      <c r="U330" s="202"/>
      <c r="V330" s="202"/>
      <c r="W330" s="202"/>
      <c r="X330" s="202"/>
      <c r="Y330" s="202"/>
      <c r="Z330" s="202"/>
      <c r="AA330" s="202"/>
      <c r="AB330" s="202"/>
      <c r="AC330" s="202"/>
      <c r="AI330" s="623"/>
      <c r="AJ330" s="1" t="s">
        <v>128</v>
      </c>
      <c r="AK330" s="202"/>
      <c r="AL330" s="202"/>
      <c r="AM330" s="202"/>
      <c r="AN330" s="202"/>
      <c r="AO330" s="202"/>
      <c r="AP330" s="202"/>
      <c r="AQ330" s="202"/>
      <c r="AR330" s="202"/>
      <c r="AS330" s="202"/>
      <c r="AT330" s="202"/>
      <c r="AZ330" s="1"/>
      <c r="BA330" s="1" t="s">
        <v>128</v>
      </c>
      <c r="BB330" s="202"/>
      <c r="BC330" s="202"/>
      <c r="BD330" s="202"/>
      <c r="BE330" s="202"/>
      <c r="BF330" s="202"/>
      <c r="BG330" s="202"/>
      <c r="BH330" s="202"/>
      <c r="BI330" s="202"/>
      <c r="BJ330" s="202"/>
      <c r="BK330" s="202"/>
      <c r="BQ330" s="618"/>
      <c r="BR330" s="1" t="s">
        <v>128</v>
      </c>
      <c r="BS330" s="202"/>
      <c r="BT330" s="202"/>
      <c r="BU330" s="202"/>
      <c r="BV330" s="202"/>
      <c r="BW330" s="202"/>
      <c r="BX330" s="202"/>
      <c r="BY330" s="202"/>
      <c r="BZ330" s="202"/>
      <c r="CA330" s="202"/>
      <c r="CB330" s="202"/>
      <c r="CH330" s="1"/>
      <c r="CI330" s="1" t="s">
        <v>128</v>
      </c>
      <c r="CJ330" s="202"/>
      <c r="CK330" s="202"/>
      <c r="CL330" s="202"/>
      <c r="CM330" s="202"/>
      <c r="CN330" s="202"/>
      <c r="CO330" s="202"/>
      <c r="CP330" s="202"/>
      <c r="CQ330" s="202"/>
      <c r="CR330" s="202"/>
      <c r="CS330" s="202"/>
      <c r="CY330" s="623"/>
      <c r="CZ330" s="1" t="s">
        <v>128</v>
      </c>
      <c r="DA330" s="202"/>
      <c r="DB330" s="202"/>
      <c r="DC330" s="202"/>
      <c r="DD330" s="202"/>
      <c r="DE330" s="202"/>
      <c r="DF330" s="202"/>
      <c r="DG330" s="202"/>
      <c r="DH330" s="202"/>
      <c r="DI330" s="202"/>
      <c r="DJ330" s="202"/>
      <c r="DP330" s="1"/>
      <c r="DQ330" s="1" t="s">
        <v>128</v>
      </c>
      <c r="DR330" s="202"/>
      <c r="DS330" s="202"/>
      <c r="DT330" s="202"/>
      <c r="DU330" s="202"/>
      <c r="DV330" s="202"/>
      <c r="DW330" s="202"/>
      <c r="DX330" s="202"/>
      <c r="DY330" s="202"/>
      <c r="DZ330" s="202"/>
      <c r="EA330" s="202"/>
    </row>
    <row r="331" spans="1:131" x14ac:dyDescent="0.3">
      <c r="B331" s="12"/>
      <c r="C331" s="16"/>
      <c r="D331" s="16"/>
      <c r="E331" s="16"/>
      <c r="F331" s="16"/>
      <c r="G331" s="16"/>
      <c r="H331" s="16"/>
      <c r="I331" s="16"/>
      <c r="J331" s="16"/>
      <c r="K331" s="16"/>
      <c r="L331" s="16"/>
      <c r="S331" s="12"/>
      <c r="T331" s="202"/>
      <c r="U331" s="202"/>
      <c r="V331" s="202"/>
      <c r="W331" s="202"/>
      <c r="X331" s="202"/>
      <c r="Y331" s="202"/>
      <c r="Z331" s="202"/>
      <c r="AA331" s="202"/>
      <c r="AB331" s="202"/>
      <c r="AC331" s="202"/>
      <c r="AJ331" s="12"/>
      <c r="AK331" s="202"/>
      <c r="AL331" s="202"/>
      <c r="AM331" s="202"/>
      <c r="AN331" s="202"/>
      <c r="AO331" s="202"/>
      <c r="AP331" s="202"/>
      <c r="AQ331" s="202"/>
      <c r="AR331" s="202"/>
      <c r="AS331" s="202"/>
      <c r="AT331" s="202"/>
      <c r="BA331" s="12"/>
      <c r="BB331" s="202"/>
      <c r="BC331" s="202"/>
      <c r="BD331" s="202"/>
      <c r="BE331" s="202"/>
      <c r="BF331" s="202"/>
      <c r="BG331" s="202"/>
      <c r="BH331" s="202"/>
      <c r="BI331" s="202"/>
      <c r="BJ331" s="202"/>
      <c r="BK331" s="202"/>
      <c r="BR331" s="12"/>
      <c r="BS331" s="202"/>
      <c r="BT331" s="202"/>
      <c r="BU331" s="202"/>
      <c r="BV331" s="202"/>
      <c r="BW331" s="202"/>
      <c r="BX331" s="202"/>
      <c r="BY331" s="202"/>
      <c r="BZ331" s="202"/>
      <c r="CA331" s="202"/>
      <c r="CB331" s="202"/>
      <c r="CI331" s="12"/>
      <c r="CJ331" s="202"/>
      <c r="CK331" s="202"/>
      <c r="CL331" s="202"/>
      <c r="CM331" s="202"/>
      <c r="CN331" s="202"/>
      <c r="CO331" s="202"/>
      <c r="CP331" s="202"/>
      <c r="CQ331" s="202"/>
      <c r="CR331" s="202"/>
      <c r="CS331" s="202"/>
      <c r="CZ331" s="12"/>
      <c r="DA331" s="202"/>
      <c r="DB331" s="202"/>
      <c r="DC331" s="202"/>
      <c r="DD331" s="202"/>
      <c r="DE331" s="202"/>
      <c r="DF331" s="202"/>
      <c r="DG331" s="202"/>
      <c r="DH331" s="202"/>
      <c r="DI331" s="202"/>
      <c r="DJ331" s="202"/>
      <c r="DQ331" s="12"/>
      <c r="DR331" s="202"/>
      <c r="DS331" s="202"/>
      <c r="DT331" s="202"/>
      <c r="DU331" s="202"/>
      <c r="DV331" s="202"/>
      <c r="DW331" s="202"/>
      <c r="DX331" s="202"/>
      <c r="DY331" s="202"/>
      <c r="DZ331" s="202"/>
      <c r="EA331" s="202"/>
    </row>
    <row r="332" spans="1:131" x14ac:dyDescent="0.3">
      <c r="B332" s="12" t="s">
        <v>129</v>
      </c>
      <c r="C332" s="11" t="str">
        <f>D131</f>
        <v>X</v>
      </c>
      <c r="D332" s="16"/>
      <c r="E332" s="16"/>
      <c r="F332" s="16"/>
      <c r="G332" s="16"/>
      <c r="H332" s="16"/>
      <c r="I332" s="16"/>
      <c r="J332" s="16"/>
      <c r="K332" s="16"/>
      <c r="L332" s="16"/>
      <c r="S332" s="12" t="s">
        <v>129</v>
      </c>
      <c r="T332" s="11" t="str">
        <f>U131</f>
        <v>X</v>
      </c>
      <c r="U332" s="202"/>
      <c r="V332" s="202"/>
      <c r="W332" s="202"/>
      <c r="X332" s="202"/>
      <c r="Y332" s="202"/>
      <c r="Z332" s="202"/>
      <c r="AA332" s="202"/>
      <c r="AB332" s="202"/>
      <c r="AC332" s="202"/>
      <c r="AJ332" s="12" t="s">
        <v>129</v>
      </c>
      <c r="AK332" s="11" t="str">
        <f>AL131</f>
        <v>X</v>
      </c>
      <c r="AL332" s="202"/>
      <c r="AM332" s="202"/>
      <c r="AN332" s="202"/>
      <c r="AO332" s="202"/>
      <c r="AP332" s="202"/>
      <c r="AQ332" s="202"/>
      <c r="AR332" s="202"/>
      <c r="AS332" s="202"/>
      <c r="AT332" s="202"/>
      <c r="BA332" s="12" t="s">
        <v>129</v>
      </c>
      <c r="BB332" s="11" t="str">
        <f>BC131</f>
        <v>X</v>
      </c>
      <c r="BC332" s="202"/>
      <c r="BD332" s="202"/>
      <c r="BE332" s="202"/>
      <c r="BF332" s="202"/>
      <c r="BG332" s="202"/>
      <c r="BH332" s="202"/>
      <c r="BI332" s="202"/>
      <c r="BJ332" s="202"/>
      <c r="BK332" s="202"/>
      <c r="BR332" s="12" t="s">
        <v>129</v>
      </c>
      <c r="BS332" s="11" t="str">
        <f>BT131</f>
        <v>Y</v>
      </c>
      <c r="BT332" s="202"/>
      <c r="BU332" s="202"/>
      <c r="BV332" s="202"/>
      <c r="BW332" s="202"/>
      <c r="BX332" s="202"/>
      <c r="BY332" s="202"/>
      <c r="BZ332" s="202"/>
      <c r="CA332" s="202"/>
      <c r="CB332" s="202"/>
      <c r="CI332" s="12" t="s">
        <v>129</v>
      </c>
      <c r="CJ332" s="11" t="str">
        <f>CK131</f>
        <v>Y</v>
      </c>
      <c r="CK332" s="202"/>
      <c r="CL332" s="202"/>
      <c r="CM332" s="202"/>
      <c r="CN332" s="202"/>
      <c r="CO332" s="202"/>
      <c r="CP332" s="202"/>
      <c r="CQ332" s="202"/>
      <c r="CR332" s="202"/>
      <c r="CS332" s="202"/>
      <c r="CZ332" s="12" t="s">
        <v>129</v>
      </c>
      <c r="DA332" s="11" t="str">
        <f>DB131</f>
        <v>Y</v>
      </c>
      <c r="DB332" s="202"/>
      <c r="DC332" s="202"/>
      <c r="DD332" s="202"/>
      <c r="DE332" s="202"/>
      <c r="DF332" s="202"/>
      <c r="DG332" s="202"/>
      <c r="DH332" s="202"/>
      <c r="DI332" s="202"/>
      <c r="DJ332" s="202"/>
      <c r="DQ332" s="12" t="s">
        <v>129</v>
      </c>
      <c r="DR332" s="11" t="str">
        <f>DS131</f>
        <v>Y</v>
      </c>
      <c r="DS332" s="202"/>
      <c r="DT332" s="202"/>
      <c r="DU332" s="202"/>
      <c r="DV332" s="202"/>
      <c r="DW332" s="202"/>
      <c r="DX332" s="202"/>
      <c r="DY332" s="202"/>
      <c r="DZ332" s="202"/>
      <c r="EA332" s="202"/>
    </row>
    <row r="333" spans="1:131" x14ac:dyDescent="0.3">
      <c r="B333" s="12" t="s">
        <v>130</v>
      </c>
      <c r="C333" s="11" t="str">
        <f>IF(C332="X","parallel","normal")</f>
        <v>parallel</v>
      </c>
      <c r="D333" s="38" t="s">
        <v>131</v>
      </c>
      <c r="E333" s="16"/>
      <c r="F333" s="16"/>
      <c r="G333" s="16"/>
      <c r="H333" s="16"/>
      <c r="I333" s="16"/>
      <c r="J333" s="16"/>
      <c r="K333" s="16"/>
      <c r="L333" s="16"/>
      <c r="S333" s="12" t="s">
        <v>130</v>
      </c>
      <c r="T333" s="11" t="str">
        <f>IF(T332="X","parallel","normal")</f>
        <v>parallel</v>
      </c>
      <c r="U333" s="38" t="s">
        <v>131</v>
      </c>
      <c r="V333" s="202"/>
      <c r="W333" s="202"/>
      <c r="X333" s="202"/>
      <c r="Y333" s="202"/>
      <c r="Z333" s="202"/>
      <c r="AA333" s="202"/>
      <c r="AB333" s="202"/>
      <c r="AC333" s="202"/>
      <c r="AJ333" s="12" t="s">
        <v>130</v>
      </c>
      <c r="AK333" s="11" t="str">
        <f>IF(AK332="X","parallel","normal")</f>
        <v>parallel</v>
      </c>
      <c r="AL333" s="38" t="s">
        <v>131</v>
      </c>
      <c r="AM333" s="202"/>
      <c r="AN333" s="202"/>
      <c r="AO333" s="202"/>
      <c r="AP333" s="202"/>
      <c r="AQ333" s="202"/>
      <c r="AR333" s="202"/>
      <c r="AS333" s="202"/>
      <c r="AT333" s="202"/>
      <c r="BA333" s="12" t="s">
        <v>130</v>
      </c>
      <c r="BB333" s="11" t="str">
        <f>IF(BB332="X","parallel","normal")</f>
        <v>parallel</v>
      </c>
      <c r="BC333" s="38" t="s">
        <v>131</v>
      </c>
      <c r="BD333" s="202"/>
      <c r="BE333" s="202"/>
      <c r="BF333" s="202"/>
      <c r="BG333" s="202"/>
      <c r="BH333" s="202"/>
      <c r="BI333" s="202"/>
      <c r="BJ333" s="202"/>
      <c r="BK333" s="202"/>
      <c r="BR333" s="12" t="s">
        <v>130</v>
      </c>
      <c r="BS333" s="11" t="str">
        <f>IF(BS332="X","parallel","normal")</f>
        <v>normal</v>
      </c>
      <c r="BT333" s="38" t="s">
        <v>131</v>
      </c>
      <c r="BU333" s="202"/>
      <c r="BV333" s="202"/>
      <c r="BW333" s="202"/>
      <c r="BX333" s="202"/>
      <c r="BY333" s="202"/>
      <c r="BZ333" s="202"/>
      <c r="CA333" s="202"/>
      <c r="CB333" s="202"/>
      <c r="CI333" s="12" t="s">
        <v>130</v>
      </c>
      <c r="CJ333" s="11" t="str">
        <f>IF(CJ332="X","parallel","normal")</f>
        <v>normal</v>
      </c>
      <c r="CK333" s="38" t="s">
        <v>131</v>
      </c>
      <c r="CL333" s="202"/>
      <c r="CM333" s="202"/>
      <c r="CN333" s="202"/>
      <c r="CO333" s="202"/>
      <c r="CP333" s="202"/>
      <c r="CQ333" s="202"/>
      <c r="CR333" s="202"/>
      <c r="CS333" s="202"/>
      <c r="CZ333" s="12" t="s">
        <v>130</v>
      </c>
      <c r="DA333" s="11" t="str">
        <f>IF(DA332="X","parallel","normal")</f>
        <v>normal</v>
      </c>
      <c r="DB333" s="38" t="s">
        <v>131</v>
      </c>
      <c r="DC333" s="202"/>
      <c r="DD333" s="202"/>
      <c r="DE333" s="202"/>
      <c r="DF333" s="202"/>
      <c r="DG333" s="202"/>
      <c r="DH333" s="202"/>
      <c r="DI333" s="202"/>
      <c r="DJ333" s="202"/>
      <c r="DQ333" s="12" t="s">
        <v>130</v>
      </c>
      <c r="DR333" s="11" t="str">
        <f>IF(DR332="X","parallel","normal")</f>
        <v>normal</v>
      </c>
      <c r="DS333" s="38" t="s">
        <v>131</v>
      </c>
      <c r="DT333" s="202"/>
      <c r="DU333" s="202"/>
      <c r="DV333" s="202"/>
      <c r="DW333" s="202"/>
      <c r="DX333" s="202"/>
      <c r="DY333" s="202"/>
      <c r="DZ333" s="202"/>
      <c r="EA333" s="202"/>
    </row>
    <row r="334" spans="1:131" x14ac:dyDescent="0.3">
      <c r="B334" s="12" t="s">
        <v>132</v>
      </c>
      <c r="C334" s="11" t="str">
        <f>IF(C332="X","+X &amp; -X","+Y &amp; -Y")</f>
        <v>+X &amp; -X</v>
      </c>
      <c r="E334" s="16"/>
      <c r="F334" s="16"/>
      <c r="G334" s="16"/>
      <c r="H334" s="16"/>
      <c r="I334" s="16"/>
      <c r="J334" s="16"/>
      <c r="K334" s="16"/>
      <c r="L334" s="16"/>
      <c r="S334" s="12" t="s">
        <v>132</v>
      </c>
      <c r="T334" s="11" t="str">
        <f>IF(T332="X","+X &amp; -X","+Y &amp; -Y")</f>
        <v>+X &amp; -X</v>
      </c>
      <c r="V334" s="202"/>
      <c r="W334" s="202"/>
      <c r="X334" s="202"/>
      <c r="Y334" s="202"/>
      <c r="Z334" s="202"/>
      <c r="AA334" s="202"/>
      <c r="AB334" s="202"/>
      <c r="AC334" s="202"/>
      <c r="AJ334" s="12" t="s">
        <v>132</v>
      </c>
      <c r="AK334" s="11" t="str">
        <f>IF(AK332="X","+X &amp; -X","+Y &amp; -Y")</f>
        <v>+X &amp; -X</v>
      </c>
      <c r="AM334" s="202"/>
      <c r="AN334" s="202"/>
      <c r="AO334" s="202"/>
      <c r="AP334" s="202"/>
      <c r="AQ334" s="202"/>
      <c r="AR334" s="202"/>
      <c r="AS334" s="202"/>
      <c r="AT334" s="202"/>
      <c r="BA334" s="12" t="s">
        <v>132</v>
      </c>
      <c r="BB334" s="11" t="str">
        <f>IF(BB332="X","+X &amp; -X","+Y &amp; -Y")</f>
        <v>+X &amp; -X</v>
      </c>
      <c r="BD334" s="202"/>
      <c r="BE334" s="202"/>
      <c r="BF334" s="202"/>
      <c r="BG334" s="202"/>
      <c r="BH334" s="202"/>
      <c r="BI334" s="202"/>
      <c r="BJ334" s="202"/>
      <c r="BK334" s="202"/>
      <c r="BR334" s="12" t="s">
        <v>132</v>
      </c>
      <c r="BS334" s="11" t="str">
        <f>IF(BS332="X","+X &amp; -X","+Y &amp; -Y")</f>
        <v>+Y &amp; -Y</v>
      </c>
      <c r="BU334" s="202"/>
      <c r="BV334" s="202"/>
      <c r="BW334" s="202"/>
      <c r="BX334" s="202"/>
      <c r="BY334" s="202"/>
      <c r="BZ334" s="202"/>
      <c r="CA334" s="202"/>
      <c r="CB334" s="202"/>
      <c r="CI334" s="12" t="s">
        <v>132</v>
      </c>
      <c r="CJ334" s="11" t="str">
        <f>IF(CJ332="X","+X &amp; -X","+Y &amp; -Y")</f>
        <v>+Y &amp; -Y</v>
      </c>
      <c r="CL334" s="202"/>
      <c r="CM334" s="202"/>
      <c r="CN334" s="202"/>
      <c r="CO334" s="202"/>
      <c r="CP334" s="202"/>
      <c r="CQ334" s="202"/>
      <c r="CR334" s="202"/>
      <c r="CS334" s="202"/>
      <c r="CZ334" s="12" t="s">
        <v>132</v>
      </c>
      <c r="DA334" s="11" t="str">
        <f>IF(DA332="X","+X &amp; -X","+Y &amp; -Y")</f>
        <v>+Y &amp; -Y</v>
      </c>
      <c r="DC334" s="202"/>
      <c r="DD334" s="202"/>
      <c r="DE334" s="202"/>
      <c r="DF334" s="202"/>
      <c r="DG334" s="202"/>
      <c r="DH334" s="202"/>
      <c r="DI334" s="202"/>
      <c r="DJ334" s="202"/>
      <c r="DQ334" s="12" t="s">
        <v>132</v>
      </c>
      <c r="DR334" s="11" t="str">
        <f>IF(DR332="X","+X &amp; -X","+Y &amp; -Y")</f>
        <v>+Y &amp; -Y</v>
      </c>
      <c r="DT334" s="202"/>
      <c r="DU334" s="202"/>
      <c r="DV334" s="202"/>
      <c r="DW334" s="202"/>
      <c r="DX334" s="202"/>
      <c r="DY334" s="202"/>
      <c r="DZ334" s="202"/>
      <c r="EA334" s="202"/>
    </row>
    <row r="335" spans="1:131" x14ac:dyDescent="0.3">
      <c r="B335" s="12" t="s">
        <v>133</v>
      </c>
      <c r="C335" s="39">
        <f>IF(C332="X",D166,D165)</f>
        <v>90</v>
      </c>
      <c r="D335" s="38"/>
      <c r="E335" s="16"/>
      <c r="F335" s="16"/>
      <c r="G335" s="16"/>
      <c r="H335" s="16"/>
      <c r="I335" s="16"/>
      <c r="J335" s="16"/>
      <c r="K335" s="16"/>
      <c r="L335" s="16"/>
      <c r="S335" s="12" t="s">
        <v>133</v>
      </c>
      <c r="T335" s="39">
        <f>IF(T332="X",U166,U165)</f>
        <v>90</v>
      </c>
      <c r="U335" s="38"/>
      <c r="V335" s="202"/>
      <c r="W335" s="202"/>
      <c r="X335" s="202"/>
      <c r="Y335" s="202"/>
      <c r="Z335" s="202"/>
      <c r="AA335" s="202"/>
      <c r="AB335" s="202"/>
      <c r="AC335" s="202"/>
      <c r="AJ335" s="12" t="s">
        <v>133</v>
      </c>
      <c r="AK335" s="39">
        <f>IF(AK332="X",AL166,AL165)</f>
        <v>90</v>
      </c>
      <c r="AL335" s="38"/>
      <c r="AM335" s="202"/>
      <c r="AN335" s="202"/>
      <c r="AO335" s="202"/>
      <c r="AP335" s="202"/>
      <c r="AQ335" s="202"/>
      <c r="AR335" s="202"/>
      <c r="AS335" s="202"/>
      <c r="AT335" s="202"/>
      <c r="BA335" s="12" t="s">
        <v>133</v>
      </c>
      <c r="BB335" s="39">
        <f>IF(BB332="X",BC166,BC165)</f>
        <v>90</v>
      </c>
      <c r="BC335" s="38"/>
      <c r="BD335" s="202"/>
      <c r="BE335" s="202"/>
      <c r="BF335" s="202"/>
      <c r="BG335" s="202"/>
      <c r="BH335" s="202"/>
      <c r="BI335" s="202"/>
      <c r="BJ335" s="202"/>
      <c r="BK335" s="202"/>
      <c r="BR335" s="12" t="s">
        <v>133</v>
      </c>
      <c r="BS335" s="39">
        <f>IF(BS332="X",BT166,BT165)</f>
        <v>30.963782686061883</v>
      </c>
      <c r="BT335" s="38"/>
      <c r="BU335" s="202"/>
      <c r="BV335" s="202"/>
      <c r="BW335" s="202"/>
      <c r="BX335" s="202"/>
      <c r="BY335" s="202"/>
      <c r="BZ335" s="202"/>
      <c r="CA335" s="202"/>
      <c r="CB335" s="202"/>
      <c r="CI335" s="12" t="s">
        <v>133</v>
      </c>
      <c r="CJ335" s="39">
        <f>IF(CJ332="X",CK166,CK165)</f>
        <v>30.963782686061883</v>
      </c>
      <c r="CK335" s="38"/>
      <c r="CL335" s="202"/>
      <c r="CM335" s="202"/>
      <c r="CN335" s="202"/>
      <c r="CO335" s="202"/>
      <c r="CP335" s="202"/>
      <c r="CQ335" s="202"/>
      <c r="CR335" s="202"/>
      <c r="CS335" s="202"/>
      <c r="CZ335" s="12" t="s">
        <v>133</v>
      </c>
      <c r="DA335" s="39">
        <f>IF(DA332="X",DB166,DB165)</f>
        <v>30.963782686061883</v>
      </c>
      <c r="DB335" s="38"/>
      <c r="DC335" s="202"/>
      <c r="DD335" s="202"/>
      <c r="DE335" s="202"/>
      <c r="DF335" s="202"/>
      <c r="DG335" s="202"/>
      <c r="DH335" s="202"/>
      <c r="DI335" s="202"/>
      <c r="DJ335" s="202"/>
      <c r="DQ335" s="12" t="s">
        <v>133</v>
      </c>
      <c r="DR335" s="39">
        <f>IF(DR332="X",DS166,DS165)</f>
        <v>30.963782686061883</v>
      </c>
      <c r="DS335" s="38"/>
      <c r="DT335" s="202"/>
      <c r="DU335" s="202"/>
      <c r="DV335" s="202"/>
      <c r="DW335" s="202"/>
      <c r="DX335" s="202"/>
      <c r="DY335" s="202"/>
      <c r="DZ335" s="202"/>
      <c r="EA335" s="202"/>
    </row>
    <row r="336" spans="1:131" x14ac:dyDescent="0.3">
      <c r="B336" s="12" t="s">
        <v>134</v>
      </c>
      <c r="C336" s="11" t="str">
        <f>IF(C332="X","+Y &amp; -Y","+X &amp; -X")</f>
        <v>+Y &amp; -Y</v>
      </c>
      <c r="D336" s="38"/>
      <c r="E336" s="16"/>
      <c r="F336" s="16"/>
      <c r="G336" s="16"/>
      <c r="H336" s="16"/>
      <c r="I336" s="16"/>
      <c r="J336" s="16"/>
      <c r="K336" s="16"/>
      <c r="L336" s="16"/>
      <c r="S336" s="12" t="s">
        <v>134</v>
      </c>
      <c r="T336" s="11" t="str">
        <f>IF(T332="X","+Y &amp; -Y","+X &amp; -X")</f>
        <v>+Y &amp; -Y</v>
      </c>
      <c r="U336" s="38"/>
      <c r="V336" s="202"/>
      <c r="W336" s="202"/>
      <c r="X336" s="202"/>
      <c r="Y336" s="202"/>
      <c r="Z336" s="202"/>
      <c r="AA336" s="202"/>
      <c r="AB336" s="202"/>
      <c r="AC336" s="202"/>
      <c r="AJ336" s="12" t="s">
        <v>134</v>
      </c>
      <c r="AK336" s="11" t="str">
        <f>IF(AK332="X","+Y &amp; -Y","+X &amp; -X")</f>
        <v>+Y &amp; -Y</v>
      </c>
      <c r="AL336" s="38"/>
      <c r="AM336" s="202"/>
      <c r="AN336" s="202"/>
      <c r="AO336" s="202"/>
      <c r="AP336" s="202"/>
      <c r="AQ336" s="202"/>
      <c r="AR336" s="202"/>
      <c r="AS336" s="202"/>
      <c r="AT336" s="202"/>
      <c r="BA336" s="12" t="s">
        <v>134</v>
      </c>
      <c r="BB336" s="11" t="str">
        <f>IF(BB332="X","+Y &amp; -Y","+X &amp; -X")</f>
        <v>+Y &amp; -Y</v>
      </c>
      <c r="BC336" s="38"/>
      <c r="BD336" s="202"/>
      <c r="BE336" s="202"/>
      <c r="BF336" s="202"/>
      <c r="BG336" s="202"/>
      <c r="BH336" s="202"/>
      <c r="BI336" s="202"/>
      <c r="BJ336" s="202"/>
      <c r="BK336" s="202"/>
      <c r="BR336" s="12" t="s">
        <v>134</v>
      </c>
      <c r="BS336" s="11" t="str">
        <f>IF(BS332="X","+Y &amp; -Y","+X &amp; -X")</f>
        <v>+X &amp; -X</v>
      </c>
      <c r="BT336" s="38"/>
      <c r="BU336" s="202"/>
      <c r="BV336" s="202"/>
      <c r="BW336" s="202"/>
      <c r="BX336" s="202"/>
      <c r="BY336" s="202"/>
      <c r="BZ336" s="202"/>
      <c r="CA336" s="202"/>
      <c r="CB336" s="202"/>
      <c r="CI336" s="12" t="s">
        <v>134</v>
      </c>
      <c r="CJ336" s="11" t="str">
        <f>IF(CJ332="X","+Y &amp; -Y","+X &amp; -X")</f>
        <v>+X &amp; -X</v>
      </c>
      <c r="CK336" s="38"/>
      <c r="CL336" s="202"/>
      <c r="CM336" s="202"/>
      <c r="CN336" s="202"/>
      <c r="CO336" s="202"/>
      <c r="CP336" s="202"/>
      <c r="CQ336" s="202"/>
      <c r="CR336" s="202"/>
      <c r="CS336" s="202"/>
      <c r="CZ336" s="12" t="s">
        <v>134</v>
      </c>
      <c r="DA336" s="11" t="str">
        <f>IF(DA332="X","+Y &amp; -Y","+X &amp; -X")</f>
        <v>+X &amp; -X</v>
      </c>
      <c r="DB336" s="38"/>
      <c r="DC336" s="202"/>
      <c r="DD336" s="202"/>
      <c r="DE336" s="202"/>
      <c r="DF336" s="202"/>
      <c r="DG336" s="202"/>
      <c r="DH336" s="202"/>
      <c r="DI336" s="202"/>
      <c r="DJ336" s="202"/>
      <c r="DQ336" s="12" t="s">
        <v>134</v>
      </c>
      <c r="DR336" s="11" t="str">
        <f>IF(DR332="X","+Y &amp; -Y","+X &amp; -X")</f>
        <v>+X &amp; -X</v>
      </c>
      <c r="DS336" s="38"/>
      <c r="DT336" s="202"/>
      <c r="DU336" s="202"/>
      <c r="DV336" s="202"/>
      <c r="DW336" s="202"/>
      <c r="DX336" s="202"/>
      <c r="DY336" s="202"/>
      <c r="DZ336" s="202"/>
      <c r="EA336" s="202"/>
    </row>
    <row r="337" spans="2:132" x14ac:dyDescent="0.3">
      <c r="B337" s="12" t="s">
        <v>133</v>
      </c>
      <c r="C337" s="39">
        <f>IF(C332="X",D165,D166)</f>
        <v>30.963782686061883</v>
      </c>
      <c r="D337" s="38"/>
      <c r="E337" s="16"/>
      <c r="F337" s="16"/>
      <c r="G337" s="16"/>
      <c r="H337" s="16"/>
      <c r="I337" s="16"/>
      <c r="J337" s="16"/>
      <c r="K337" s="16"/>
      <c r="L337" s="16"/>
      <c r="S337" s="12" t="s">
        <v>133</v>
      </c>
      <c r="T337" s="39">
        <f>IF(T332="X",U165,U166)</f>
        <v>30.963782686061883</v>
      </c>
      <c r="U337" s="38"/>
      <c r="V337" s="202"/>
      <c r="W337" s="202"/>
      <c r="X337" s="202"/>
      <c r="Y337" s="202"/>
      <c r="Z337" s="202"/>
      <c r="AA337" s="202"/>
      <c r="AB337" s="202"/>
      <c r="AC337" s="202"/>
      <c r="AJ337" s="12" t="s">
        <v>133</v>
      </c>
      <c r="AK337" s="39">
        <f>IF(AK332="X",AL165,AL166)</f>
        <v>30.963782686061883</v>
      </c>
      <c r="AL337" s="38"/>
      <c r="AM337" s="202"/>
      <c r="AN337" s="202"/>
      <c r="AO337" s="202"/>
      <c r="AP337" s="202"/>
      <c r="AQ337" s="202"/>
      <c r="AR337" s="202"/>
      <c r="AS337" s="202"/>
      <c r="AT337" s="202"/>
      <c r="BA337" s="12" t="s">
        <v>133</v>
      </c>
      <c r="BB337" s="39">
        <f>IF(BB332="X",BC165,BC166)</f>
        <v>30.963782686061883</v>
      </c>
      <c r="BC337" s="38"/>
      <c r="BD337" s="202"/>
      <c r="BE337" s="202"/>
      <c r="BF337" s="202"/>
      <c r="BG337" s="202"/>
      <c r="BH337" s="202"/>
      <c r="BI337" s="202"/>
      <c r="BJ337" s="202"/>
      <c r="BK337" s="202"/>
      <c r="BR337" s="12" t="s">
        <v>133</v>
      </c>
      <c r="BS337" s="39">
        <f>IF(BS332="X",BT165,BT166)</f>
        <v>90</v>
      </c>
      <c r="BT337" s="38"/>
      <c r="BU337" s="202"/>
      <c r="BV337" s="202"/>
      <c r="BW337" s="202"/>
      <c r="BX337" s="202"/>
      <c r="BY337" s="202"/>
      <c r="BZ337" s="202"/>
      <c r="CA337" s="202"/>
      <c r="CB337" s="202"/>
      <c r="CI337" s="12" t="s">
        <v>133</v>
      </c>
      <c r="CJ337" s="39">
        <f>IF(CJ332="X",CK165,CK166)</f>
        <v>90</v>
      </c>
      <c r="CK337" s="38"/>
      <c r="CL337" s="202"/>
      <c r="CM337" s="202"/>
      <c r="CN337" s="202"/>
      <c r="CO337" s="202"/>
      <c r="CP337" s="202"/>
      <c r="CQ337" s="202"/>
      <c r="CR337" s="202"/>
      <c r="CS337" s="202"/>
      <c r="CZ337" s="12" t="s">
        <v>133</v>
      </c>
      <c r="DA337" s="39">
        <f>IF(DA332="X",DB165,DB166)</f>
        <v>90</v>
      </c>
      <c r="DB337" s="38"/>
      <c r="DC337" s="202"/>
      <c r="DD337" s="202"/>
      <c r="DE337" s="202"/>
      <c r="DF337" s="202"/>
      <c r="DG337" s="202"/>
      <c r="DH337" s="202"/>
      <c r="DI337" s="202"/>
      <c r="DJ337" s="202"/>
      <c r="DQ337" s="12" t="s">
        <v>133</v>
      </c>
      <c r="DR337" s="39">
        <f>IF(DR332="X",DS165,DS166)</f>
        <v>90</v>
      </c>
      <c r="DS337" s="38"/>
      <c r="DT337" s="202"/>
      <c r="DU337" s="202"/>
      <c r="DV337" s="202"/>
      <c r="DW337" s="202"/>
      <c r="DX337" s="202"/>
      <c r="DY337" s="202"/>
      <c r="DZ337" s="202"/>
      <c r="EA337" s="202"/>
    </row>
    <row r="338" spans="2:132" x14ac:dyDescent="0.3">
      <c r="B338" s="12" t="s">
        <v>135</v>
      </c>
      <c r="C338" s="11">
        <f>IF(C332="X",D158,D157)</f>
        <v>60</v>
      </c>
      <c r="D338" s="38"/>
      <c r="E338" s="16"/>
      <c r="F338" s="16"/>
      <c r="G338" s="16"/>
      <c r="H338" s="16"/>
      <c r="I338" s="16"/>
      <c r="J338" s="16"/>
      <c r="K338" s="16"/>
      <c r="L338" s="16"/>
      <c r="S338" s="12" t="s">
        <v>135</v>
      </c>
      <c r="T338" s="11">
        <f>IF(T332="X",U158,U157)</f>
        <v>60</v>
      </c>
      <c r="U338" s="38"/>
      <c r="V338" s="202"/>
      <c r="W338" s="202"/>
      <c r="X338" s="202"/>
      <c r="Y338" s="202"/>
      <c r="Z338" s="202"/>
      <c r="AA338" s="202"/>
      <c r="AB338" s="202"/>
      <c r="AC338" s="202"/>
      <c r="AJ338" s="12" t="s">
        <v>135</v>
      </c>
      <c r="AK338" s="11">
        <f>IF(AK332="X",AL158,AL157)</f>
        <v>60</v>
      </c>
      <c r="AL338" s="38"/>
      <c r="AM338" s="202"/>
      <c r="AN338" s="202"/>
      <c r="AO338" s="202"/>
      <c r="AP338" s="202"/>
      <c r="AQ338" s="202"/>
      <c r="AR338" s="202"/>
      <c r="AS338" s="202"/>
      <c r="AT338" s="202"/>
      <c r="BA338" s="12" t="s">
        <v>135</v>
      </c>
      <c r="BB338" s="11">
        <f>IF(BB332="X",BC158,BC157)</f>
        <v>60</v>
      </c>
      <c r="BC338" s="38"/>
      <c r="BD338" s="202"/>
      <c r="BE338" s="202"/>
      <c r="BF338" s="202"/>
      <c r="BG338" s="202"/>
      <c r="BH338" s="202"/>
      <c r="BI338" s="202"/>
      <c r="BJ338" s="202"/>
      <c r="BK338" s="202"/>
      <c r="BR338" s="12" t="s">
        <v>135</v>
      </c>
      <c r="BS338" s="11">
        <f>IF(BS332="X",BT158,BT157)</f>
        <v>60</v>
      </c>
      <c r="BT338" s="38"/>
      <c r="BU338" s="202"/>
      <c r="BV338" s="202"/>
      <c r="BW338" s="202"/>
      <c r="BX338" s="202"/>
      <c r="BY338" s="202"/>
      <c r="BZ338" s="202"/>
      <c r="CA338" s="202"/>
      <c r="CB338" s="202"/>
      <c r="CI338" s="12" t="s">
        <v>135</v>
      </c>
      <c r="CJ338" s="11">
        <f>IF(CJ332="X",CK158,CK157)</f>
        <v>60</v>
      </c>
      <c r="CK338" s="38"/>
      <c r="CL338" s="202"/>
      <c r="CM338" s="202"/>
      <c r="CN338" s="202"/>
      <c r="CO338" s="202"/>
      <c r="CP338" s="202"/>
      <c r="CQ338" s="202"/>
      <c r="CR338" s="202"/>
      <c r="CS338" s="202"/>
      <c r="CZ338" s="12" t="s">
        <v>135</v>
      </c>
      <c r="DA338" s="11">
        <f>IF(DA332="X",DB158,DB157)</f>
        <v>60</v>
      </c>
      <c r="DB338" s="38"/>
      <c r="DC338" s="202"/>
      <c r="DD338" s="202"/>
      <c r="DE338" s="202"/>
      <c r="DF338" s="202"/>
      <c r="DG338" s="202"/>
      <c r="DH338" s="202"/>
      <c r="DI338" s="202"/>
      <c r="DJ338" s="202"/>
      <c r="DQ338" s="12" t="s">
        <v>135</v>
      </c>
      <c r="DR338" s="11">
        <f>IF(DR332="X",DS158,DS157)</f>
        <v>60</v>
      </c>
      <c r="DS338" s="38"/>
      <c r="DT338" s="202"/>
      <c r="DU338" s="202"/>
      <c r="DV338" s="202"/>
      <c r="DW338" s="202"/>
      <c r="DX338" s="202"/>
      <c r="DY338" s="202"/>
      <c r="DZ338" s="202"/>
      <c r="EA338" s="202"/>
    </row>
    <row r="339" spans="2:132" x14ac:dyDescent="0.3">
      <c r="B339" s="12" t="s">
        <v>136</v>
      </c>
      <c r="C339" s="11">
        <f>IF(C332="X",D157,D158)</f>
        <v>60</v>
      </c>
      <c r="D339" s="38"/>
      <c r="E339" s="16"/>
      <c r="F339" s="16"/>
      <c r="G339" s="16"/>
      <c r="H339" s="16"/>
      <c r="I339" s="16"/>
      <c r="J339" s="16"/>
      <c r="K339" s="16"/>
      <c r="L339" s="16"/>
      <c r="S339" s="12" t="s">
        <v>136</v>
      </c>
      <c r="T339" s="11">
        <f>IF(T332="X",U157,U158)</f>
        <v>60</v>
      </c>
      <c r="U339" s="38"/>
      <c r="V339" s="202"/>
      <c r="W339" s="202"/>
      <c r="X339" s="202"/>
      <c r="Y339" s="202"/>
      <c r="Z339" s="202"/>
      <c r="AA339" s="202"/>
      <c r="AB339" s="202"/>
      <c r="AC339" s="202"/>
      <c r="AJ339" s="12" t="s">
        <v>136</v>
      </c>
      <c r="AK339" s="11">
        <f>IF(AK332="X",AL157,AL158)</f>
        <v>60</v>
      </c>
      <c r="AL339" s="38"/>
      <c r="AM339" s="202"/>
      <c r="AN339" s="202"/>
      <c r="AO339" s="202"/>
      <c r="AP339" s="202"/>
      <c r="AQ339" s="202"/>
      <c r="AR339" s="202"/>
      <c r="AS339" s="202"/>
      <c r="AT339" s="202"/>
      <c r="BA339" s="12" t="s">
        <v>136</v>
      </c>
      <c r="BB339" s="11">
        <f>IF(BB332="X",BC157,BC158)</f>
        <v>60</v>
      </c>
      <c r="BC339" s="38"/>
      <c r="BD339" s="202"/>
      <c r="BE339" s="202"/>
      <c r="BF339" s="202"/>
      <c r="BG339" s="202"/>
      <c r="BH339" s="202"/>
      <c r="BI339" s="202"/>
      <c r="BJ339" s="202"/>
      <c r="BK339" s="202"/>
      <c r="BR339" s="12" t="s">
        <v>136</v>
      </c>
      <c r="BS339" s="11">
        <f>IF(BS332="X",BT157,BT158)</f>
        <v>60</v>
      </c>
      <c r="BT339" s="38"/>
      <c r="BU339" s="202"/>
      <c r="BV339" s="202"/>
      <c r="BW339" s="202"/>
      <c r="BX339" s="202"/>
      <c r="BY339" s="202"/>
      <c r="BZ339" s="202"/>
      <c r="CA339" s="202"/>
      <c r="CB339" s="202"/>
      <c r="CI339" s="12" t="s">
        <v>136</v>
      </c>
      <c r="CJ339" s="11">
        <f>IF(CJ332="X",CK157,CK158)</f>
        <v>60</v>
      </c>
      <c r="CK339" s="38"/>
      <c r="CL339" s="202"/>
      <c r="CM339" s="202"/>
      <c r="CN339" s="202"/>
      <c r="CO339" s="202"/>
      <c r="CP339" s="202"/>
      <c r="CQ339" s="202"/>
      <c r="CR339" s="202"/>
      <c r="CS339" s="202"/>
      <c r="CZ339" s="12" t="s">
        <v>136</v>
      </c>
      <c r="DA339" s="11">
        <f>IF(DA332="X",DB157,DB158)</f>
        <v>60</v>
      </c>
      <c r="DB339" s="38"/>
      <c r="DC339" s="202"/>
      <c r="DD339" s="202"/>
      <c r="DE339" s="202"/>
      <c r="DF339" s="202"/>
      <c r="DG339" s="202"/>
      <c r="DH339" s="202"/>
      <c r="DI339" s="202"/>
      <c r="DJ339" s="202"/>
      <c r="DQ339" s="12" t="s">
        <v>136</v>
      </c>
      <c r="DR339" s="11">
        <f>IF(DR332="X",DS157,DS158)</f>
        <v>60</v>
      </c>
      <c r="DS339" s="38"/>
      <c r="DT339" s="202"/>
      <c r="DU339" s="202"/>
      <c r="DV339" s="202"/>
      <c r="DW339" s="202"/>
      <c r="DX339" s="202"/>
      <c r="DY339" s="202"/>
      <c r="DZ339" s="202"/>
      <c r="EA339" s="202"/>
    </row>
    <row r="340" spans="2:132" x14ac:dyDescent="0.3">
      <c r="B340" s="12" t="s">
        <v>18</v>
      </c>
      <c r="C340" s="39">
        <f>D170</f>
        <v>17</v>
      </c>
      <c r="D340" s="38"/>
      <c r="E340" s="16"/>
      <c r="F340" s="16"/>
      <c r="G340" s="16"/>
      <c r="H340" s="16"/>
      <c r="I340" s="16"/>
      <c r="J340" s="16"/>
      <c r="K340" s="16"/>
      <c r="L340" s="16"/>
      <c r="S340" s="12" t="s">
        <v>18</v>
      </c>
      <c r="T340" s="39">
        <f>U170</f>
        <v>17</v>
      </c>
      <c r="U340" s="38"/>
      <c r="V340" s="202"/>
      <c r="W340" s="202"/>
      <c r="X340" s="202"/>
      <c r="Y340" s="202"/>
      <c r="Z340" s="202"/>
      <c r="AA340" s="202"/>
      <c r="AB340" s="202"/>
      <c r="AC340" s="202"/>
      <c r="AJ340" s="12" t="s">
        <v>18</v>
      </c>
      <c r="AK340" s="39">
        <f>AL170</f>
        <v>17</v>
      </c>
      <c r="AL340" s="38"/>
      <c r="AM340" s="202"/>
      <c r="AN340" s="202"/>
      <c r="AO340" s="202"/>
      <c r="AP340" s="202"/>
      <c r="AQ340" s="202"/>
      <c r="AR340" s="202"/>
      <c r="AS340" s="202"/>
      <c r="AT340" s="202"/>
      <c r="BA340" s="12" t="s">
        <v>18</v>
      </c>
      <c r="BB340" s="39">
        <f>BC170</f>
        <v>17</v>
      </c>
      <c r="BC340" s="38"/>
      <c r="BD340" s="202"/>
      <c r="BE340" s="202"/>
      <c r="BF340" s="202"/>
      <c r="BG340" s="202"/>
      <c r="BH340" s="202"/>
      <c r="BI340" s="202"/>
      <c r="BJ340" s="202"/>
      <c r="BK340" s="202"/>
      <c r="BR340" s="12" t="s">
        <v>18</v>
      </c>
      <c r="BS340" s="39">
        <f>BT170</f>
        <v>17</v>
      </c>
      <c r="BT340" s="38"/>
      <c r="BU340" s="202"/>
      <c r="BV340" s="202"/>
      <c r="BW340" s="202"/>
      <c r="BX340" s="202"/>
      <c r="BY340" s="202"/>
      <c r="BZ340" s="202"/>
      <c r="CA340" s="202"/>
      <c r="CB340" s="202"/>
      <c r="CI340" s="12" t="s">
        <v>18</v>
      </c>
      <c r="CJ340" s="39">
        <f>CK170</f>
        <v>17</v>
      </c>
      <c r="CK340" s="38"/>
      <c r="CL340" s="202"/>
      <c r="CM340" s="202"/>
      <c r="CN340" s="202"/>
      <c r="CO340" s="202"/>
      <c r="CP340" s="202"/>
      <c r="CQ340" s="202"/>
      <c r="CR340" s="202"/>
      <c r="CS340" s="202"/>
      <c r="CZ340" s="12" t="s">
        <v>18</v>
      </c>
      <c r="DA340" s="39">
        <f>DB170</f>
        <v>17</v>
      </c>
      <c r="DB340" s="38"/>
      <c r="DC340" s="202"/>
      <c r="DD340" s="202"/>
      <c r="DE340" s="202"/>
      <c r="DF340" s="202"/>
      <c r="DG340" s="202"/>
      <c r="DH340" s="202"/>
      <c r="DI340" s="202"/>
      <c r="DJ340" s="202"/>
      <c r="DQ340" s="12" t="s">
        <v>18</v>
      </c>
      <c r="DR340" s="39">
        <f>DS170</f>
        <v>17</v>
      </c>
      <c r="DS340" s="38"/>
      <c r="DT340" s="202"/>
      <c r="DU340" s="202"/>
      <c r="DV340" s="202"/>
      <c r="DW340" s="202"/>
      <c r="DX340" s="202"/>
      <c r="DY340" s="202"/>
      <c r="DZ340" s="202"/>
      <c r="EA340" s="202"/>
    </row>
    <row r="341" spans="2:132" x14ac:dyDescent="0.3">
      <c r="B341" s="12"/>
      <c r="C341" s="16"/>
      <c r="D341" s="16"/>
      <c r="E341" s="16"/>
      <c r="F341" s="16"/>
      <c r="G341" s="16"/>
      <c r="H341" s="16"/>
      <c r="I341" s="16"/>
      <c r="J341" s="16"/>
      <c r="K341" s="16"/>
      <c r="L341" s="16"/>
      <c r="S341" s="12"/>
      <c r="T341" s="202"/>
      <c r="U341" s="202"/>
      <c r="V341" s="202"/>
      <c r="W341" s="202"/>
      <c r="X341" s="202"/>
      <c r="Y341" s="202"/>
      <c r="Z341" s="202"/>
      <c r="AA341" s="202"/>
      <c r="AB341" s="202"/>
      <c r="AC341" s="202"/>
      <c r="AJ341" s="12"/>
      <c r="AK341" s="202"/>
      <c r="AL341" s="202"/>
      <c r="AM341" s="202"/>
      <c r="AN341" s="202"/>
      <c r="AO341" s="202"/>
      <c r="AP341" s="202"/>
      <c r="AQ341" s="202"/>
      <c r="AR341" s="202"/>
      <c r="AS341" s="202"/>
      <c r="AT341" s="202"/>
      <c r="BA341" s="12"/>
      <c r="BB341" s="202"/>
      <c r="BC341" s="202"/>
      <c r="BD341" s="202"/>
      <c r="BE341" s="202"/>
      <c r="BF341" s="202"/>
      <c r="BG341" s="202"/>
      <c r="BH341" s="202"/>
      <c r="BI341" s="202"/>
      <c r="BJ341" s="202"/>
      <c r="BK341" s="202"/>
      <c r="BR341" s="12"/>
      <c r="BS341" s="202"/>
      <c r="BT341" s="202"/>
      <c r="BU341" s="202"/>
      <c r="BV341" s="202"/>
      <c r="BW341" s="202"/>
      <c r="BX341" s="202"/>
      <c r="BY341" s="202"/>
      <c r="BZ341" s="202"/>
      <c r="CA341" s="202"/>
      <c r="CB341" s="202"/>
      <c r="CI341" s="12"/>
      <c r="CJ341" s="202"/>
      <c r="CK341" s="202"/>
      <c r="CL341" s="202"/>
      <c r="CM341" s="202"/>
      <c r="CN341" s="202"/>
      <c r="CO341" s="202"/>
      <c r="CP341" s="202"/>
      <c r="CQ341" s="202"/>
      <c r="CR341" s="202"/>
      <c r="CS341" s="202"/>
      <c r="CZ341" s="12"/>
      <c r="DA341" s="202"/>
      <c r="DB341" s="202"/>
      <c r="DC341" s="202"/>
      <c r="DD341" s="202"/>
      <c r="DE341" s="202"/>
      <c r="DF341" s="202"/>
      <c r="DG341" s="202"/>
      <c r="DH341" s="202"/>
      <c r="DI341" s="202"/>
      <c r="DJ341" s="202"/>
      <c r="DQ341" s="12"/>
      <c r="DR341" s="202"/>
      <c r="DS341" s="202"/>
      <c r="DT341" s="202"/>
      <c r="DU341" s="202"/>
      <c r="DV341" s="202"/>
      <c r="DW341" s="202"/>
      <c r="DX341" s="202"/>
      <c r="DY341" s="202"/>
      <c r="DZ341" s="202"/>
      <c r="EA341" s="202"/>
    </row>
    <row r="342" spans="2:132" x14ac:dyDescent="0.3">
      <c r="B342" s="12" t="s">
        <v>137</v>
      </c>
      <c r="C342" s="16" t="s">
        <v>138</v>
      </c>
      <c r="D342" s="68" t="str">
        <f>C178</f>
        <v>A</v>
      </c>
      <c r="E342" s="16"/>
      <c r="F342" s="16"/>
      <c r="G342" s="16"/>
      <c r="H342" s="16"/>
      <c r="I342" s="16"/>
      <c r="J342" s="16"/>
      <c r="K342" s="16"/>
      <c r="L342" s="16"/>
      <c r="M342" s="16"/>
      <c r="S342" s="12" t="s">
        <v>137</v>
      </c>
      <c r="T342" s="202" t="s">
        <v>138</v>
      </c>
      <c r="U342" s="68" t="str">
        <f>T178</f>
        <v>B</v>
      </c>
      <c r="V342" s="202"/>
      <c r="W342" s="202"/>
      <c r="X342" s="202"/>
      <c r="Y342" s="202"/>
      <c r="Z342" s="202"/>
      <c r="AA342" s="202"/>
      <c r="AB342" s="202"/>
      <c r="AC342" s="202"/>
      <c r="AD342" s="202"/>
      <c r="AJ342" s="12" t="s">
        <v>137</v>
      </c>
      <c r="AK342" s="202" t="s">
        <v>138</v>
      </c>
      <c r="AL342" s="68" t="str">
        <f>AK178</f>
        <v>A</v>
      </c>
      <c r="AM342" s="202"/>
      <c r="AN342" s="202"/>
      <c r="AO342" s="202"/>
      <c r="AP342" s="202"/>
      <c r="AQ342" s="202"/>
      <c r="AR342" s="202"/>
      <c r="AS342" s="202"/>
      <c r="AT342" s="202"/>
      <c r="AU342" s="202"/>
      <c r="BA342" s="12" t="s">
        <v>137</v>
      </c>
      <c r="BB342" s="202" t="s">
        <v>138</v>
      </c>
      <c r="BC342" s="68" t="str">
        <f>BB178</f>
        <v>B</v>
      </c>
      <c r="BD342" s="202"/>
      <c r="BE342" s="202"/>
      <c r="BF342" s="202"/>
      <c r="BG342" s="202"/>
      <c r="BH342" s="202"/>
      <c r="BI342" s="202"/>
      <c r="BJ342" s="202"/>
      <c r="BK342" s="202"/>
      <c r="BL342" s="202"/>
      <c r="BR342" s="12" t="s">
        <v>137</v>
      </c>
      <c r="BS342" s="202" t="s">
        <v>138</v>
      </c>
      <c r="BT342" s="68" t="str">
        <f>BS178</f>
        <v>A</v>
      </c>
      <c r="BU342" s="202"/>
      <c r="BV342" s="202"/>
      <c r="BW342" s="202"/>
      <c r="BX342" s="202"/>
      <c r="BY342" s="202"/>
      <c r="BZ342" s="202"/>
      <c r="CA342" s="202"/>
      <c r="CB342" s="202"/>
      <c r="CC342" s="202"/>
      <c r="CI342" s="12" t="s">
        <v>137</v>
      </c>
      <c r="CJ342" s="202" t="s">
        <v>138</v>
      </c>
      <c r="CK342" s="68" t="str">
        <f>CJ178</f>
        <v>B</v>
      </c>
      <c r="CL342" s="202"/>
      <c r="CM342" s="202"/>
      <c r="CN342" s="202"/>
      <c r="CO342" s="202"/>
      <c r="CP342" s="202"/>
      <c r="CQ342" s="202"/>
      <c r="CR342" s="202"/>
      <c r="CS342" s="202"/>
      <c r="CT342" s="202"/>
      <c r="CZ342" s="12" t="s">
        <v>137</v>
      </c>
      <c r="DA342" s="202" t="s">
        <v>138</v>
      </c>
      <c r="DB342" s="68" t="str">
        <f>DA178</f>
        <v>A</v>
      </c>
      <c r="DC342" s="202"/>
      <c r="DD342" s="202"/>
      <c r="DE342" s="202"/>
      <c r="DF342" s="202"/>
      <c r="DG342" s="202"/>
      <c r="DH342" s="202"/>
      <c r="DI342" s="202"/>
      <c r="DJ342" s="202"/>
      <c r="DK342" s="202"/>
      <c r="DQ342" s="12" t="s">
        <v>137</v>
      </c>
      <c r="DR342" s="202" t="s">
        <v>138</v>
      </c>
      <c r="DS342" s="68" t="str">
        <f>DR178</f>
        <v>B</v>
      </c>
      <c r="DT342" s="202"/>
      <c r="DU342" s="202"/>
      <c r="DV342" s="202"/>
      <c r="DW342" s="202"/>
      <c r="DX342" s="202"/>
      <c r="DY342" s="202"/>
      <c r="DZ342" s="202"/>
      <c r="EA342" s="202"/>
      <c r="EB342" s="202"/>
    </row>
    <row r="343" spans="2:132" x14ac:dyDescent="0.3">
      <c r="B343" s="12" t="s">
        <v>139</v>
      </c>
      <c r="C343" s="16" t="s">
        <v>140</v>
      </c>
      <c r="D343" s="68">
        <f>C179</f>
        <v>3</v>
      </c>
      <c r="E343" s="38" t="s">
        <v>141</v>
      </c>
      <c r="F343" s="16"/>
      <c r="G343" s="16"/>
      <c r="H343" s="16"/>
      <c r="I343" s="16"/>
      <c r="J343" s="16"/>
      <c r="K343" s="16"/>
      <c r="L343" s="16"/>
      <c r="M343" s="16"/>
      <c r="S343" s="12" t="s">
        <v>139</v>
      </c>
      <c r="T343" s="202" t="s">
        <v>140</v>
      </c>
      <c r="U343" s="68">
        <f>T179</f>
        <v>3</v>
      </c>
      <c r="V343" s="38" t="s">
        <v>141</v>
      </c>
      <c r="W343" s="202"/>
      <c r="X343" s="202"/>
      <c r="Y343" s="202"/>
      <c r="Z343" s="202"/>
      <c r="AA343" s="202"/>
      <c r="AB343" s="202"/>
      <c r="AC343" s="202"/>
      <c r="AD343" s="202"/>
      <c r="AJ343" s="12" t="s">
        <v>139</v>
      </c>
      <c r="AK343" s="202" t="s">
        <v>140</v>
      </c>
      <c r="AL343" s="68">
        <f>AK179</f>
        <v>3</v>
      </c>
      <c r="AM343" s="38" t="s">
        <v>141</v>
      </c>
      <c r="AN343" s="202"/>
      <c r="AO343" s="202"/>
      <c r="AP343" s="202"/>
      <c r="AQ343" s="202"/>
      <c r="AR343" s="202"/>
      <c r="AS343" s="202"/>
      <c r="AT343" s="202"/>
      <c r="AU343" s="202"/>
      <c r="BA343" s="12" t="s">
        <v>139</v>
      </c>
      <c r="BB343" s="202" t="s">
        <v>140</v>
      </c>
      <c r="BC343" s="68">
        <f>BB179</f>
        <v>3</v>
      </c>
      <c r="BD343" s="38" t="s">
        <v>141</v>
      </c>
      <c r="BE343" s="202"/>
      <c r="BF343" s="202"/>
      <c r="BG343" s="202"/>
      <c r="BH343" s="202"/>
      <c r="BI343" s="202"/>
      <c r="BJ343" s="202"/>
      <c r="BK343" s="202"/>
      <c r="BL343" s="202"/>
      <c r="BR343" s="12" t="s">
        <v>139</v>
      </c>
      <c r="BS343" s="202" t="s">
        <v>140</v>
      </c>
      <c r="BT343" s="68">
        <f>BS179</f>
        <v>3</v>
      </c>
      <c r="BU343" s="38" t="s">
        <v>141</v>
      </c>
      <c r="BV343" s="202"/>
      <c r="BW343" s="202"/>
      <c r="BX343" s="202"/>
      <c r="BY343" s="202"/>
      <c r="BZ343" s="202"/>
      <c r="CA343" s="202"/>
      <c r="CB343" s="202"/>
      <c r="CC343" s="202"/>
      <c r="CI343" s="12" t="s">
        <v>139</v>
      </c>
      <c r="CJ343" s="202" t="s">
        <v>140</v>
      </c>
      <c r="CK343" s="68">
        <f>CJ179</f>
        <v>3</v>
      </c>
      <c r="CL343" s="38" t="s">
        <v>141</v>
      </c>
      <c r="CM343" s="202"/>
      <c r="CN343" s="202"/>
      <c r="CO343" s="202"/>
      <c r="CP343" s="202"/>
      <c r="CQ343" s="202"/>
      <c r="CR343" s="202"/>
      <c r="CS343" s="202"/>
      <c r="CT343" s="202"/>
      <c r="CZ343" s="12" t="s">
        <v>139</v>
      </c>
      <c r="DA343" s="202" t="s">
        <v>140</v>
      </c>
      <c r="DB343" s="68">
        <f>DA179</f>
        <v>3</v>
      </c>
      <c r="DC343" s="38" t="s">
        <v>141</v>
      </c>
      <c r="DD343" s="202"/>
      <c r="DE343" s="202"/>
      <c r="DF343" s="202"/>
      <c r="DG343" s="202"/>
      <c r="DH343" s="202"/>
      <c r="DI343" s="202"/>
      <c r="DJ343" s="202"/>
      <c r="DK343" s="202"/>
      <c r="DQ343" s="12" t="s">
        <v>139</v>
      </c>
      <c r="DR343" s="202" t="s">
        <v>140</v>
      </c>
      <c r="DS343" s="68">
        <f>DR179</f>
        <v>3</v>
      </c>
      <c r="DT343" s="38" t="s">
        <v>141</v>
      </c>
      <c r="DU343" s="202"/>
      <c r="DV343" s="202"/>
      <c r="DW343" s="202"/>
      <c r="DX343" s="202"/>
      <c r="DY343" s="202"/>
      <c r="DZ343" s="202"/>
      <c r="EA343" s="202"/>
      <c r="EB343" s="202"/>
    </row>
    <row r="344" spans="2:132" x14ac:dyDescent="0.3">
      <c r="B344" s="12"/>
      <c r="C344" s="16"/>
      <c r="D344" s="16"/>
      <c r="E344" s="38"/>
      <c r="F344" s="16"/>
      <c r="G344" s="16"/>
      <c r="H344" s="16"/>
      <c r="I344" s="16"/>
      <c r="J344" s="16"/>
      <c r="K344" s="16"/>
      <c r="L344" s="16"/>
      <c r="M344" s="16"/>
      <c r="S344" s="12"/>
      <c r="T344" s="202"/>
      <c r="U344" s="202"/>
      <c r="V344" s="38"/>
      <c r="W344" s="202"/>
      <c r="X344" s="202"/>
      <c r="Y344" s="202"/>
      <c r="Z344" s="202"/>
      <c r="AA344" s="202"/>
      <c r="AB344" s="202"/>
      <c r="AC344" s="202"/>
      <c r="AD344" s="202"/>
      <c r="AJ344" s="12"/>
      <c r="AK344" s="202"/>
      <c r="AL344" s="202"/>
      <c r="AM344" s="38"/>
      <c r="AN344" s="202"/>
      <c r="AO344" s="202"/>
      <c r="AP344" s="202"/>
      <c r="AQ344" s="202"/>
      <c r="AR344" s="202"/>
      <c r="AS344" s="202"/>
      <c r="AT344" s="202"/>
      <c r="AU344" s="202"/>
      <c r="BA344" s="12"/>
      <c r="BB344" s="202"/>
      <c r="BC344" s="202"/>
      <c r="BD344" s="38"/>
      <c r="BE344" s="202"/>
      <c r="BF344" s="202"/>
      <c r="BG344" s="202"/>
      <c r="BH344" s="202"/>
      <c r="BI344" s="202"/>
      <c r="BJ344" s="202"/>
      <c r="BK344" s="202"/>
      <c r="BL344" s="202"/>
      <c r="BR344" s="12"/>
      <c r="BS344" s="202"/>
      <c r="BT344" s="202"/>
      <c r="BU344" s="38"/>
      <c r="BV344" s="202"/>
      <c r="BW344" s="202"/>
      <c r="BX344" s="202"/>
      <c r="BY344" s="202"/>
      <c r="BZ344" s="202"/>
      <c r="CA344" s="202"/>
      <c r="CB344" s="202"/>
      <c r="CC344" s="202"/>
      <c r="CI344" s="12"/>
      <c r="CJ344" s="202"/>
      <c r="CK344" s="202"/>
      <c r="CL344" s="38"/>
      <c r="CM344" s="202"/>
      <c r="CN344" s="202"/>
      <c r="CO344" s="202"/>
      <c r="CP344" s="202"/>
      <c r="CQ344" s="202"/>
      <c r="CR344" s="202"/>
      <c r="CS344" s="202"/>
      <c r="CT344" s="202"/>
      <c r="CZ344" s="12"/>
      <c r="DA344" s="202"/>
      <c r="DB344" s="202"/>
      <c r="DC344" s="38"/>
      <c r="DD344" s="202"/>
      <c r="DE344" s="202"/>
      <c r="DF344" s="202"/>
      <c r="DG344" s="202"/>
      <c r="DH344" s="202"/>
      <c r="DI344" s="202"/>
      <c r="DJ344" s="202"/>
      <c r="DK344" s="202"/>
      <c r="DQ344" s="12"/>
      <c r="DR344" s="202"/>
      <c r="DS344" s="202"/>
      <c r="DT344" s="38"/>
      <c r="DU344" s="202"/>
      <c r="DV344" s="202"/>
      <c r="DW344" s="202"/>
      <c r="DX344" s="202"/>
      <c r="DY344" s="202"/>
      <c r="DZ344" s="202"/>
      <c r="EA344" s="202"/>
      <c r="EB344" s="202"/>
    </row>
    <row r="345" spans="2:132" x14ac:dyDescent="0.3">
      <c r="B345" s="69" t="s">
        <v>142</v>
      </c>
      <c r="C345" s="16"/>
      <c r="D345" s="16"/>
      <c r="E345" s="38"/>
      <c r="F345" s="16"/>
      <c r="G345" s="16"/>
      <c r="H345" s="16"/>
      <c r="I345" s="16"/>
      <c r="J345" s="16"/>
      <c r="K345" s="16"/>
      <c r="L345" s="16"/>
      <c r="M345" s="16"/>
      <c r="S345" s="69" t="s">
        <v>142</v>
      </c>
      <c r="T345" s="202"/>
      <c r="U345" s="202"/>
      <c r="V345" s="38"/>
      <c r="W345" s="202"/>
      <c r="X345" s="202"/>
      <c r="Y345" s="202"/>
      <c r="Z345" s="202"/>
      <c r="AA345" s="202"/>
      <c r="AB345" s="202"/>
      <c r="AC345" s="202"/>
      <c r="AD345" s="202"/>
      <c r="AJ345" s="69" t="s">
        <v>142</v>
      </c>
      <c r="AK345" s="202"/>
      <c r="AL345" s="202"/>
      <c r="AM345" s="38"/>
      <c r="AN345" s="202"/>
      <c r="AO345" s="202"/>
      <c r="AP345" s="202"/>
      <c r="AQ345" s="202"/>
      <c r="AR345" s="202"/>
      <c r="AS345" s="202"/>
      <c r="AT345" s="202"/>
      <c r="AU345" s="202"/>
      <c r="BA345" s="69" t="s">
        <v>142</v>
      </c>
      <c r="BB345" s="202"/>
      <c r="BC345" s="202"/>
      <c r="BD345" s="38"/>
      <c r="BE345" s="202"/>
      <c r="BF345" s="202"/>
      <c r="BG345" s="202"/>
      <c r="BH345" s="202"/>
      <c r="BI345" s="202"/>
      <c r="BJ345" s="202"/>
      <c r="BK345" s="202"/>
      <c r="BL345" s="202"/>
      <c r="BR345" s="69" t="s">
        <v>142</v>
      </c>
      <c r="BS345" s="202"/>
      <c r="BT345" s="202"/>
      <c r="BU345" s="38"/>
      <c r="BV345" s="202"/>
      <c r="BW345" s="202"/>
      <c r="BX345" s="202"/>
      <c r="BY345" s="202"/>
      <c r="BZ345" s="202"/>
      <c r="CA345" s="202"/>
      <c r="CB345" s="202"/>
      <c r="CC345" s="202"/>
      <c r="CI345" s="69" t="s">
        <v>142</v>
      </c>
      <c r="CJ345" s="202"/>
      <c r="CK345" s="202"/>
      <c r="CL345" s="38"/>
      <c r="CM345" s="202"/>
      <c r="CN345" s="202"/>
      <c r="CO345" s="202"/>
      <c r="CP345" s="202"/>
      <c r="CQ345" s="202"/>
      <c r="CR345" s="202"/>
      <c r="CS345" s="202"/>
      <c r="CT345" s="202"/>
      <c r="CZ345" s="69" t="s">
        <v>142</v>
      </c>
      <c r="DA345" s="202"/>
      <c r="DB345" s="202"/>
      <c r="DC345" s="38"/>
      <c r="DD345" s="202"/>
      <c r="DE345" s="202"/>
      <c r="DF345" s="202"/>
      <c r="DG345" s="202"/>
      <c r="DH345" s="202"/>
      <c r="DI345" s="202"/>
      <c r="DJ345" s="202"/>
      <c r="DK345" s="202"/>
      <c r="DQ345" s="69" t="s">
        <v>142</v>
      </c>
      <c r="DR345" s="202"/>
      <c r="DS345" s="202"/>
      <c r="DT345" s="38"/>
      <c r="DU345" s="202"/>
      <c r="DV345" s="202"/>
      <c r="DW345" s="202"/>
      <c r="DX345" s="202"/>
      <c r="DY345" s="202"/>
      <c r="DZ345" s="202"/>
      <c r="EA345" s="202"/>
      <c r="EB345" s="202"/>
    </row>
    <row r="346" spans="2:132" x14ac:dyDescent="0.3">
      <c r="B346" s="52" t="s">
        <v>143</v>
      </c>
      <c r="C346" s="16"/>
      <c r="D346" s="16"/>
      <c r="E346" s="38"/>
      <c r="F346" s="16"/>
      <c r="G346" s="16"/>
      <c r="H346" s="16"/>
      <c r="I346" s="16"/>
      <c r="J346" s="16"/>
      <c r="K346" s="16"/>
      <c r="L346" s="16"/>
      <c r="M346" s="16"/>
      <c r="S346" s="52" t="s">
        <v>143</v>
      </c>
      <c r="T346" s="202"/>
      <c r="U346" s="202"/>
      <c r="V346" s="38"/>
      <c r="W346" s="202"/>
      <c r="X346" s="202"/>
      <c r="Y346" s="202"/>
      <c r="Z346" s="202"/>
      <c r="AA346" s="202"/>
      <c r="AB346" s="202"/>
      <c r="AC346" s="202"/>
      <c r="AD346" s="202"/>
      <c r="AJ346" s="52" t="s">
        <v>143</v>
      </c>
      <c r="AK346" s="202"/>
      <c r="AL346" s="202"/>
      <c r="AM346" s="38"/>
      <c r="AN346" s="202"/>
      <c r="AO346" s="202"/>
      <c r="AP346" s="202"/>
      <c r="AQ346" s="202"/>
      <c r="AR346" s="202"/>
      <c r="AS346" s="202"/>
      <c r="AT346" s="202"/>
      <c r="AU346" s="202"/>
      <c r="BA346" s="52" t="s">
        <v>143</v>
      </c>
      <c r="BB346" s="202"/>
      <c r="BC346" s="202"/>
      <c r="BD346" s="38"/>
      <c r="BE346" s="202"/>
      <c r="BF346" s="202"/>
      <c r="BG346" s="202"/>
      <c r="BH346" s="202"/>
      <c r="BI346" s="202"/>
      <c r="BJ346" s="202"/>
      <c r="BK346" s="202"/>
      <c r="BL346" s="202"/>
      <c r="BR346" s="52" t="s">
        <v>143</v>
      </c>
      <c r="BS346" s="202"/>
      <c r="BT346" s="202"/>
      <c r="BU346" s="38"/>
      <c r="BV346" s="202"/>
      <c r="BW346" s="202"/>
      <c r="BX346" s="202"/>
      <c r="BY346" s="202"/>
      <c r="BZ346" s="202"/>
      <c r="CA346" s="202"/>
      <c r="CB346" s="202"/>
      <c r="CC346" s="202"/>
      <c r="CI346" s="52" t="s">
        <v>143</v>
      </c>
      <c r="CJ346" s="202"/>
      <c r="CK346" s="202"/>
      <c r="CL346" s="38"/>
      <c r="CM346" s="202"/>
      <c r="CN346" s="202"/>
      <c r="CO346" s="202"/>
      <c r="CP346" s="202"/>
      <c r="CQ346" s="202"/>
      <c r="CR346" s="202"/>
      <c r="CS346" s="202"/>
      <c r="CT346" s="202"/>
      <c r="CZ346" s="52" t="s">
        <v>143</v>
      </c>
      <c r="DA346" s="202"/>
      <c r="DB346" s="202"/>
      <c r="DC346" s="38"/>
      <c r="DD346" s="202"/>
      <c r="DE346" s="202"/>
      <c r="DF346" s="202"/>
      <c r="DG346" s="202"/>
      <c r="DH346" s="202"/>
      <c r="DI346" s="202"/>
      <c r="DJ346" s="202"/>
      <c r="DK346" s="202"/>
      <c r="DQ346" s="52" t="s">
        <v>143</v>
      </c>
      <c r="DR346" s="202"/>
      <c r="DS346" s="202"/>
      <c r="DT346" s="38"/>
      <c r="DU346" s="202"/>
      <c r="DV346" s="202"/>
      <c r="DW346" s="202"/>
      <c r="DX346" s="202"/>
      <c r="DY346" s="202"/>
      <c r="DZ346" s="202"/>
      <c r="EA346" s="202"/>
      <c r="EB346" s="202"/>
    </row>
    <row r="347" spans="2:132" x14ac:dyDescent="0.3">
      <c r="B347" s="52"/>
      <c r="C347" s="16"/>
      <c r="D347" s="16"/>
      <c r="E347" s="38"/>
      <c r="F347" s="16"/>
      <c r="G347" s="16"/>
      <c r="H347" s="16"/>
      <c r="I347" s="16"/>
      <c r="J347" s="16"/>
      <c r="K347" s="16"/>
      <c r="L347" s="16"/>
      <c r="M347" s="16"/>
      <c r="S347" s="52"/>
      <c r="T347" s="202"/>
      <c r="U347" s="202"/>
      <c r="V347" s="38"/>
      <c r="W347" s="202"/>
      <c r="X347" s="202"/>
      <c r="Y347" s="202"/>
      <c r="Z347" s="202"/>
      <c r="AA347" s="202"/>
      <c r="AB347" s="202"/>
      <c r="AC347" s="202"/>
      <c r="AD347" s="202"/>
      <c r="AJ347" s="52"/>
      <c r="AK347" s="202"/>
      <c r="AL347" s="202"/>
      <c r="AM347" s="38"/>
      <c r="AN347" s="202"/>
      <c r="AO347" s="202"/>
      <c r="AP347" s="202"/>
      <c r="AQ347" s="202"/>
      <c r="AR347" s="202"/>
      <c r="AS347" s="202"/>
      <c r="AT347" s="202"/>
      <c r="AU347" s="202"/>
      <c r="BA347" s="52"/>
      <c r="BB347" s="202"/>
      <c r="BC347" s="202"/>
      <c r="BD347" s="38"/>
      <c r="BE347" s="202"/>
      <c r="BF347" s="202"/>
      <c r="BG347" s="202"/>
      <c r="BH347" s="202"/>
      <c r="BI347" s="202"/>
      <c r="BJ347" s="202"/>
      <c r="BK347" s="202"/>
      <c r="BL347" s="202"/>
      <c r="BR347" s="52"/>
      <c r="BS347" s="202"/>
      <c r="BT347" s="202"/>
      <c r="BU347" s="38"/>
      <c r="BV347" s="202"/>
      <c r="BW347" s="202"/>
      <c r="BX347" s="202"/>
      <c r="BY347" s="202"/>
      <c r="BZ347" s="202"/>
      <c r="CA347" s="202"/>
      <c r="CB347" s="202"/>
      <c r="CC347" s="202"/>
      <c r="CI347" s="52"/>
      <c r="CJ347" s="202"/>
      <c r="CK347" s="202"/>
      <c r="CL347" s="38"/>
      <c r="CM347" s="202"/>
      <c r="CN347" s="202"/>
      <c r="CO347" s="202"/>
      <c r="CP347" s="202"/>
      <c r="CQ347" s="202"/>
      <c r="CR347" s="202"/>
      <c r="CS347" s="202"/>
      <c r="CT347" s="202"/>
      <c r="CZ347" s="52"/>
      <c r="DA347" s="202"/>
      <c r="DB347" s="202"/>
      <c r="DC347" s="38"/>
      <c r="DD347" s="202"/>
      <c r="DE347" s="202"/>
      <c r="DF347" s="202"/>
      <c r="DG347" s="202"/>
      <c r="DH347" s="202"/>
      <c r="DI347" s="202"/>
      <c r="DJ347" s="202"/>
      <c r="DK347" s="202"/>
      <c r="DQ347" s="52"/>
      <c r="DR347" s="202"/>
      <c r="DS347" s="202"/>
      <c r="DT347" s="38"/>
      <c r="DU347" s="202"/>
      <c r="DV347" s="202"/>
      <c r="DW347" s="202"/>
      <c r="DX347" s="202"/>
      <c r="DY347" s="202"/>
      <c r="DZ347" s="202"/>
      <c r="EA347" s="202"/>
      <c r="EB347" s="202"/>
    </row>
    <row r="348" spans="2:132" x14ac:dyDescent="0.3">
      <c r="B348" s="52" t="s">
        <v>144</v>
      </c>
      <c r="C348" s="16"/>
      <c r="D348" s="16"/>
      <c r="E348" s="38"/>
      <c r="F348" s="511" t="s">
        <v>439</v>
      </c>
      <c r="G348" s="16"/>
      <c r="H348" s="16"/>
      <c r="I348" s="16"/>
      <c r="J348" s="16"/>
      <c r="K348" s="16"/>
      <c r="L348" s="16"/>
      <c r="M348" s="16"/>
      <c r="S348" s="52" t="s">
        <v>144</v>
      </c>
      <c r="T348" s="202"/>
      <c r="U348" s="202"/>
      <c r="V348" s="38"/>
      <c r="W348" s="202"/>
      <c r="X348" s="202"/>
      <c r="Y348" s="202"/>
      <c r="Z348" s="202"/>
      <c r="AA348" s="202"/>
      <c r="AB348" s="202"/>
      <c r="AC348" s="202"/>
      <c r="AD348" s="202"/>
      <c r="AJ348" s="52" t="s">
        <v>144</v>
      </c>
      <c r="AK348" s="202"/>
      <c r="AL348" s="202"/>
      <c r="AM348" s="38"/>
      <c r="AN348" s="202"/>
      <c r="AO348" s="202"/>
      <c r="AP348" s="202"/>
      <c r="AQ348" s="202"/>
      <c r="AR348" s="202"/>
      <c r="AS348" s="202"/>
      <c r="AT348" s="202"/>
      <c r="AU348" s="202"/>
      <c r="BA348" s="52" t="s">
        <v>144</v>
      </c>
      <c r="BB348" s="202"/>
      <c r="BC348" s="202"/>
      <c r="BD348" s="38"/>
      <c r="BE348" s="202"/>
      <c r="BF348" s="202"/>
      <c r="BG348" s="202"/>
      <c r="BH348" s="202"/>
      <c r="BI348" s="202"/>
      <c r="BJ348" s="202"/>
      <c r="BK348" s="202"/>
      <c r="BL348" s="202"/>
      <c r="BR348" s="52" t="s">
        <v>144</v>
      </c>
      <c r="BS348" s="202"/>
      <c r="BT348" s="202"/>
      <c r="BU348" s="38"/>
      <c r="BV348" s="202"/>
      <c r="BW348" s="202"/>
      <c r="BX348" s="202"/>
      <c r="BY348" s="202"/>
      <c r="BZ348" s="202"/>
      <c r="CA348" s="202"/>
      <c r="CB348" s="202"/>
      <c r="CC348" s="202"/>
      <c r="CI348" s="52" t="s">
        <v>144</v>
      </c>
      <c r="CJ348" s="202"/>
      <c r="CK348" s="202"/>
      <c r="CL348" s="38"/>
      <c r="CM348" s="202"/>
      <c r="CN348" s="202"/>
      <c r="CO348" s="202"/>
      <c r="CP348" s="202"/>
      <c r="CQ348" s="202"/>
      <c r="CR348" s="202"/>
      <c r="CS348" s="202"/>
      <c r="CT348" s="202"/>
      <c r="CZ348" s="52" t="s">
        <v>144</v>
      </c>
      <c r="DA348" s="202"/>
      <c r="DB348" s="202"/>
      <c r="DC348" s="38"/>
      <c r="DD348" s="202"/>
      <c r="DE348" s="202"/>
      <c r="DF348" s="202"/>
      <c r="DG348" s="202"/>
      <c r="DH348" s="202"/>
      <c r="DI348" s="202"/>
      <c r="DJ348" s="202"/>
      <c r="DK348" s="202"/>
      <c r="DQ348" s="52" t="s">
        <v>144</v>
      </c>
      <c r="DR348" s="202"/>
      <c r="DS348" s="202"/>
      <c r="DT348" s="38"/>
      <c r="DU348" s="202"/>
      <c r="DV348" s="202"/>
      <c r="DW348" s="202"/>
      <c r="DX348" s="202"/>
      <c r="DY348" s="202"/>
      <c r="DZ348" s="202"/>
      <c r="EA348" s="202"/>
      <c r="EB348" s="202"/>
    </row>
    <row r="349" spans="2:132" x14ac:dyDescent="0.3">
      <c r="B349" s="52" t="s">
        <v>145</v>
      </c>
      <c r="C349" s="16"/>
      <c r="D349" s="16"/>
      <c r="E349" s="38"/>
      <c r="F349" s="511" t="s">
        <v>440</v>
      </c>
      <c r="G349" s="16"/>
      <c r="H349" s="16"/>
      <c r="I349" s="16"/>
      <c r="J349" s="16"/>
      <c r="K349" s="16"/>
      <c r="L349" s="16"/>
      <c r="M349" s="16"/>
      <c r="S349" s="52" t="s">
        <v>145</v>
      </c>
      <c r="T349" s="202"/>
      <c r="U349" s="202"/>
      <c r="V349" s="38"/>
      <c r="W349" s="202"/>
      <c r="X349" s="202"/>
      <c r="Y349" s="202"/>
      <c r="Z349" s="202"/>
      <c r="AA349" s="202"/>
      <c r="AB349" s="202"/>
      <c r="AC349" s="202"/>
      <c r="AD349" s="202"/>
      <c r="AJ349" s="52" t="s">
        <v>145</v>
      </c>
      <c r="AK349" s="202"/>
      <c r="AL349" s="202"/>
      <c r="AM349" s="38"/>
      <c r="AN349" s="202"/>
      <c r="AO349" s="202"/>
      <c r="AP349" s="202"/>
      <c r="AQ349" s="202"/>
      <c r="AR349" s="202"/>
      <c r="AS349" s="202"/>
      <c r="AT349" s="202"/>
      <c r="AU349" s="202"/>
      <c r="BA349" s="52" t="s">
        <v>145</v>
      </c>
      <c r="BB349" s="202"/>
      <c r="BC349" s="202"/>
      <c r="BD349" s="38"/>
      <c r="BE349" s="202"/>
      <c r="BF349" s="202"/>
      <c r="BG349" s="202"/>
      <c r="BH349" s="202"/>
      <c r="BI349" s="202"/>
      <c r="BJ349" s="202"/>
      <c r="BK349" s="202"/>
      <c r="BL349" s="202"/>
      <c r="BR349" s="52" t="s">
        <v>145</v>
      </c>
      <c r="BS349" s="202"/>
      <c r="BT349" s="202"/>
      <c r="BU349" s="38"/>
      <c r="BV349" s="202"/>
      <c r="BW349" s="202"/>
      <c r="BX349" s="202"/>
      <c r="BY349" s="202"/>
      <c r="BZ349" s="202"/>
      <c r="CA349" s="202"/>
      <c r="CB349" s="202"/>
      <c r="CC349" s="202"/>
      <c r="CI349" s="52" t="s">
        <v>145</v>
      </c>
      <c r="CJ349" s="202"/>
      <c r="CK349" s="202"/>
      <c r="CL349" s="38"/>
      <c r="CM349" s="202"/>
      <c r="CN349" s="202"/>
      <c r="CO349" s="202"/>
      <c r="CP349" s="202"/>
      <c r="CQ349" s="202"/>
      <c r="CR349" s="202"/>
      <c r="CS349" s="202"/>
      <c r="CT349" s="202"/>
      <c r="CZ349" s="52" t="s">
        <v>145</v>
      </c>
      <c r="DA349" s="202"/>
      <c r="DB349" s="202"/>
      <c r="DC349" s="38"/>
      <c r="DD349" s="202"/>
      <c r="DE349" s="202"/>
      <c r="DF349" s="202"/>
      <c r="DG349" s="202"/>
      <c r="DH349" s="202"/>
      <c r="DI349" s="202"/>
      <c r="DJ349" s="202"/>
      <c r="DK349" s="202"/>
      <c r="DQ349" s="52" t="s">
        <v>145</v>
      </c>
      <c r="DR349" s="202"/>
      <c r="DS349" s="202"/>
      <c r="DT349" s="38"/>
      <c r="DU349" s="202"/>
      <c r="DV349" s="202"/>
      <c r="DW349" s="202"/>
      <c r="DX349" s="202"/>
      <c r="DY349" s="202"/>
      <c r="DZ349" s="202"/>
      <c r="EA349" s="202"/>
      <c r="EB349" s="202"/>
    </row>
    <row r="350" spans="2:132" x14ac:dyDescent="0.3">
      <c r="B350" s="52" t="s">
        <v>146</v>
      </c>
      <c r="C350" s="16"/>
      <c r="D350" s="16"/>
      <c r="E350" s="38"/>
      <c r="F350" s="511" t="s">
        <v>441</v>
      </c>
      <c r="G350" s="16"/>
      <c r="H350" s="16"/>
      <c r="I350" s="16"/>
      <c r="J350" s="16"/>
      <c r="K350" s="16"/>
      <c r="L350" s="16"/>
      <c r="M350" s="16"/>
      <c r="S350" s="52" t="s">
        <v>146</v>
      </c>
      <c r="T350" s="202"/>
      <c r="U350" s="202"/>
      <c r="V350" s="38"/>
      <c r="W350" s="202"/>
      <c r="X350" s="202"/>
      <c r="Y350" s="202"/>
      <c r="Z350" s="202"/>
      <c r="AA350" s="202"/>
      <c r="AB350" s="202"/>
      <c r="AC350" s="202"/>
      <c r="AD350" s="202"/>
      <c r="AJ350" s="52" t="s">
        <v>146</v>
      </c>
      <c r="AK350" s="202"/>
      <c r="AL350" s="202"/>
      <c r="AM350" s="38"/>
      <c r="AN350" s="202"/>
      <c r="AO350" s="202"/>
      <c r="AP350" s="202"/>
      <c r="AQ350" s="202"/>
      <c r="AR350" s="202"/>
      <c r="AS350" s="202"/>
      <c r="AT350" s="202"/>
      <c r="AU350" s="202"/>
      <c r="BA350" s="52" t="s">
        <v>146</v>
      </c>
      <c r="BB350" s="202"/>
      <c r="BC350" s="202"/>
      <c r="BD350" s="38"/>
      <c r="BE350" s="202"/>
      <c r="BF350" s="202"/>
      <c r="BG350" s="202"/>
      <c r="BH350" s="202"/>
      <c r="BI350" s="202"/>
      <c r="BJ350" s="202"/>
      <c r="BK350" s="202"/>
      <c r="BL350" s="202"/>
      <c r="BR350" s="52" t="s">
        <v>146</v>
      </c>
      <c r="BS350" s="202"/>
      <c r="BT350" s="202"/>
      <c r="BU350" s="38"/>
      <c r="BV350" s="202"/>
      <c r="BW350" s="202"/>
      <c r="BX350" s="202"/>
      <c r="BY350" s="202"/>
      <c r="BZ350" s="202"/>
      <c r="CA350" s="202"/>
      <c r="CB350" s="202"/>
      <c r="CC350" s="202"/>
      <c r="CI350" s="52" t="s">
        <v>146</v>
      </c>
      <c r="CJ350" s="202"/>
      <c r="CK350" s="202"/>
      <c r="CL350" s="38"/>
      <c r="CM350" s="202"/>
      <c r="CN350" s="202"/>
      <c r="CO350" s="202"/>
      <c r="CP350" s="202"/>
      <c r="CQ350" s="202"/>
      <c r="CR350" s="202"/>
      <c r="CS350" s="202"/>
      <c r="CT350" s="202"/>
      <c r="CZ350" s="52" t="s">
        <v>146</v>
      </c>
      <c r="DA350" s="202"/>
      <c r="DB350" s="202"/>
      <c r="DC350" s="38"/>
      <c r="DD350" s="202"/>
      <c r="DE350" s="202"/>
      <c r="DF350" s="202"/>
      <c r="DG350" s="202"/>
      <c r="DH350" s="202"/>
      <c r="DI350" s="202"/>
      <c r="DJ350" s="202"/>
      <c r="DK350" s="202"/>
      <c r="DQ350" s="52" t="s">
        <v>146</v>
      </c>
      <c r="DR350" s="202"/>
      <c r="DS350" s="202"/>
      <c r="DT350" s="38"/>
      <c r="DU350" s="202"/>
      <c r="DV350" s="202"/>
      <c r="DW350" s="202"/>
      <c r="DX350" s="202"/>
      <c r="DY350" s="202"/>
      <c r="DZ350" s="202"/>
      <c r="EA350" s="202"/>
      <c r="EB350" s="202"/>
    </row>
    <row r="351" spans="2:132" x14ac:dyDescent="0.3">
      <c r="B351" s="12"/>
      <c r="C351" s="16"/>
      <c r="D351" s="16"/>
      <c r="E351" s="38"/>
      <c r="F351" s="16"/>
      <c r="G351" s="16"/>
      <c r="H351" s="16"/>
      <c r="I351" s="16"/>
      <c r="J351" s="16"/>
      <c r="K351" s="16"/>
      <c r="L351" s="16"/>
      <c r="M351" s="16"/>
      <c r="S351" s="12"/>
      <c r="T351" s="202"/>
      <c r="U351" s="202"/>
      <c r="V351" s="38"/>
      <c r="W351" s="202"/>
      <c r="X351" s="202"/>
      <c r="Y351" s="202"/>
      <c r="Z351" s="202"/>
      <c r="AA351" s="202"/>
      <c r="AB351" s="202"/>
      <c r="AC351" s="202"/>
      <c r="AD351" s="202"/>
      <c r="AJ351" s="12"/>
      <c r="AK351" s="202"/>
      <c r="AL351" s="202"/>
      <c r="AM351" s="38"/>
      <c r="AN351" s="202"/>
      <c r="AO351" s="202"/>
      <c r="AP351" s="202"/>
      <c r="AQ351" s="202"/>
      <c r="AR351" s="202"/>
      <c r="AS351" s="202"/>
      <c r="AT351" s="202"/>
      <c r="AU351" s="202"/>
      <c r="BA351" s="12"/>
      <c r="BB351" s="202"/>
      <c r="BC351" s="202"/>
      <c r="BD351" s="38"/>
      <c r="BE351" s="202"/>
      <c r="BF351" s="202"/>
      <c r="BG351" s="202"/>
      <c r="BH351" s="202"/>
      <c r="BI351" s="202"/>
      <c r="BJ351" s="202"/>
      <c r="BK351" s="202"/>
      <c r="BL351" s="202"/>
      <c r="BR351" s="12"/>
      <c r="BS351" s="202"/>
      <c r="BT351" s="202"/>
      <c r="BU351" s="38"/>
      <c r="BV351" s="202"/>
      <c r="BW351" s="202"/>
      <c r="BX351" s="202"/>
      <c r="BY351" s="202"/>
      <c r="BZ351" s="202"/>
      <c r="CA351" s="202"/>
      <c r="CB351" s="202"/>
      <c r="CC351" s="202"/>
      <c r="CI351" s="12"/>
      <c r="CJ351" s="202"/>
      <c r="CK351" s="202"/>
      <c r="CL351" s="38"/>
      <c r="CM351" s="202"/>
      <c r="CN351" s="202"/>
      <c r="CO351" s="202"/>
      <c r="CP351" s="202"/>
      <c r="CQ351" s="202"/>
      <c r="CR351" s="202"/>
      <c r="CS351" s="202"/>
      <c r="CT351" s="202"/>
      <c r="CZ351" s="12"/>
      <c r="DA351" s="202"/>
      <c r="DB351" s="202"/>
      <c r="DC351" s="38"/>
      <c r="DD351" s="202"/>
      <c r="DE351" s="202"/>
      <c r="DF351" s="202"/>
      <c r="DG351" s="202"/>
      <c r="DH351" s="202"/>
      <c r="DI351" s="202"/>
      <c r="DJ351" s="202"/>
      <c r="DK351" s="202"/>
      <c r="DQ351" s="12"/>
      <c r="DR351" s="202"/>
      <c r="DS351" s="202"/>
      <c r="DT351" s="38"/>
      <c r="DU351" s="202"/>
      <c r="DV351" s="202"/>
      <c r="DW351" s="202"/>
      <c r="DX351" s="202"/>
      <c r="DY351" s="202"/>
      <c r="DZ351" s="202"/>
      <c r="EA351" s="202"/>
      <c r="EB351" s="202"/>
    </row>
    <row r="352" spans="2:132" x14ac:dyDescent="0.3">
      <c r="B352" s="45" t="s">
        <v>147</v>
      </c>
      <c r="C352" s="16"/>
      <c r="D352" s="648" t="s">
        <v>148</v>
      </c>
      <c r="E352" s="648"/>
      <c r="F352" s="648"/>
      <c r="G352" s="648"/>
      <c r="H352" s="637" t="s">
        <v>149</v>
      </c>
      <c r="I352" s="626"/>
      <c r="J352" s="626"/>
      <c r="K352" s="627"/>
      <c r="L352" s="16"/>
      <c r="M352" s="16"/>
      <c r="S352" s="45" t="s">
        <v>147</v>
      </c>
      <c r="T352" s="202"/>
      <c r="U352" s="648" t="s">
        <v>148</v>
      </c>
      <c r="V352" s="648"/>
      <c r="W352" s="648"/>
      <c r="X352" s="648"/>
      <c r="Y352" s="637" t="s">
        <v>149</v>
      </c>
      <c r="Z352" s="626"/>
      <c r="AA352" s="626"/>
      <c r="AB352" s="627"/>
      <c r="AC352" s="202"/>
      <c r="AD352" s="202"/>
      <c r="AJ352" s="45" t="s">
        <v>147</v>
      </c>
      <c r="AK352" s="202"/>
      <c r="AL352" s="648" t="s">
        <v>148</v>
      </c>
      <c r="AM352" s="648"/>
      <c r="AN352" s="648"/>
      <c r="AO352" s="648"/>
      <c r="AP352" s="637" t="s">
        <v>149</v>
      </c>
      <c r="AQ352" s="626"/>
      <c r="AR352" s="626"/>
      <c r="AS352" s="627"/>
      <c r="AT352" s="202"/>
      <c r="AU352" s="202"/>
      <c r="BA352" s="45" t="s">
        <v>147</v>
      </c>
      <c r="BB352" s="202"/>
      <c r="BC352" s="648" t="s">
        <v>148</v>
      </c>
      <c r="BD352" s="648"/>
      <c r="BE352" s="648"/>
      <c r="BF352" s="648"/>
      <c r="BG352" s="637" t="s">
        <v>149</v>
      </c>
      <c r="BH352" s="626"/>
      <c r="BI352" s="626"/>
      <c r="BJ352" s="627"/>
      <c r="BK352" s="202"/>
      <c r="BL352" s="202"/>
      <c r="BR352" s="45" t="s">
        <v>147</v>
      </c>
      <c r="BS352" s="202"/>
      <c r="BT352" s="648" t="s">
        <v>148</v>
      </c>
      <c r="BU352" s="648"/>
      <c r="BV352" s="648"/>
      <c r="BW352" s="648"/>
      <c r="BX352" s="637" t="s">
        <v>149</v>
      </c>
      <c r="BY352" s="626"/>
      <c r="BZ352" s="626"/>
      <c r="CA352" s="627"/>
      <c r="CB352" s="202"/>
      <c r="CC352" s="202"/>
      <c r="CG352" s="648" t="s">
        <v>148</v>
      </c>
      <c r="CH352" s="648"/>
      <c r="CI352" s="648"/>
      <c r="CJ352" s="648"/>
      <c r="CK352" s="648" t="s">
        <v>148</v>
      </c>
      <c r="CL352" s="648"/>
      <c r="CM352" s="648"/>
      <c r="CN352" s="648"/>
      <c r="CO352" s="637" t="s">
        <v>149</v>
      </c>
      <c r="CP352" s="626"/>
      <c r="CQ352" s="626"/>
      <c r="CR352" s="627"/>
      <c r="CS352" s="202"/>
      <c r="CT352" s="202"/>
      <c r="CW352" s="648" t="s">
        <v>148</v>
      </c>
      <c r="CX352" s="648"/>
      <c r="CY352" s="648"/>
      <c r="CZ352" s="648"/>
      <c r="DA352" s="202"/>
      <c r="DB352" s="648" t="s">
        <v>148</v>
      </c>
      <c r="DC352" s="648"/>
      <c r="DD352" s="648"/>
      <c r="DE352" s="648"/>
      <c r="DF352" s="637" t="s">
        <v>149</v>
      </c>
      <c r="DG352" s="626"/>
      <c r="DH352" s="626"/>
      <c r="DI352" s="627"/>
      <c r="DJ352" s="202"/>
      <c r="DK352" s="202"/>
      <c r="DM352" s="648" t="s">
        <v>148</v>
      </c>
      <c r="DN352" s="648"/>
      <c r="DO352" s="648"/>
      <c r="DP352" s="648"/>
      <c r="DQ352" s="45" t="s">
        <v>147</v>
      </c>
      <c r="DR352" s="202"/>
      <c r="DS352" s="648" t="s">
        <v>148</v>
      </c>
      <c r="DT352" s="648"/>
      <c r="DU352" s="648"/>
      <c r="DV352" s="648"/>
      <c r="DW352" s="637" t="s">
        <v>149</v>
      </c>
      <c r="DX352" s="626"/>
      <c r="DY352" s="626"/>
      <c r="DZ352" s="627"/>
      <c r="EA352" s="202"/>
      <c r="EB352" s="202"/>
    </row>
    <row r="353" spans="1:136" x14ac:dyDescent="0.3">
      <c r="C353" s="16"/>
      <c r="D353" s="637" t="s">
        <v>150</v>
      </c>
      <c r="E353" s="627"/>
      <c r="F353" s="637" t="s">
        <v>151</v>
      </c>
      <c r="G353" s="627"/>
      <c r="H353" s="637" t="s">
        <v>150</v>
      </c>
      <c r="I353" s="627"/>
      <c r="J353" s="637" t="s">
        <v>151</v>
      </c>
      <c r="K353" s="627"/>
      <c r="L353" s="16"/>
      <c r="M353" s="16"/>
      <c r="O353" s="27"/>
      <c r="T353" s="202"/>
      <c r="U353" s="637" t="s">
        <v>150</v>
      </c>
      <c r="V353" s="627"/>
      <c r="W353" s="637" t="s">
        <v>151</v>
      </c>
      <c r="X353" s="627"/>
      <c r="Y353" s="637" t="s">
        <v>150</v>
      </c>
      <c r="Z353" s="627"/>
      <c r="AA353" s="637" t="s">
        <v>151</v>
      </c>
      <c r="AB353" s="627"/>
      <c r="AC353" s="202"/>
      <c r="AD353" s="202"/>
      <c r="AF353" s="27"/>
      <c r="AK353" s="202"/>
      <c r="AL353" s="637" t="s">
        <v>150</v>
      </c>
      <c r="AM353" s="627"/>
      <c r="AN353" s="637" t="s">
        <v>151</v>
      </c>
      <c r="AO353" s="627"/>
      <c r="AP353" s="637" t="s">
        <v>150</v>
      </c>
      <c r="AQ353" s="627"/>
      <c r="AR353" s="637" t="s">
        <v>151</v>
      </c>
      <c r="AS353" s="627"/>
      <c r="AT353" s="202"/>
      <c r="AU353" s="202"/>
      <c r="AW353" s="27"/>
      <c r="BB353" s="202"/>
      <c r="BC353" s="637" t="s">
        <v>150</v>
      </c>
      <c r="BD353" s="627"/>
      <c r="BE353" s="637" t="s">
        <v>151</v>
      </c>
      <c r="BF353" s="627"/>
      <c r="BG353" s="637" t="s">
        <v>150</v>
      </c>
      <c r="BH353" s="627"/>
      <c r="BI353" s="637" t="s">
        <v>151</v>
      </c>
      <c r="BJ353" s="627"/>
      <c r="BK353" s="202"/>
      <c r="BL353" s="202"/>
      <c r="BN353" s="27"/>
      <c r="BS353" s="202"/>
      <c r="BT353" s="637" t="s">
        <v>150</v>
      </c>
      <c r="BU353" s="627"/>
      <c r="BV353" s="637" t="s">
        <v>151</v>
      </c>
      <c r="BW353" s="627"/>
      <c r="BX353" s="637" t="s">
        <v>150</v>
      </c>
      <c r="BY353" s="627"/>
      <c r="BZ353" s="637" t="s">
        <v>151</v>
      </c>
      <c r="CA353" s="627"/>
      <c r="CB353" s="202"/>
      <c r="CC353" s="202"/>
      <c r="CE353" s="27"/>
      <c r="CG353" s="637" t="s">
        <v>150</v>
      </c>
      <c r="CH353" s="627"/>
      <c r="CJ353" s="202"/>
      <c r="CK353" s="637" t="s">
        <v>150</v>
      </c>
      <c r="CL353" s="627"/>
      <c r="CM353" s="637" t="s">
        <v>151</v>
      </c>
      <c r="CN353" s="627"/>
      <c r="CO353" s="637" t="s">
        <v>150</v>
      </c>
      <c r="CP353" s="627"/>
      <c r="CQ353" s="637" t="s">
        <v>151</v>
      </c>
      <c r="CR353" s="627"/>
      <c r="CS353" s="202"/>
      <c r="CT353" s="202"/>
      <c r="CV353" s="27"/>
      <c r="DA353" s="202"/>
      <c r="DB353" s="637" t="s">
        <v>150</v>
      </c>
      <c r="DC353" s="627"/>
      <c r="DD353" s="637" t="s">
        <v>151</v>
      </c>
      <c r="DE353" s="627"/>
      <c r="DF353" s="637" t="s">
        <v>150</v>
      </c>
      <c r="DG353" s="627"/>
      <c r="DH353" s="637" t="s">
        <v>151</v>
      </c>
      <c r="DI353" s="627"/>
      <c r="DJ353" s="202"/>
      <c r="DK353" s="202"/>
      <c r="DM353" s="27"/>
      <c r="DO353" s="637" t="s">
        <v>151</v>
      </c>
      <c r="DP353" s="627"/>
      <c r="DR353" s="202"/>
      <c r="DS353" s="637" t="s">
        <v>150</v>
      </c>
      <c r="DT353" s="627"/>
      <c r="DU353" s="637" t="s">
        <v>151</v>
      </c>
      <c r="DV353" s="627"/>
      <c r="DW353" s="637" t="s">
        <v>150</v>
      </c>
      <c r="DX353" s="627"/>
      <c r="DY353" s="637" t="s">
        <v>151</v>
      </c>
      <c r="DZ353" s="627"/>
      <c r="EA353" s="202"/>
      <c r="EB353" s="202"/>
      <c r="ED353" s="27"/>
    </row>
    <row r="354" spans="1:136" x14ac:dyDescent="0.3">
      <c r="C354" s="23" t="s">
        <v>152</v>
      </c>
      <c r="D354" s="70" t="s">
        <v>153</v>
      </c>
      <c r="E354" s="16" t="s">
        <v>154</v>
      </c>
      <c r="F354" s="70" t="s">
        <v>153</v>
      </c>
      <c r="G354" s="16" t="s">
        <v>154</v>
      </c>
      <c r="H354" s="70" t="s">
        <v>153</v>
      </c>
      <c r="I354" s="71" t="s">
        <v>154</v>
      </c>
      <c r="J354" s="16" t="s">
        <v>153</v>
      </c>
      <c r="K354" s="71" t="s">
        <v>154</v>
      </c>
      <c r="L354" s="72" t="s">
        <v>153</v>
      </c>
      <c r="M354" s="73" t="s">
        <v>154</v>
      </c>
      <c r="N354" s="72" t="s">
        <v>153</v>
      </c>
      <c r="O354" s="71" t="s">
        <v>154</v>
      </c>
      <c r="T354" s="23" t="s">
        <v>152</v>
      </c>
      <c r="U354" s="70" t="s">
        <v>153</v>
      </c>
      <c r="V354" s="202" t="s">
        <v>154</v>
      </c>
      <c r="W354" s="70" t="s">
        <v>153</v>
      </c>
      <c r="X354" s="202" t="s">
        <v>154</v>
      </c>
      <c r="Y354" s="70" t="s">
        <v>153</v>
      </c>
      <c r="Z354" s="71" t="s">
        <v>154</v>
      </c>
      <c r="AA354" s="202" t="s">
        <v>153</v>
      </c>
      <c r="AB354" s="71" t="s">
        <v>154</v>
      </c>
      <c r="AC354" s="204" t="s">
        <v>153</v>
      </c>
      <c r="AD354" s="206" t="s">
        <v>154</v>
      </c>
      <c r="AE354" s="204" t="s">
        <v>153</v>
      </c>
      <c r="AF354" s="71" t="s">
        <v>154</v>
      </c>
      <c r="AK354" s="23" t="s">
        <v>152</v>
      </c>
      <c r="AL354" s="70" t="s">
        <v>153</v>
      </c>
      <c r="AM354" s="202" t="s">
        <v>154</v>
      </c>
      <c r="AN354" s="70" t="s">
        <v>153</v>
      </c>
      <c r="AO354" s="202" t="s">
        <v>154</v>
      </c>
      <c r="AP354" s="70" t="s">
        <v>153</v>
      </c>
      <c r="AQ354" s="71" t="s">
        <v>154</v>
      </c>
      <c r="AR354" s="202" t="s">
        <v>153</v>
      </c>
      <c r="AS354" s="71" t="s">
        <v>154</v>
      </c>
      <c r="AT354" s="204" t="s">
        <v>153</v>
      </c>
      <c r="AU354" s="206" t="s">
        <v>154</v>
      </c>
      <c r="AV354" s="204" t="s">
        <v>153</v>
      </c>
      <c r="AW354" s="71" t="s">
        <v>154</v>
      </c>
      <c r="BB354" s="23" t="s">
        <v>152</v>
      </c>
      <c r="BC354" s="70" t="s">
        <v>153</v>
      </c>
      <c r="BD354" s="202" t="s">
        <v>154</v>
      </c>
      <c r="BE354" s="70" t="s">
        <v>153</v>
      </c>
      <c r="BF354" s="202" t="s">
        <v>154</v>
      </c>
      <c r="BG354" s="70" t="s">
        <v>153</v>
      </c>
      <c r="BH354" s="71" t="s">
        <v>154</v>
      </c>
      <c r="BI354" s="202" t="s">
        <v>153</v>
      </c>
      <c r="BJ354" s="71" t="s">
        <v>154</v>
      </c>
      <c r="BK354" s="204" t="s">
        <v>153</v>
      </c>
      <c r="BL354" s="206" t="s">
        <v>154</v>
      </c>
      <c r="BM354" s="204" t="s">
        <v>153</v>
      </c>
      <c r="BN354" s="71" t="s">
        <v>154</v>
      </c>
      <c r="BS354" s="23" t="s">
        <v>152</v>
      </c>
      <c r="BT354" s="70" t="s">
        <v>153</v>
      </c>
      <c r="BU354" s="202" t="s">
        <v>154</v>
      </c>
      <c r="BV354" s="70" t="s">
        <v>153</v>
      </c>
      <c r="BW354" s="202" t="s">
        <v>154</v>
      </c>
      <c r="BX354" s="70" t="s">
        <v>153</v>
      </c>
      <c r="BY354" s="71" t="s">
        <v>154</v>
      </c>
      <c r="BZ354" s="202" t="s">
        <v>153</v>
      </c>
      <c r="CA354" s="71" t="s">
        <v>154</v>
      </c>
      <c r="CB354" s="204" t="s">
        <v>153</v>
      </c>
      <c r="CC354" s="206" t="s">
        <v>154</v>
      </c>
      <c r="CD354" s="204" t="s">
        <v>153</v>
      </c>
      <c r="CE354" s="71" t="s">
        <v>154</v>
      </c>
      <c r="CJ354" s="23" t="s">
        <v>152</v>
      </c>
      <c r="CK354" s="70" t="s">
        <v>153</v>
      </c>
      <c r="CL354" s="202" t="s">
        <v>154</v>
      </c>
      <c r="CM354" s="70" t="s">
        <v>153</v>
      </c>
      <c r="CN354" s="202" t="s">
        <v>154</v>
      </c>
      <c r="CO354" s="70" t="s">
        <v>153</v>
      </c>
      <c r="CP354" s="71" t="s">
        <v>154</v>
      </c>
      <c r="CQ354" s="202" t="s">
        <v>153</v>
      </c>
      <c r="CR354" s="71" t="s">
        <v>154</v>
      </c>
      <c r="CS354" s="204" t="s">
        <v>153</v>
      </c>
      <c r="CT354" s="206" t="s">
        <v>154</v>
      </c>
      <c r="CU354" s="204" t="s">
        <v>153</v>
      </c>
      <c r="CV354" s="71" t="s">
        <v>154</v>
      </c>
      <c r="DA354" s="23" t="s">
        <v>152</v>
      </c>
      <c r="DB354" s="70" t="s">
        <v>153</v>
      </c>
      <c r="DC354" s="202" t="s">
        <v>154</v>
      </c>
      <c r="DD354" s="70" t="s">
        <v>153</v>
      </c>
      <c r="DE354" s="202" t="s">
        <v>154</v>
      </c>
      <c r="DF354" s="70" t="s">
        <v>153</v>
      </c>
      <c r="DG354" s="71" t="s">
        <v>154</v>
      </c>
      <c r="DH354" s="202" t="s">
        <v>153</v>
      </c>
      <c r="DI354" s="71" t="s">
        <v>154</v>
      </c>
      <c r="DJ354" s="204" t="s">
        <v>153</v>
      </c>
      <c r="DK354" s="206" t="s">
        <v>154</v>
      </c>
      <c r="DL354" s="204" t="s">
        <v>153</v>
      </c>
      <c r="DM354" s="71" t="s">
        <v>154</v>
      </c>
      <c r="DR354" s="23" t="s">
        <v>152</v>
      </c>
      <c r="DS354" s="70" t="s">
        <v>153</v>
      </c>
      <c r="DT354" s="202" t="s">
        <v>154</v>
      </c>
      <c r="DU354" s="70" t="s">
        <v>153</v>
      </c>
      <c r="DV354" s="202" t="s">
        <v>154</v>
      </c>
      <c r="DW354" s="70" t="s">
        <v>153</v>
      </c>
      <c r="DX354" s="71" t="s">
        <v>154</v>
      </c>
      <c r="DY354" s="202" t="s">
        <v>153</v>
      </c>
      <c r="DZ354" s="71" t="s">
        <v>154</v>
      </c>
      <c r="EA354" s="204" t="s">
        <v>153</v>
      </c>
      <c r="EB354" s="206" t="s">
        <v>154</v>
      </c>
      <c r="EC354" s="204" t="s">
        <v>153</v>
      </c>
      <c r="ED354" s="71" t="s">
        <v>154</v>
      </c>
    </row>
    <row r="355" spans="1:136" x14ac:dyDescent="0.3">
      <c r="A355" s="16"/>
      <c r="B355" s="16"/>
      <c r="C355" s="72">
        <v>0</v>
      </c>
      <c r="D355" s="74"/>
      <c r="E355" s="75"/>
      <c r="F355" s="76"/>
      <c r="G355" s="76"/>
      <c r="H355" s="74"/>
      <c r="I355" s="75"/>
      <c r="J355" s="76"/>
      <c r="K355" s="76"/>
      <c r="L355" s="74">
        <v>1.2</v>
      </c>
      <c r="M355" s="75">
        <v>0.3</v>
      </c>
      <c r="N355" s="33" t="str">
        <f>IF(AND(C335&lt;=C356,C335&gt;C355),L355+(C335-C355)*(L356-L355)/(C356-C355),"")</f>
        <v/>
      </c>
      <c r="O355" s="97" t="str">
        <f>IF(AND(C335&lt;=C356,C335&gt;C355),M355+(C335-C355)*(M356-M355)/(C356-C355),"")</f>
        <v/>
      </c>
      <c r="P355" s="16"/>
      <c r="Q355" s="202"/>
      <c r="R355" s="202"/>
      <c r="S355" s="202"/>
      <c r="T355" s="204">
        <v>0</v>
      </c>
      <c r="U355" s="74"/>
      <c r="V355" s="75"/>
      <c r="W355" s="76"/>
      <c r="X355" s="76"/>
      <c r="Y355" s="74"/>
      <c r="Z355" s="75"/>
      <c r="AA355" s="76"/>
      <c r="AB355" s="76"/>
      <c r="AC355" s="74">
        <v>-1.1000000000000001</v>
      </c>
      <c r="AD355" s="75">
        <v>-0.1</v>
      </c>
      <c r="AE355" s="33" t="str">
        <f>IF(AND(T335&lt;=T356,T335&gt;T355),AC355+(T335-T355)*(AC356-AC355)/(T356-T355),"")</f>
        <v/>
      </c>
      <c r="AF355" s="97" t="str">
        <f>IF(AND(T335&lt;=T356,T335&gt;T355),AD355+(T335-T355)*(AD356-AD355)/(T356-T355),"")</f>
        <v/>
      </c>
      <c r="AG355" s="202"/>
      <c r="AH355" s="202"/>
      <c r="AI355" s="625"/>
      <c r="AJ355" s="202"/>
      <c r="AK355" s="204">
        <v>0</v>
      </c>
      <c r="AL355" s="74"/>
      <c r="AM355" s="75"/>
      <c r="AN355" s="76"/>
      <c r="AO355" s="76"/>
      <c r="AP355" s="74"/>
      <c r="AQ355" s="75"/>
      <c r="AR355" s="76"/>
      <c r="AS355" s="76"/>
      <c r="AT355" s="74">
        <v>-0.5</v>
      </c>
      <c r="AU355" s="75">
        <v>-1.2</v>
      </c>
      <c r="AV355" s="33" t="str">
        <f>IF(AND(AK335&lt;=AK356,AK335&gt;AK355),AT355+(AK335-AK355)*(AT356-AT355)/(AK356-AK355),"")</f>
        <v/>
      </c>
      <c r="AW355" s="97" t="str">
        <f>IF(AND(AK335&lt;=AK356,AK335&gt;AK355),AU355+(AK335-AK355)*(AU356-AU355)/(AK356-AK355),"")</f>
        <v/>
      </c>
      <c r="AX355" s="202"/>
      <c r="AY355" s="202"/>
      <c r="AZ355" s="202"/>
      <c r="BA355" s="202"/>
      <c r="BB355" s="204">
        <v>0</v>
      </c>
      <c r="BC355" s="74"/>
      <c r="BD355" s="75"/>
      <c r="BE355" s="76"/>
      <c r="BF355" s="76"/>
      <c r="BG355" s="74"/>
      <c r="BH355" s="75"/>
      <c r="BI355" s="76"/>
      <c r="BJ355" s="76"/>
      <c r="BK355" s="74">
        <v>-1.1000000000000001</v>
      </c>
      <c r="BL355" s="75">
        <v>-0.6</v>
      </c>
      <c r="BM355" s="33" t="str">
        <f>IF(AND(BB335&lt;=BB356,BB335&gt;BB355),BK355+(BB335-BB355)*(BK356-BK355)/(BB356-BB355),"")</f>
        <v/>
      </c>
      <c r="BN355" s="97" t="str">
        <f>IF(AND(BB335&lt;=BB356,BB335&gt;BB355),BL355+(BB335-BB355)*(BL356-BL355)/(BB356-BB355),"")</f>
        <v/>
      </c>
      <c r="BO355" s="202"/>
      <c r="BP355" s="202"/>
      <c r="BQ355" s="620"/>
      <c r="BR355" s="202"/>
      <c r="BS355" s="204">
        <v>0</v>
      </c>
      <c r="BT355" s="74"/>
      <c r="BU355" s="75"/>
      <c r="BV355" s="76"/>
      <c r="BW355" s="76"/>
      <c r="BX355" s="74"/>
      <c r="BY355" s="75"/>
      <c r="BZ355" s="76"/>
      <c r="CA355" s="76"/>
      <c r="CB355" s="74">
        <v>1.2</v>
      </c>
      <c r="CC355" s="75">
        <v>0.3</v>
      </c>
      <c r="CD355" s="33" t="str">
        <f>IF(AND(BS335&lt;=BS356,BS335&gt;BS355),CB355+(BS335-BS355)*(CB356-CB355)/(BS356-BS355),"")</f>
        <v/>
      </c>
      <c r="CE355" s="97" t="str">
        <f>IF(AND(BS335&lt;=BS356,BS335&gt;BS355),CC355+(BS335-BS355)*(CC356-CC355)/(BS356-BS355),"")</f>
        <v/>
      </c>
      <c r="CF355" s="202"/>
      <c r="CG355" s="202"/>
      <c r="CH355" s="202"/>
      <c r="CI355" s="202"/>
      <c r="CJ355" s="204">
        <v>0</v>
      </c>
      <c r="CK355" s="74"/>
      <c r="CL355" s="75"/>
      <c r="CM355" s="76"/>
      <c r="CN355" s="76"/>
      <c r="CO355" s="74"/>
      <c r="CP355" s="75"/>
      <c r="CQ355" s="76"/>
      <c r="CR355" s="76"/>
      <c r="CS355" s="74">
        <v>-1.1000000000000001</v>
      </c>
      <c r="CT355" s="75">
        <v>-0.1</v>
      </c>
      <c r="CU355" s="33" t="str">
        <f>IF(AND(CJ335&lt;=CJ356,CJ335&gt;CJ355),CS355+(CJ335-CJ355)*(CS356-CS355)/(CJ356-CJ355),"")</f>
        <v/>
      </c>
      <c r="CV355" s="97" t="str">
        <f>IF(AND(CJ335&lt;=CJ356,CJ335&gt;CJ355),CT355+(CJ335-CJ355)*(CT356-CT355)/(CJ356-CJ355),"")</f>
        <v/>
      </c>
      <c r="CW355" s="202"/>
      <c r="CX355" s="202"/>
      <c r="CY355" s="625"/>
      <c r="CZ355" s="202"/>
      <c r="DA355" s="204">
        <v>0</v>
      </c>
      <c r="DB355" s="74"/>
      <c r="DC355" s="75"/>
      <c r="DD355" s="76"/>
      <c r="DE355" s="76"/>
      <c r="DF355" s="74"/>
      <c r="DG355" s="75"/>
      <c r="DH355" s="76"/>
      <c r="DI355" s="75"/>
      <c r="DJ355" s="76">
        <v>-0.5</v>
      </c>
      <c r="DK355" s="76">
        <v>-1.2</v>
      </c>
      <c r="DL355" s="33" t="str">
        <f>IF(AND(DA335&lt;=DA356,DA335&gt;DA355),DJ355+(DA335-DA355)*(DJ356-DJ355)/(DA356-DA355),"")</f>
        <v/>
      </c>
      <c r="DM355" s="97" t="str">
        <f>IF(AND(DA335&lt;=DA356,DA335&gt;DA355),DK355+(DA335-DA355)*(DK356-DK355)/(DA356-DA355),"")</f>
        <v/>
      </c>
      <c r="DN355" s="202"/>
      <c r="DO355" s="202"/>
      <c r="DP355" s="202"/>
      <c r="DQ355" s="202"/>
      <c r="DR355" s="204">
        <v>0</v>
      </c>
      <c r="DS355" s="74"/>
      <c r="DT355" s="75"/>
      <c r="DU355" s="76"/>
      <c r="DV355" s="76"/>
      <c r="DW355" s="74"/>
      <c r="DX355" s="75"/>
      <c r="DY355" s="76"/>
      <c r="DZ355" s="75"/>
      <c r="EA355" s="76">
        <v>-1.1000000000000001</v>
      </c>
      <c r="EB355" s="76">
        <v>-0.6</v>
      </c>
      <c r="EC355" s="33" t="str">
        <f>IF(AND(DR335&lt;=DR356,DR335&gt;DR355),EA355+(DR335-DR355)*(EA356-EA355)/(DR356-DR355),"")</f>
        <v/>
      </c>
      <c r="ED355" s="97" t="str">
        <f>IF(AND(DR335&lt;=DR356,DR335&gt;DR355),EB355+(DR335-DR355)*(EB356-EB355)/(DR356-DR355),"")</f>
        <v/>
      </c>
      <c r="EE355" s="202"/>
      <c r="EF355" s="202"/>
    </row>
    <row r="356" spans="1:136" x14ac:dyDescent="0.3">
      <c r="B356" s="16"/>
      <c r="C356" s="70">
        <v>7.5</v>
      </c>
      <c r="D356" s="79"/>
      <c r="E356" s="80"/>
      <c r="F356" s="48"/>
      <c r="G356" s="48"/>
      <c r="H356" s="79"/>
      <c r="I356" s="80"/>
      <c r="J356" s="48"/>
      <c r="K356" s="48"/>
      <c r="L356" s="79">
        <v>1.1000000000000001</v>
      </c>
      <c r="M356" s="80">
        <v>-0.3</v>
      </c>
      <c r="N356" s="34" t="str">
        <f>IF(AND(C335&lt;=C357,C335&gt;C356),L356+(C335-C356)*(L357-L356)/(C357-C356),"")</f>
        <v/>
      </c>
      <c r="O356" s="98" t="str">
        <f>IF(AND(C335&lt;=C357,C335&gt;C356),M356+(C335-C356)*(M357-M356)/(C357-C356),"")</f>
        <v/>
      </c>
      <c r="S356" s="202"/>
      <c r="T356" s="70">
        <v>7.5</v>
      </c>
      <c r="U356" s="79"/>
      <c r="V356" s="80"/>
      <c r="W356" s="48"/>
      <c r="X356" s="48"/>
      <c r="Y356" s="79"/>
      <c r="Z356" s="80"/>
      <c r="AA356" s="48"/>
      <c r="AB356" s="48"/>
      <c r="AC356" s="79">
        <v>0.2</v>
      </c>
      <c r="AD356" s="80">
        <v>-1.2</v>
      </c>
      <c r="AE356" s="34" t="str">
        <f>IF(AND(T335&lt;=T357,T335&gt;T356),AC356+(T335-T356)*(AC357-AC356)/(T357-T356),"")</f>
        <v/>
      </c>
      <c r="AF356" s="98" t="str">
        <f>IF(AND(T335&lt;=T357,T335&gt;T356),AD356+(T335-T356)*(AD357-AD356)/(T357-T356),"")</f>
        <v/>
      </c>
      <c r="AJ356" s="202"/>
      <c r="AK356" s="70">
        <v>7.5</v>
      </c>
      <c r="AL356" s="79"/>
      <c r="AM356" s="80"/>
      <c r="AN356" s="48"/>
      <c r="AO356" s="48"/>
      <c r="AP356" s="79"/>
      <c r="AQ356" s="80"/>
      <c r="AR356" s="48"/>
      <c r="AS356" s="48"/>
      <c r="AT356" s="79">
        <v>-1.6</v>
      </c>
      <c r="AU356" s="80">
        <v>-1</v>
      </c>
      <c r="AV356" s="34" t="str">
        <f>IF(AND(AK335&lt;=AK357,AK335&gt;AK356),AT356+(AK335-AK356)*(AT357-AT356)/(AK357-AK356),"")</f>
        <v/>
      </c>
      <c r="AW356" s="98" t="str">
        <f>IF(AND(AK335&lt;=AK357,AK335&gt;AK356),AU356+(AK335-AK356)*(AU357-AU356)/(AK357-AK356),"")</f>
        <v/>
      </c>
      <c r="BA356" s="202"/>
      <c r="BB356" s="70">
        <v>7.5</v>
      </c>
      <c r="BC356" s="79"/>
      <c r="BD356" s="80"/>
      <c r="BE356" s="48"/>
      <c r="BF356" s="48"/>
      <c r="BG356" s="79"/>
      <c r="BH356" s="80"/>
      <c r="BI356" s="48"/>
      <c r="BJ356" s="48"/>
      <c r="BK356" s="79">
        <v>-0.9</v>
      </c>
      <c r="BL356" s="80">
        <v>-1.7</v>
      </c>
      <c r="BM356" s="34" t="str">
        <f>IF(AND(BB335&lt;=BB357,BB335&gt;BB356),BK356+(BB335-BB356)*(BK357-BK356)/(BB357-BB356),"")</f>
        <v/>
      </c>
      <c r="BN356" s="98" t="str">
        <f>IF(AND(BB335&lt;=BB357,BB335&gt;BB356),BL356+(BB335-BB356)*(BL357-BL356)/(BB357-BB356),"")</f>
        <v/>
      </c>
      <c r="BR356" s="202"/>
      <c r="BS356" s="70">
        <v>7.5</v>
      </c>
      <c r="BT356" s="79"/>
      <c r="BU356" s="80"/>
      <c r="BV356" s="48"/>
      <c r="BW356" s="48"/>
      <c r="BX356" s="79"/>
      <c r="BY356" s="80"/>
      <c r="BZ356" s="48"/>
      <c r="CA356" s="48"/>
      <c r="CB356" s="79">
        <v>1.1000000000000001</v>
      </c>
      <c r="CC356" s="80">
        <v>-0.3</v>
      </c>
      <c r="CD356" s="34" t="str">
        <f>IF(AND(BS335&lt;=BS357,BS335&gt;BS356),CB356+(BS335-BS356)*(CB357-CB356)/(BS357-BS356),"")</f>
        <v/>
      </c>
      <c r="CE356" s="98" t="str">
        <f>IF(AND(BS335&lt;=BS357,BS335&gt;BS356),CC356+(BS335-BS356)*(CC357-CC356)/(BS357-BS356),"")</f>
        <v/>
      </c>
      <c r="CI356" s="202"/>
      <c r="CJ356" s="70">
        <v>7.5</v>
      </c>
      <c r="CK356" s="79"/>
      <c r="CL356" s="80"/>
      <c r="CM356" s="48"/>
      <c r="CN356" s="48"/>
      <c r="CO356" s="79"/>
      <c r="CP356" s="80"/>
      <c r="CQ356" s="48"/>
      <c r="CR356" s="48"/>
      <c r="CS356" s="79">
        <v>0.2</v>
      </c>
      <c r="CT356" s="80">
        <v>-1.2</v>
      </c>
      <c r="CU356" s="34" t="str">
        <f>IF(AND(CJ335&lt;=CJ357,CJ335&gt;CJ356),CS356+(CJ335-CJ356)*(CS357-CS356)/(CJ357-CJ356),"")</f>
        <v/>
      </c>
      <c r="CV356" s="98" t="str">
        <f>IF(AND(CJ335&lt;=CJ357,CJ335&gt;CJ356),CT356+(CJ335-CJ356)*(CT357-CT356)/(CJ357-CJ356),"")</f>
        <v/>
      </c>
      <c r="CZ356" s="202"/>
      <c r="DA356" s="70">
        <v>7.5</v>
      </c>
      <c r="DB356" s="79"/>
      <c r="DC356" s="80"/>
      <c r="DD356" s="512"/>
      <c r="DE356" s="512"/>
      <c r="DF356" s="79"/>
      <c r="DG356" s="80"/>
      <c r="DH356" s="512"/>
      <c r="DI356" s="80"/>
      <c r="DJ356" s="48">
        <v>-1.6</v>
      </c>
      <c r="DK356" s="48">
        <v>-1</v>
      </c>
      <c r="DL356" s="34" t="str">
        <f>IF(AND(DA335&lt;=DA357,DA335&gt;DA356),DJ356+(DA335-DA356)*(DJ357-DJ356)/(DA357-DA356),"")</f>
        <v/>
      </c>
      <c r="DM356" s="98" t="str">
        <f>IF(AND(DA335&lt;=DA357,DA335&gt;DA356),DK356+(DA335-DA356)*(DK357-DK356)/(DA357-DA356),"")</f>
        <v/>
      </c>
      <c r="DQ356" s="202"/>
      <c r="DR356" s="70">
        <v>7.5</v>
      </c>
      <c r="DS356" s="79"/>
      <c r="DT356" s="80"/>
      <c r="DU356" s="512"/>
      <c r="DV356" s="512"/>
      <c r="DW356" s="79"/>
      <c r="DX356" s="80"/>
      <c r="DY356" s="512"/>
      <c r="DZ356" s="80"/>
      <c r="EA356" s="48">
        <v>-0.9</v>
      </c>
      <c r="EB356" s="48">
        <v>-1.7</v>
      </c>
      <c r="EC356" s="34" t="str">
        <f>IF(AND(DR335&lt;=DR357,DR335&gt;DR356),EA356+(DR335-DR356)*(EA357-EA356)/(DR357-DR356),"")</f>
        <v/>
      </c>
      <c r="ED356" s="98" t="str">
        <f>IF(AND(DR335&lt;=DR357,DR335&gt;DR356),EB356+(DR335-DR356)*(EB357-EB356)/(DR357-DR356),"")</f>
        <v/>
      </c>
    </row>
    <row r="357" spans="1:136" x14ac:dyDescent="0.3">
      <c r="B357" s="16"/>
      <c r="C357" s="70">
        <v>15</v>
      </c>
      <c r="D357" s="79"/>
      <c r="E357" s="80"/>
      <c r="F357" s="48"/>
      <c r="G357" s="48"/>
      <c r="H357" s="79"/>
      <c r="I357" s="80"/>
      <c r="J357" s="48"/>
      <c r="K357" s="48"/>
      <c r="L357" s="79">
        <v>1.1000000000000001</v>
      </c>
      <c r="M357" s="80">
        <v>-0.4</v>
      </c>
      <c r="N357" s="34" t="str">
        <f>IF(AND(C335&lt;=C358,C335&gt;C357),L357+(C335-C357)*(L358-L357)/(C358-C357),"")</f>
        <v/>
      </c>
      <c r="O357" s="98" t="str">
        <f>IF(AND(C335&lt;=C358,C335&gt;C357),M357+(C335-C357)*(M358-M357)/(C358-C357),"")</f>
        <v/>
      </c>
      <c r="S357" s="202"/>
      <c r="T357" s="70">
        <v>15</v>
      </c>
      <c r="U357" s="79"/>
      <c r="V357" s="80"/>
      <c r="W357" s="48"/>
      <c r="X357" s="48"/>
      <c r="Y357" s="79"/>
      <c r="Z357" s="80"/>
      <c r="AA357" s="48"/>
      <c r="AB357" s="48"/>
      <c r="AC357" s="79">
        <v>0.1</v>
      </c>
      <c r="AD357" s="80">
        <v>-1.1000000000000001</v>
      </c>
      <c r="AE357" s="34" t="str">
        <f>IF(AND(T335&lt;=T358,T335&gt;T357),AC357+(T335-T357)*(AC358-AC357)/(T358-T357),"")</f>
        <v/>
      </c>
      <c r="AF357" s="98" t="str">
        <f>IF(AND(T335&lt;=T358,T335&gt;T357),AD357+(T335-T357)*(AD358-AD357)/(T358-T357),"")</f>
        <v/>
      </c>
      <c r="AJ357" s="202"/>
      <c r="AK357" s="70">
        <v>15</v>
      </c>
      <c r="AL357" s="79"/>
      <c r="AM357" s="80"/>
      <c r="AN357" s="48"/>
      <c r="AO357" s="48"/>
      <c r="AP357" s="79"/>
      <c r="AQ357" s="80"/>
      <c r="AR357" s="48"/>
      <c r="AS357" s="48"/>
      <c r="AT357" s="79">
        <v>-1.2</v>
      </c>
      <c r="AU357" s="80">
        <v>-1</v>
      </c>
      <c r="AV357" s="34" t="str">
        <f>IF(AND(AK335&lt;=AK358,AK335&gt;AK357),AT357+(AK335-AK357)*(AT358-AT357)/(AK358-AK357),"")</f>
        <v/>
      </c>
      <c r="AW357" s="98" t="str">
        <f>IF(AND(AK335&lt;=AK358,AK335&gt;AK357),AU357+(AK335-AK357)*(AU358-AU357)/(AK358-AK357),"")</f>
        <v/>
      </c>
      <c r="BA357" s="202"/>
      <c r="BB357" s="70">
        <v>15</v>
      </c>
      <c r="BC357" s="79"/>
      <c r="BD357" s="80"/>
      <c r="BE357" s="48"/>
      <c r="BF357" s="48"/>
      <c r="BG357" s="79"/>
      <c r="BH357" s="80"/>
      <c r="BI357" s="48"/>
      <c r="BJ357" s="48"/>
      <c r="BK357" s="79">
        <v>-0.6</v>
      </c>
      <c r="BL357" s="80">
        <v>-1.6</v>
      </c>
      <c r="BM357" s="34" t="str">
        <f>IF(AND(BB335&lt;=BB358,BB335&gt;BB357),BK357+(BB335-BB357)*(BK358-BK357)/(BB358-BB357),"")</f>
        <v/>
      </c>
      <c r="BN357" s="98" t="str">
        <f>IF(AND(BB335&lt;=BB358,BB335&gt;BB357),BL357+(BB335-BB357)*(BL358-BL357)/(BB358-BB357),"")</f>
        <v/>
      </c>
      <c r="BR357" s="202"/>
      <c r="BS357" s="70">
        <v>15</v>
      </c>
      <c r="BT357" s="79"/>
      <c r="BU357" s="80"/>
      <c r="BV357" s="48"/>
      <c r="BW357" s="48"/>
      <c r="BX357" s="79"/>
      <c r="BY357" s="80"/>
      <c r="BZ357" s="48"/>
      <c r="CA357" s="48"/>
      <c r="CB357" s="79">
        <v>1.1000000000000001</v>
      </c>
      <c r="CC357" s="80">
        <v>-0.4</v>
      </c>
      <c r="CD357" s="34" t="str">
        <f>IF(AND(BS335&lt;=BS358,BS335&gt;BS357),CB357+(BS335-BS357)*(CB358-CB357)/(BS358-BS357),"")</f>
        <v/>
      </c>
      <c r="CE357" s="98" t="str">
        <f>IF(AND(BS335&lt;=BS358,BS335&gt;BS357),CC357+(BS335-BS357)*(CC358-CC357)/(BS358-BS357),"")</f>
        <v/>
      </c>
      <c r="CI357" s="202"/>
      <c r="CJ357" s="70">
        <v>15</v>
      </c>
      <c r="CK357" s="79"/>
      <c r="CL357" s="80"/>
      <c r="CM357" s="48"/>
      <c r="CN357" s="48"/>
      <c r="CO357" s="79"/>
      <c r="CP357" s="80"/>
      <c r="CQ357" s="48"/>
      <c r="CR357" s="48"/>
      <c r="CS357" s="79">
        <v>0.1</v>
      </c>
      <c r="CT357" s="80">
        <v>-1.1000000000000001</v>
      </c>
      <c r="CU357" s="34" t="str">
        <f>IF(AND(CJ335&lt;=CJ358,CJ335&gt;CJ357),CS357+(CJ335-CJ357)*(CS358-CS357)/(CJ358-CJ357),"")</f>
        <v/>
      </c>
      <c r="CV357" s="98" t="str">
        <f>IF(AND(CJ335&lt;=CJ358,CJ335&gt;CJ357),CT357+(CJ335-CJ357)*(CT358-CT357)/(CJ358-CJ357),"")</f>
        <v/>
      </c>
      <c r="CZ357" s="202"/>
      <c r="DA357" s="70">
        <v>15</v>
      </c>
      <c r="DB357" s="79"/>
      <c r="DC357" s="80"/>
      <c r="DD357" s="512"/>
      <c r="DE357" s="512"/>
      <c r="DF357" s="79"/>
      <c r="DG357" s="80"/>
      <c r="DH357" s="512"/>
      <c r="DI357" s="80"/>
      <c r="DJ357" s="48">
        <v>-1.2</v>
      </c>
      <c r="DK357" s="48">
        <v>-1</v>
      </c>
      <c r="DL357" s="34" t="str">
        <f>IF(AND(DA335&lt;=DA358,DA335&gt;DA357),DJ357+(DA335-DA357)*(DJ358-DJ357)/(DA358-DA357),"")</f>
        <v/>
      </c>
      <c r="DM357" s="98" t="str">
        <f>IF(AND(DA335&lt;=DA358,DA335&gt;DA357),DK357+(DA335-DA357)*(DK358-DK357)/(DA358-DA357),"")</f>
        <v/>
      </c>
      <c r="DQ357" s="202"/>
      <c r="DR357" s="70">
        <v>15</v>
      </c>
      <c r="DS357" s="79"/>
      <c r="DT357" s="80"/>
      <c r="DU357" s="512"/>
      <c r="DV357" s="512"/>
      <c r="DW357" s="79"/>
      <c r="DX357" s="80"/>
      <c r="DY357" s="512"/>
      <c r="DZ357" s="80"/>
      <c r="EA357" s="48">
        <v>-0.6</v>
      </c>
      <c r="EB357" s="48">
        <v>-1.6</v>
      </c>
      <c r="EC357" s="34" t="str">
        <f>IF(AND(DR335&lt;=DR358,DR335&gt;DR357),EA357+(DR335-DR357)*(EA358-EA357)/(DR358-DR357),"")</f>
        <v/>
      </c>
      <c r="ED357" s="98" t="str">
        <f>IF(AND(DR335&lt;=DR358,DR335&gt;DR357),EB357+(DR335-DR357)*(EB358-EB357)/(DR358-DR357),"")</f>
        <v/>
      </c>
    </row>
    <row r="358" spans="1:136" x14ac:dyDescent="0.3">
      <c r="B358" s="16"/>
      <c r="C358" s="70">
        <v>22.5</v>
      </c>
      <c r="D358" s="79"/>
      <c r="E358" s="80"/>
      <c r="F358" s="48"/>
      <c r="G358" s="48"/>
      <c r="H358" s="79"/>
      <c r="I358" s="80"/>
      <c r="J358" s="48"/>
      <c r="K358" s="48"/>
      <c r="L358" s="79">
        <v>1.1000000000000001</v>
      </c>
      <c r="M358" s="80">
        <v>0.1</v>
      </c>
      <c r="N358" s="34" t="str">
        <f>IF(AND(C335&lt;=C359,C335&gt;C358),L358+(C335-C358)*(L359-L358)/(C359-C358),"")</f>
        <v/>
      </c>
      <c r="O358" s="98" t="str">
        <f>IF(AND(C335&lt;=C359,C335&gt;C358),M358+(C335-C358)*(M359-M358)/(C359-C358),"")</f>
        <v/>
      </c>
      <c r="S358" s="202"/>
      <c r="T358" s="70">
        <v>22.5</v>
      </c>
      <c r="U358" s="79"/>
      <c r="V358" s="80"/>
      <c r="W358" s="48"/>
      <c r="X358" s="48"/>
      <c r="Y358" s="79"/>
      <c r="Z358" s="80"/>
      <c r="AA358" s="48"/>
      <c r="AB358" s="48"/>
      <c r="AC358" s="79">
        <v>-0.1</v>
      </c>
      <c r="AD358" s="80">
        <v>-0.8</v>
      </c>
      <c r="AE358" s="34" t="str">
        <f>IF(AND(T335&lt;=T359,T335&gt;T358),AC358+(T335-T358)*(AC359-AC358)/(T359-T358),"")</f>
        <v/>
      </c>
      <c r="AF358" s="98" t="str">
        <f>IF(AND(T335&lt;=T359,T335&gt;T358),AD358+(T335-T358)*(AD359-AD358)/(T359-T358),"")</f>
        <v/>
      </c>
      <c r="AJ358" s="202"/>
      <c r="AK358" s="70">
        <v>22.5</v>
      </c>
      <c r="AL358" s="79"/>
      <c r="AM358" s="80"/>
      <c r="AN358" s="48"/>
      <c r="AO358" s="48"/>
      <c r="AP358" s="79"/>
      <c r="AQ358" s="80"/>
      <c r="AR358" s="48"/>
      <c r="AS358" s="48"/>
      <c r="AT358" s="79">
        <v>-1.2</v>
      </c>
      <c r="AU358" s="80">
        <v>-1.2</v>
      </c>
      <c r="AV358" s="34" t="str">
        <f>IF(AND(AK335&lt;=AK359,AK335&gt;AK358),AT358+(AK335-AK358)*(AT359-AT358)/(AK359-AK358),"")</f>
        <v/>
      </c>
      <c r="AW358" s="98" t="str">
        <f>IF(AND(AK335&lt;=AK359,AK335&gt;AK358),AU358+(AK335-AK358)*(AU359-AU358)/(AK359-AK358),"")</f>
        <v/>
      </c>
      <c r="BA358" s="202"/>
      <c r="BB358" s="70">
        <v>22.5</v>
      </c>
      <c r="BC358" s="79"/>
      <c r="BD358" s="80"/>
      <c r="BE358" s="48"/>
      <c r="BF358" s="48"/>
      <c r="BG358" s="79"/>
      <c r="BH358" s="80"/>
      <c r="BI358" s="48"/>
      <c r="BJ358" s="48"/>
      <c r="BK358" s="79">
        <v>-0.8</v>
      </c>
      <c r="BL358" s="80">
        <v>-1.7</v>
      </c>
      <c r="BM358" s="34" t="str">
        <f>IF(AND(BB335&lt;=BB359,BB335&gt;BB358),BK358+(BB335-BB358)*(BK359-BK358)/(BB359-BB358),"")</f>
        <v/>
      </c>
      <c r="BN358" s="98" t="str">
        <f>IF(AND(BB335&lt;=BB359,BB335&gt;BB358),BL358+(BB335-BB358)*(BL359-BL358)/(BB359-BB358),"")</f>
        <v/>
      </c>
      <c r="BR358" s="202"/>
      <c r="BS358" s="70">
        <v>22.5</v>
      </c>
      <c r="BT358" s="79"/>
      <c r="BU358" s="80"/>
      <c r="BV358" s="48"/>
      <c r="BW358" s="48"/>
      <c r="BX358" s="79"/>
      <c r="BY358" s="80"/>
      <c r="BZ358" s="48"/>
      <c r="CA358" s="48"/>
      <c r="CB358" s="79">
        <v>1.1000000000000001</v>
      </c>
      <c r="CC358" s="80">
        <v>0.1</v>
      </c>
      <c r="CD358" s="34" t="str">
        <f>IF(AND(BS335&lt;=BS359,BS335&gt;BS358),CB358+(BS335-BS358)*(CB359-CB358)/(BS359-BS358),"")</f>
        <v/>
      </c>
      <c r="CE358" s="98" t="str">
        <f>IF(AND(BS335&lt;=BS359,BS335&gt;BS358),CC358+(BS335-BS358)*(CC359-CC358)/(BS359-BS358),"")</f>
        <v/>
      </c>
      <c r="CI358" s="202"/>
      <c r="CJ358" s="70">
        <v>22.5</v>
      </c>
      <c r="CK358" s="79"/>
      <c r="CL358" s="80"/>
      <c r="CM358" s="48"/>
      <c r="CN358" s="48"/>
      <c r="CO358" s="79"/>
      <c r="CP358" s="80"/>
      <c r="CQ358" s="48"/>
      <c r="CR358" s="48"/>
      <c r="CS358" s="79">
        <v>-0.1</v>
      </c>
      <c r="CT358" s="80">
        <v>-0.8</v>
      </c>
      <c r="CU358" s="34" t="str">
        <f>IF(AND(CJ335&lt;=CJ359,CJ335&gt;CJ358),CS358+(CJ335-CJ358)*(CS359-CS358)/(CJ359-CJ358),"")</f>
        <v/>
      </c>
      <c r="CV358" s="98" t="str">
        <f>IF(AND(CJ335&lt;=CJ359,CJ335&gt;CJ358),CT358+(CJ335-CJ358)*(CT359-CT358)/(CJ359-CJ358),"")</f>
        <v/>
      </c>
      <c r="CZ358" s="202"/>
      <c r="DA358" s="70">
        <v>22.5</v>
      </c>
      <c r="DB358" s="79"/>
      <c r="DC358" s="80"/>
      <c r="DD358" s="512"/>
      <c r="DE358" s="512"/>
      <c r="DF358" s="79"/>
      <c r="DG358" s="80"/>
      <c r="DH358" s="512"/>
      <c r="DI358" s="80"/>
      <c r="DJ358" s="48">
        <v>-1.2</v>
      </c>
      <c r="DK358" s="48">
        <v>-1.2</v>
      </c>
      <c r="DL358" s="34" t="str">
        <f>IF(AND(DA335&lt;=DA359,DA335&gt;DA358),DJ358+(DA335-DA358)*(DJ359-DJ358)/(DA359-DA358),"")</f>
        <v/>
      </c>
      <c r="DM358" s="98" t="str">
        <f>IF(AND(DA335&lt;=DA359,DA335&gt;DA358),DK358+(DA335-DA358)*(DK359-DK358)/(DA359-DA358),"")</f>
        <v/>
      </c>
      <c r="DQ358" s="202"/>
      <c r="DR358" s="70">
        <v>22.5</v>
      </c>
      <c r="DS358" s="79"/>
      <c r="DT358" s="80"/>
      <c r="DU358" s="512"/>
      <c r="DV358" s="512"/>
      <c r="DW358" s="79"/>
      <c r="DX358" s="80"/>
      <c r="DY358" s="512"/>
      <c r="DZ358" s="80"/>
      <c r="EA358" s="48">
        <v>-0.8</v>
      </c>
      <c r="EB358" s="48">
        <v>-1.7</v>
      </c>
      <c r="EC358" s="34" t="str">
        <f>IF(AND(DR335&lt;=DR359,DR335&gt;DR358),EA358+(DR335-DR358)*(EA359-EA358)/(DR359-DR358),"")</f>
        <v/>
      </c>
      <c r="ED358" s="98" t="str">
        <f>IF(AND(DR335&lt;=DR359,DR335&gt;DR358),EB358+(DR335-DR358)*(EB359-EB358)/(DR359-DR358),"")</f>
        <v/>
      </c>
    </row>
    <row r="359" spans="1:136" x14ac:dyDescent="0.3">
      <c r="B359" s="16"/>
      <c r="C359" s="70">
        <v>30</v>
      </c>
      <c r="D359" s="79"/>
      <c r="E359" s="80"/>
      <c r="F359" s="48"/>
      <c r="G359" s="48"/>
      <c r="H359" s="79"/>
      <c r="I359" s="80"/>
      <c r="J359" s="48"/>
      <c r="K359" s="48"/>
      <c r="L359" s="79">
        <v>1.3</v>
      </c>
      <c r="M359" s="80">
        <v>0.3</v>
      </c>
      <c r="N359" s="34" t="str">
        <f>IF(AND(C335&lt;=C360,C335&gt;C359),L359+(C335-C359)*(L360-L359)/(C360-C359),"")</f>
        <v/>
      </c>
      <c r="O359" s="98" t="str">
        <f>IF(AND(C335&lt;=C360,C335&gt;C359),M359+(C335-C359)*(M360-M359)/(C360-C359),"")</f>
        <v/>
      </c>
      <c r="P359" s="52"/>
      <c r="S359" s="202"/>
      <c r="T359" s="70">
        <v>30</v>
      </c>
      <c r="U359" s="79"/>
      <c r="V359" s="80"/>
      <c r="W359" s="48"/>
      <c r="X359" s="48"/>
      <c r="Y359" s="79"/>
      <c r="Z359" s="80"/>
      <c r="AA359" s="48"/>
      <c r="AB359" s="48"/>
      <c r="AC359" s="79">
        <v>-0.1</v>
      </c>
      <c r="AD359" s="80">
        <v>-0.9</v>
      </c>
      <c r="AE359" s="34" t="str">
        <f>IF(AND(T335&lt;=T360,T335&gt;T359),AC359+(T335-T359)*(AC360-AC359)/(T360-T359),"")</f>
        <v/>
      </c>
      <c r="AF359" s="98" t="str">
        <f>IF(AND(T335&lt;=T360,T335&gt;T359),AD359+(T335-T359)*(AD360-AD359)/(T360-T359),"")</f>
        <v/>
      </c>
      <c r="AG359" s="52"/>
      <c r="AJ359" s="202"/>
      <c r="AK359" s="70">
        <v>30</v>
      </c>
      <c r="AL359" s="79"/>
      <c r="AM359" s="80"/>
      <c r="AN359" s="48"/>
      <c r="AO359" s="48"/>
      <c r="AP359" s="79"/>
      <c r="AQ359" s="80"/>
      <c r="AR359" s="48"/>
      <c r="AS359" s="48"/>
      <c r="AT359" s="79">
        <v>-0.7</v>
      </c>
      <c r="AU359" s="80">
        <v>-0.7</v>
      </c>
      <c r="AV359" s="34" t="str">
        <f>IF(AND(AK335&lt;=AK360,AK335&gt;AK359),AT359+(AK335-AK359)*(AT360-AT359)/(AK360-AK359),"")</f>
        <v/>
      </c>
      <c r="AW359" s="98" t="str">
        <f>IF(AND(AK335&lt;=AK360,AK335&gt;AK359),AU359+(AK335-AK359)*(AU360-AU359)/(AK360-AK359),"")</f>
        <v/>
      </c>
      <c r="AX359" s="52"/>
      <c r="BA359" s="202"/>
      <c r="BB359" s="70">
        <v>30</v>
      </c>
      <c r="BC359" s="79"/>
      <c r="BD359" s="80"/>
      <c r="BE359" s="48"/>
      <c r="BF359" s="48"/>
      <c r="BG359" s="79"/>
      <c r="BH359" s="80"/>
      <c r="BI359" s="48"/>
      <c r="BJ359" s="48"/>
      <c r="BK359" s="79">
        <v>-0.2</v>
      </c>
      <c r="BL359" s="80">
        <v>-1.1000000000000001</v>
      </c>
      <c r="BM359" s="34" t="str">
        <f>IF(AND(BB335&lt;=BB360,BB335&gt;BB359),BK359+(BB335-BB359)*(BK360-BK359)/(BB360-BB359),"")</f>
        <v/>
      </c>
      <c r="BN359" s="98" t="str">
        <f>IF(AND(BB335&lt;=BB360,BB335&gt;BB359),BL359+(BB335-BB359)*(BL360-BL359)/(BB360-BB359),"")</f>
        <v/>
      </c>
      <c r="BO359" s="52"/>
      <c r="BR359" s="202"/>
      <c r="BS359" s="70">
        <v>30</v>
      </c>
      <c r="BT359" s="79"/>
      <c r="BU359" s="80"/>
      <c r="BV359" s="48"/>
      <c r="BW359" s="48"/>
      <c r="BX359" s="79"/>
      <c r="BY359" s="80"/>
      <c r="BZ359" s="48"/>
      <c r="CA359" s="48"/>
      <c r="CB359" s="79">
        <v>1.3</v>
      </c>
      <c r="CC359" s="80">
        <v>0.3</v>
      </c>
      <c r="CD359" s="34">
        <f>IF(AND(BS335&lt;=BS360,BS335&gt;BS359),CB359+(BS335-BS359)*(CB360-CB359)/(BS360-BS359),"")</f>
        <v>1.3</v>
      </c>
      <c r="CE359" s="98">
        <f>IF(AND(BS335&lt;=BS360,BS335&gt;BS359),CC359+(BS335-BS359)*(CC360-CC359)/(BS360-BS359),"")</f>
        <v>0.3385513074424753</v>
      </c>
      <c r="CF359" s="52"/>
      <c r="CI359" s="202"/>
      <c r="CJ359" s="70">
        <v>30</v>
      </c>
      <c r="CK359" s="79"/>
      <c r="CL359" s="80"/>
      <c r="CM359" s="48"/>
      <c r="CN359" s="48"/>
      <c r="CO359" s="79"/>
      <c r="CP359" s="80"/>
      <c r="CQ359" s="48"/>
      <c r="CR359" s="48"/>
      <c r="CS359" s="79">
        <v>-0.1</v>
      </c>
      <c r="CT359" s="80">
        <v>-0.9</v>
      </c>
      <c r="CU359" s="34">
        <f>IF(AND(CJ335&lt;=CJ360,CJ335&gt;CJ359),CS359+(CJ335-CJ359)*(CS360-CS359)/(CJ360-CJ359),"")</f>
        <v>-0.11285043581415845</v>
      </c>
      <c r="CV359" s="98">
        <f>IF(AND(CJ335&lt;=CJ360,CJ335&gt;CJ359),CT359+(CJ335-CJ359)*(CT360-CT359)/(CJ360-CJ359),"")</f>
        <v>-0.86144869255752465</v>
      </c>
      <c r="CW359" s="52"/>
      <c r="CZ359" s="202"/>
      <c r="DA359" s="70">
        <v>30</v>
      </c>
      <c r="DB359" s="79"/>
      <c r="DC359" s="80"/>
      <c r="DD359" s="512"/>
      <c r="DE359" s="512"/>
      <c r="DF359" s="79"/>
      <c r="DG359" s="80"/>
      <c r="DH359" s="512"/>
      <c r="DI359" s="80"/>
      <c r="DJ359" s="48">
        <v>-0.7</v>
      </c>
      <c r="DK359" s="48">
        <v>-0.7</v>
      </c>
      <c r="DL359" s="34">
        <f>IF(AND(DA335&lt;=DA360,DA335&gt;DA359),DJ359+(DA335-DA359)*(DJ360-DJ359)/(DA360-DA359),"")</f>
        <v>-0.6871495641858415</v>
      </c>
      <c r="DM359" s="98">
        <f>IF(AND(DA335&lt;=DA360,DA335&gt;DA359),DK359+(DA335-DA359)*(DK360-DK359)/(DA360-DA359),"")</f>
        <v>-0.6871495641858415</v>
      </c>
      <c r="DN359" s="52"/>
      <c r="DQ359" s="202"/>
      <c r="DR359" s="70">
        <v>30</v>
      </c>
      <c r="DS359" s="79"/>
      <c r="DT359" s="80"/>
      <c r="DU359" s="512"/>
      <c r="DV359" s="512"/>
      <c r="DW359" s="79"/>
      <c r="DX359" s="80"/>
      <c r="DY359" s="512"/>
      <c r="DZ359" s="80"/>
      <c r="EA359" s="48">
        <v>-0.2</v>
      </c>
      <c r="EB359" s="48">
        <v>-1.1000000000000001</v>
      </c>
      <c r="EC359" s="34">
        <f>IF(AND(DR335&lt;=DR360,DR335&gt;DR359),EA359+(DR335-DR359)*(EA360-EA359)/(DR360-DR359),"")</f>
        <v>-0.21285043581415844</v>
      </c>
      <c r="ED359" s="98">
        <f>IF(AND(DR335&lt;=DR360,DR335&gt;DR359),EB359+(DR335-DR359)*(EB360-EB359)/(DR360-DR359),"")</f>
        <v>-1.0742991283716832</v>
      </c>
      <c r="EE359" s="52"/>
    </row>
    <row r="360" spans="1:136" x14ac:dyDescent="0.3">
      <c r="B360" s="16"/>
      <c r="C360" s="70">
        <v>37.5</v>
      </c>
      <c r="D360" s="79"/>
      <c r="E360" s="80"/>
      <c r="F360" s="48"/>
      <c r="G360" s="48"/>
      <c r="H360" s="79"/>
      <c r="I360" s="80"/>
      <c r="J360" s="48"/>
      <c r="K360" s="48"/>
      <c r="L360" s="79">
        <v>1.3</v>
      </c>
      <c r="M360" s="80">
        <v>0.6</v>
      </c>
      <c r="N360" s="34" t="str">
        <f>IF(AND(C335&lt;=C361,C335&gt;C360),L360+(C335-C360)*(L361-L360)/(C361-C360),"")</f>
        <v/>
      </c>
      <c r="O360" s="98" t="str">
        <f>IF(AND(C335&lt;=C361,C335&gt;C360),M360+(C335-C360)*(M361-M360)/(C361-C360),"")</f>
        <v/>
      </c>
      <c r="S360" s="202"/>
      <c r="T360" s="70">
        <v>37.5</v>
      </c>
      <c r="U360" s="79"/>
      <c r="V360" s="80"/>
      <c r="W360" s="48"/>
      <c r="X360" s="48"/>
      <c r="Y360" s="79"/>
      <c r="Z360" s="80"/>
      <c r="AA360" s="48"/>
      <c r="AB360" s="48"/>
      <c r="AC360" s="79">
        <v>-0.2</v>
      </c>
      <c r="AD360" s="80">
        <v>-0.6</v>
      </c>
      <c r="AE360" s="34" t="str">
        <f>IF(AND(T335&lt;=T361,T335&gt;T360),AC360+(T335-T360)*(AC361-AC360)/(T361-T360),"")</f>
        <v/>
      </c>
      <c r="AF360" s="98" t="str">
        <f>IF(AND(T335&lt;=T361,T335&gt;T360),AD360+(T335-T360)*(AD361-AD360)/(T361-T360),"")</f>
        <v/>
      </c>
      <c r="AJ360" s="202"/>
      <c r="AK360" s="70">
        <v>37.5</v>
      </c>
      <c r="AL360" s="79"/>
      <c r="AM360" s="80"/>
      <c r="AN360" s="48"/>
      <c r="AO360" s="48"/>
      <c r="AP360" s="79"/>
      <c r="AQ360" s="80"/>
      <c r="AR360" s="48"/>
      <c r="AS360" s="48"/>
      <c r="AT360" s="79">
        <v>-0.6</v>
      </c>
      <c r="AU360" s="80">
        <v>-0.6</v>
      </c>
      <c r="AV360" s="34" t="str">
        <f>IF(AND(AK335&lt;=AK361,AK335&gt;AK360),AT360+(AK335-AK360)*(AT361-AT360)/(AK361-AK360),"")</f>
        <v/>
      </c>
      <c r="AW360" s="98" t="str">
        <f>IF(AND(AK335&lt;=AK361,AK335&gt;AK360),AU360+(AK335-AK360)*(AU361-AU360)/(AK361-AK360),"")</f>
        <v/>
      </c>
      <c r="BA360" s="202"/>
      <c r="BB360" s="70">
        <v>37.5</v>
      </c>
      <c r="BC360" s="79"/>
      <c r="BD360" s="80"/>
      <c r="BE360" s="48"/>
      <c r="BF360" s="48"/>
      <c r="BG360" s="79"/>
      <c r="BH360" s="80"/>
      <c r="BI360" s="48"/>
      <c r="BJ360" s="48"/>
      <c r="BK360" s="79">
        <v>-0.3</v>
      </c>
      <c r="BL360" s="80">
        <v>-0.9</v>
      </c>
      <c r="BM360" s="34" t="str">
        <f>IF(AND(BB335&lt;=BB361,BB335&gt;BB360),BK360+(BB335-BB360)*(BK361-BK360)/(BB361-BB360),"")</f>
        <v/>
      </c>
      <c r="BN360" s="98" t="str">
        <f>IF(AND(BB335&lt;=BB361,BB335&gt;BB360),BL360+(BB335-BB360)*(BL361-BL360)/(BB361-BB360),"")</f>
        <v/>
      </c>
      <c r="BR360" s="202"/>
      <c r="BS360" s="70">
        <v>37.5</v>
      </c>
      <c r="BT360" s="79"/>
      <c r="BU360" s="80"/>
      <c r="BV360" s="48"/>
      <c r="BW360" s="48"/>
      <c r="BX360" s="79"/>
      <c r="BY360" s="80"/>
      <c r="BZ360" s="48"/>
      <c r="CA360" s="48"/>
      <c r="CB360" s="79">
        <v>1.3</v>
      </c>
      <c r="CC360" s="80">
        <v>0.6</v>
      </c>
      <c r="CD360" s="34" t="str">
        <f>IF(AND(BS335&lt;=BS361,BS335&gt;BS360),CB360+(BS335-BS360)*(CB361-CB360)/(BS361-BS360),"")</f>
        <v/>
      </c>
      <c r="CE360" s="98" t="str">
        <f>IF(AND(BS335&lt;=BS361,BS335&gt;BS360),CC360+(BS335-BS360)*(CC361-CC360)/(BS361-BS360),"")</f>
        <v/>
      </c>
      <c r="CI360" s="202"/>
      <c r="CJ360" s="70">
        <v>37.5</v>
      </c>
      <c r="CK360" s="79"/>
      <c r="CL360" s="80"/>
      <c r="CM360" s="48"/>
      <c r="CN360" s="48"/>
      <c r="CO360" s="79"/>
      <c r="CP360" s="80"/>
      <c r="CQ360" s="48"/>
      <c r="CR360" s="48"/>
      <c r="CS360" s="79">
        <v>-0.2</v>
      </c>
      <c r="CT360" s="80">
        <v>-0.6</v>
      </c>
      <c r="CU360" s="34" t="str">
        <f>IF(AND(CJ335&lt;=CJ361,CJ335&gt;CJ360),CS360+(CJ335-CJ360)*(CS361-CS360)/(CJ361-CJ360),"")</f>
        <v/>
      </c>
      <c r="CV360" s="98" t="str">
        <f>IF(AND(CJ335&lt;=CJ361,CJ335&gt;CJ360),CT360+(CJ335-CJ360)*(CT361-CT360)/(CJ361-CJ360),"")</f>
        <v/>
      </c>
      <c r="CZ360" s="202"/>
      <c r="DA360" s="70">
        <v>37.5</v>
      </c>
      <c r="DB360" s="79"/>
      <c r="DC360" s="80"/>
      <c r="DD360" s="512"/>
      <c r="DE360" s="512"/>
      <c r="DF360" s="79"/>
      <c r="DG360" s="80"/>
      <c r="DH360" s="512"/>
      <c r="DI360" s="80"/>
      <c r="DJ360" s="48">
        <v>-0.6</v>
      </c>
      <c r="DK360" s="48">
        <v>-0.6</v>
      </c>
      <c r="DL360" s="34" t="str">
        <f>IF(AND(DA335&lt;=DA361,DA335&gt;DA360),DJ360+(DA335-DA360)*(DJ361-DJ360)/(DA361-DA360),"")</f>
        <v/>
      </c>
      <c r="DM360" s="98" t="str">
        <f>IF(AND(DA335&lt;=DA361,DA335&gt;DA360),DK360+(DA335-DA360)*(DK361-DK360)/(DA361-DA360),"")</f>
        <v/>
      </c>
      <c r="DQ360" s="202"/>
      <c r="DR360" s="70">
        <v>37.5</v>
      </c>
      <c r="DS360" s="79"/>
      <c r="DT360" s="80"/>
      <c r="DU360" s="512"/>
      <c r="DV360" s="512"/>
      <c r="DW360" s="79"/>
      <c r="DX360" s="80"/>
      <c r="DY360" s="512"/>
      <c r="DZ360" s="80"/>
      <c r="EA360" s="48">
        <v>-0.3</v>
      </c>
      <c r="EB360" s="48">
        <v>-0.9</v>
      </c>
      <c r="EC360" s="34" t="str">
        <f>IF(AND(DR335&lt;=DR361,DR335&gt;DR360),EA360+(DR335-DR360)*(EA361-EA360)/(DR361-DR360),"")</f>
        <v/>
      </c>
      <c r="ED360" s="98" t="str">
        <f>IF(AND(DR335&lt;=DR361,DR335&gt;DR360),EB360+(DR335-DR360)*(EB361-EB360)/(DR361-DR360),"")</f>
        <v/>
      </c>
    </row>
    <row r="361" spans="1:136" x14ac:dyDescent="0.3">
      <c r="B361" s="16"/>
      <c r="C361" s="82">
        <v>45</v>
      </c>
      <c r="D361" s="83"/>
      <c r="E361" s="84"/>
      <c r="F361" s="85"/>
      <c r="G361" s="85"/>
      <c r="H361" s="83"/>
      <c r="I361" s="84"/>
      <c r="J361" s="85"/>
      <c r="K361" s="85"/>
      <c r="L361" s="83">
        <v>1.1000000000000001</v>
      </c>
      <c r="M361" s="84">
        <v>0.9</v>
      </c>
      <c r="N361" s="35" t="str">
        <f>IF(AND(C335&lt;=C362,C335&gt;C361),L361+(C335-C361)*(L362-L361)/(C362-C361),"")</f>
        <v/>
      </c>
      <c r="O361" s="99" t="str">
        <f>IF(AND(C335&lt;=C362,C335&gt;C361),M361+(C335-C361)*(M362-M361)/(C362-C361),"")</f>
        <v/>
      </c>
      <c r="S361" s="202"/>
      <c r="T361" s="82">
        <v>45</v>
      </c>
      <c r="U361" s="83"/>
      <c r="V361" s="84"/>
      <c r="W361" s="85"/>
      <c r="X361" s="85"/>
      <c r="Y361" s="83"/>
      <c r="Z361" s="84"/>
      <c r="AA361" s="85"/>
      <c r="AB361" s="85"/>
      <c r="AC361" s="83">
        <v>-0.3</v>
      </c>
      <c r="AD361" s="84">
        <v>-0.5</v>
      </c>
      <c r="AE361" s="35" t="str">
        <f>IF(AND(T335&lt;=T362,T335&gt;T361),AC361+(T335-T361)*(AC362-AC361)/(T362-T361),"")</f>
        <v/>
      </c>
      <c r="AF361" s="99" t="str">
        <f>IF(AND(T335&lt;=T362,T335&gt;T361),AD361+(T335-T361)*(AD362-AD361)/(T362-T361),"")</f>
        <v/>
      </c>
      <c r="AJ361" s="202"/>
      <c r="AK361" s="82">
        <v>45</v>
      </c>
      <c r="AL361" s="83"/>
      <c r="AM361" s="84"/>
      <c r="AN361" s="85"/>
      <c r="AO361" s="85"/>
      <c r="AP361" s="83"/>
      <c r="AQ361" s="84"/>
      <c r="AR361" s="85"/>
      <c r="AS361" s="85"/>
      <c r="AT361" s="83">
        <v>-0.5</v>
      </c>
      <c r="AU361" s="84">
        <v>-0.5</v>
      </c>
      <c r="AV361" s="35" t="str">
        <f>IF(AND(AK335&lt;=AK362,AK335&gt;AK361),AT361+(AK335-AK361)*(AT362-AT361)/(AK362-AK361),"")</f>
        <v/>
      </c>
      <c r="AW361" s="99" t="str">
        <f>IF(AND(AK335&lt;=AK362,AK335&gt;AK361),AU361+(AK335-AK361)*(AU362-AU361)/(AK362-AK361),"")</f>
        <v/>
      </c>
      <c r="BA361" s="202"/>
      <c r="BB361" s="82">
        <v>45</v>
      </c>
      <c r="BC361" s="83"/>
      <c r="BD361" s="84"/>
      <c r="BE361" s="85"/>
      <c r="BF361" s="85"/>
      <c r="BG361" s="83"/>
      <c r="BH361" s="84"/>
      <c r="BI361" s="85"/>
      <c r="BJ361" s="85"/>
      <c r="BK361" s="83">
        <v>-0.3</v>
      </c>
      <c r="BL361" s="84">
        <v>-0.7</v>
      </c>
      <c r="BM361" s="35" t="str">
        <f>IF(AND(BB335&lt;=BB362,BB335&gt;BB361),BK361+(BB335-BB361)*(BK362-BK361)/(BB362-BB361),"")</f>
        <v/>
      </c>
      <c r="BN361" s="99" t="str">
        <f>IF(AND(BB335&lt;=BB362,BB335&gt;BB361),BL361+(BB335-BB361)*(BL362-BL361)/(BB362-BB361),"")</f>
        <v/>
      </c>
      <c r="BR361" s="202"/>
      <c r="BS361" s="82">
        <v>45</v>
      </c>
      <c r="BT361" s="83"/>
      <c r="BU361" s="84"/>
      <c r="BV361" s="85"/>
      <c r="BW361" s="85"/>
      <c r="BX361" s="83"/>
      <c r="BY361" s="84"/>
      <c r="BZ361" s="85"/>
      <c r="CA361" s="85"/>
      <c r="CB361" s="83">
        <v>1.1000000000000001</v>
      </c>
      <c r="CC361" s="84">
        <v>0.9</v>
      </c>
      <c r="CD361" s="35" t="str">
        <f>IF(AND(BS335&lt;=BS362,BS335&gt;BS361),CB361+(BS335-BS361)*(CB362-CB361)/(BS362-BS361),"")</f>
        <v/>
      </c>
      <c r="CE361" s="99" t="str">
        <f>IF(AND(BS335&lt;=BS362,BS335&gt;BS361),CC361+(BS335-BS361)*(CC362-CC361)/(BS362-BS361),"")</f>
        <v/>
      </c>
      <c r="CI361" s="202"/>
      <c r="CJ361" s="82">
        <v>45</v>
      </c>
      <c r="CK361" s="83"/>
      <c r="CL361" s="84"/>
      <c r="CM361" s="85"/>
      <c r="CN361" s="85"/>
      <c r="CO361" s="83"/>
      <c r="CP361" s="84"/>
      <c r="CQ361" s="85"/>
      <c r="CR361" s="85"/>
      <c r="CS361" s="83">
        <v>-0.3</v>
      </c>
      <c r="CT361" s="84">
        <v>-0.5</v>
      </c>
      <c r="CU361" s="35" t="str">
        <f>IF(AND(CJ335&lt;=CJ362,CJ335&gt;CJ361),CS361+(CJ335-CJ361)*(CS362-CS361)/(CJ362-CJ361),"")</f>
        <v/>
      </c>
      <c r="CV361" s="99" t="str">
        <f>IF(AND(CJ335&lt;=CJ362,CJ335&gt;CJ361),CT361+(CJ335-CJ361)*(CT362-CT361)/(CJ362-CJ361),"")</f>
        <v/>
      </c>
      <c r="CZ361" s="202"/>
      <c r="DA361" s="82">
        <v>45</v>
      </c>
      <c r="DB361" s="83"/>
      <c r="DC361" s="84"/>
      <c r="DD361" s="85"/>
      <c r="DE361" s="85"/>
      <c r="DF361" s="83"/>
      <c r="DG361" s="84"/>
      <c r="DH361" s="85"/>
      <c r="DI361" s="84"/>
      <c r="DJ361" s="85">
        <v>-0.5</v>
      </c>
      <c r="DK361" s="85">
        <v>-0.5</v>
      </c>
      <c r="DL361" s="35" t="str">
        <f>IF(AND(DA335&lt;=DA362,DA335&gt;DA361),DJ361+(DA335-DA361)*(DJ362-DJ361)/(DA362-DA361),"")</f>
        <v/>
      </c>
      <c r="DM361" s="99" t="str">
        <f>IF(AND(DA335&lt;=DA362,DA335&gt;DA361),DK361+(DA335-DA361)*(DK362-DK361)/(DA362-DA361),"")</f>
        <v/>
      </c>
      <c r="DQ361" s="202"/>
      <c r="DR361" s="82">
        <v>45</v>
      </c>
      <c r="DS361" s="83"/>
      <c r="DT361" s="84"/>
      <c r="DU361" s="85"/>
      <c r="DV361" s="85"/>
      <c r="DW361" s="83"/>
      <c r="DX361" s="84"/>
      <c r="DY361" s="85"/>
      <c r="DZ361" s="84"/>
      <c r="EA361" s="85">
        <v>-0.3</v>
      </c>
      <c r="EB361" s="85">
        <v>-0.7</v>
      </c>
      <c r="EC361" s="35" t="str">
        <f>IF(AND(DR335&lt;=DR362,DR335&gt;DR361),EA361+(DR335-DR361)*(EA362-EA361)/(DR362-DR361),"")</f>
        <v/>
      </c>
      <c r="ED361" s="99" t="str">
        <f>IF(AND(DR335&lt;=DR362,DR335&gt;DR361),EB361+(DR335-DR361)*(EB362-EB361)/(DR362-DR361),"")</f>
        <v/>
      </c>
    </row>
    <row r="362" spans="1:136" x14ac:dyDescent="0.3">
      <c r="B362" s="16"/>
      <c r="C362" s="16"/>
      <c r="D362" s="16"/>
      <c r="E362" s="16"/>
      <c r="F362" s="16"/>
      <c r="G362" s="16"/>
      <c r="H362" s="16"/>
      <c r="I362" s="16"/>
      <c r="J362" s="16"/>
      <c r="K362" s="16"/>
      <c r="L362" s="16"/>
      <c r="M362" s="88" t="s">
        <v>155</v>
      </c>
      <c r="N362" s="89">
        <f>SUM(N355:N361)*IF(D343=1,1,IF(D343=2,0.8,0.6))</f>
        <v>0</v>
      </c>
      <c r="O362" s="100">
        <f>SUM(O355:O361)*IF(D343=1,1,IF(D343=2,0.8,0.6))</f>
        <v>0</v>
      </c>
      <c r="S362" s="202"/>
      <c r="T362" s="202"/>
      <c r="U362" s="202"/>
      <c r="V362" s="202"/>
      <c r="W362" s="202"/>
      <c r="X362" s="202"/>
      <c r="Y362" s="202"/>
      <c r="Z362" s="202"/>
      <c r="AA362" s="202"/>
      <c r="AB362" s="202"/>
      <c r="AC362" s="202"/>
      <c r="AD362" s="88" t="s">
        <v>155</v>
      </c>
      <c r="AE362" s="89">
        <f>SUM(AE355:AE361)*IF(U343=1,1,IF(U343=2,0.8,0.6))</f>
        <v>0</v>
      </c>
      <c r="AF362" s="100">
        <f>SUM(AF355:AF361)*IF(U343=1,1,IF(U343=2,0.8,0.6))</f>
        <v>0</v>
      </c>
      <c r="AJ362" s="202"/>
      <c r="AK362" s="202"/>
      <c r="AL362" s="202"/>
      <c r="AM362" s="202"/>
      <c r="AN362" s="202"/>
      <c r="AO362" s="202"/>
      <c r="AP362" s="202"/>
      <c r="AQ362" s="202"/>
      <c r="AR362" s="202"/>
      <c r="AS362" s="202"/>
      <c r="AT362" s="202"/>
      <c r="AU362" s="88" t="s">
        <v>155</v>
      </c>
      <c r="AV362" s="89">
        <f>SUM(AV355:AV361)*IF(AL343=1,1,IF(AL343=2,0.8,0.6))</f>
        <v>0</v>
      </c>
      <c r="AW362" s="100">
        <f>SUM(AW355:AW361)*IF(AL343=1,1,IF(AL343=2,0.8,0.6))</f>
        <v>0</v>
      </c>
      <c r="BA362" s="202"/>
      <c r="BB362" s="202"/>
      <c r="BC362" s="202"/>
      <c r="BD362" s="202"/>
      <c r="BE362" s="202"/>
      <c r="BF362" s="202"/>
      <c r="BG362" s="202"/>
      <c r="BH362" s="202"/>
      <c r="BI362" s="202"/>
      <c r="BJ362" s="202"/>
      <c r="BK362" s="202"/>
      <c r="BL362" s="88" t="s">
        <v>155</v>
      </c>
      <c r="BM362" s="89">
        <f>SUM(BM355:BM361)*IF(BC343=1,1,IF(BC343=2,0.8,0.6))</f>
        <v>0</v>
      </c>
      <c r="BN362" s="100">
        <f>SUM(BN355:BN361)*IF(BC343=1,1,IF(BC343=2,0.8,0.6))</f>
        <v>0</v>
      </c>
      <c r="BR362" s="202"/>
      <c r="BS362" s="202"/>
      <c r="BT362" s="202"/>
      <c r="BU362" s="202"/>
      <c r="BV362" s="202"/>
      <c r="BW362" s="202"/>
      <c r="BX362" s="202"/>
      <c r="BY362" s="202"/>
      <c r="BZ362" s="202"/>
      <c r="CA362" s="202"/>
      <c r="CB362" s="202"/>
      <c r="CC362" s="88" t="s">
        <v>155</v>
      </c>
      <c r="CD362" s="89">
        <f>SUM(CD355:CD361)*IF(BT343=1,1,IF(BT343=2,0.8,0.6))</f>
        <v>0.78</v>
      </c>
      <c r="CE362" s="100">
        <f>SUM(CE355:CE361)*IF(BT343=1,1,IF(BT343=2,0.8,0.6))</f>
        <v>0.20313078446548519</v>
      </c>
      <c r="CI362" s="202"/>
      <c r="CJ362" s="202"/>
      <c r="CK362" s="202"/>
      <c r="CL362" s="202"/>
      <c r="CM362" s="202"/>
      <c r="CN362" s="202"/>
      <c r="CO362" s="202"/>
      <c r="CP362" s="202"/>
      <c r="CQ362" s="202"/>
      <c r="CR362" s="202"/>
      <c r="CS362" s="202"/>
      <c r="CT362" s="88" t="s">
        <v>155</v>
      </c>
      <c r="CU362" s="89">
        <f>SUM(CU355:CU361)*IF(CK343=1,1,IF(CK343=2,0.8,0.6))</f>
        <v>-6.7710261488495072E-2</v>
      </c>
      <c r="CV362" s="100">
        <f>SUM(CV355:CV361)*IF(CK343=1,1,IF(CK343=2,0.8,0.6))</f>
        <v>-0.51686921553451481</v>
      </c>
      <c r="CZ362" s="202"/>
      <c r="DA362" s="202"/>
      <c r="DB362" s="202"/>
      <c r="DC362" s="202"/>
      <c r="DD362" s="202"/>
      <c r="DE362" s="202"/>
      <c r="DF362" s="202"/>
      <c r="DG362" s="202"/>
      <c r="DH362" s="202"/>
      <c r="DI362" s="202"/>
      <c r="DJ362" s="202"/>
      <c r="DK362" s="88" t="s">
        <v>155</v>
      </c>
      <c r="DL362" s="89">
        <f>SUM(DL355:DL361)*IF(DB343=1,1,IF(DB343=2,0.8,0.6))</f>
        <v>-0.41228973851150491</v>
      </c>
      <c r="DM362" s="100">
        <f>SUM(DM355:DM361)*IF(DB343=1,1,IF(DB343=2,0.8,0.6))</f>
        <v>-0.41228973851150491</v>
      </c>
      <c r="DQ362" s="202"/>
      <c r="DR362" s="202"/>
      <c r="DS362" s="202"/>
      <c r="DT362" s="202"/>
      <c r="DU362" s="202"/>
      <c r="DV362" s="202"/>
      <c r="DW362" s="202"/>
      <c r="DX362" s="202"/>
      <c r="DY362" s="202"/>
      <c r="DZ362" s="202"/>
      <c r="EA362" s="202"/>
      <c r="EB362" s="88" t="s">
        <v>155</v>
      </c>
      <c r="EC362" s="89">
        <f>SUM(EC355:EC361)*IF(DS343=1,1,IF(DS343=2,0.8,0.6))</f>
        <v>-0.12771026148849507</v>
      </c>
      <c r="ED362" s="100">
        <f>SUM(ED355:ED361)*IF(DS343=1,1,IF(DS343=2,0.8,0.6))</f>
        <v>-0.64457947702300988</v>
      </c>
    </row>
    <row r="363" spans="1:136" x14ac:dyDescent="0.3">
      <c r="B363" s="16"/>
      <c r="C363" s="16"/>
      <c r="D363" s="16"/>
      <c r="E363" s="16"/>
      <c r="F363" s="16"/>
      <c r="G363" s="16"/>
      <c r="H363" s="16"/>
      <c r="I363" s="16"/>
      <c r="J363" s="16"/>
      <c r="K363" s="16"/>
      <c r="L363" s="16"/>
      <c r="M363" s="16"/>
      <c r="N363" s="90"/>
      <c r="O363" s="90"/>
      <c r="S363" s="202"/>
      <c r="T363" s="202"/>
      <c r="U363" s="202"/>
      <c r="V363" s="202"/>
      <c r="W363" s="202"/>
      <c r="X363" s="202"/>
      <c r="Y363" s="202"/>
      <c r="Z363" s="202"/>
      <c r="AA363" s="202"/>
      <c r="AB363" s="202"/>
      <c r="AC363" s="202"/>
      <c r="AD363" s="202"/>
      <c r="AE363" s="90"/>
      <c r="AF363" s="90"/>
      <c r="AJ363" s="202"/>
      <c r="AK363" s="202"/>
      <c r="AL363" s="202"/>
      <c r="AM363" s="202"/>
      <c r="AN363" s="202"/>
      <c r="AO363" s="202"/>
      <c r="AP363" s="202"/>
      <c r="AQ363" s="202"/>
      <c r="AR363" s="202"/>
      <c r="AS363" s="202"/>
      <c r="AT363" s="202"/>
      <c r="AU363" s="202"/>
      <c r="AV363" s="90"/>
      <c r="AW363" s="90"/>
      <c r="BA363" s="202"/>
      <c r="BB363" s="202"/>
      <c r="BC363" s="202"/>
      <c r="BD363" s="202"/>
      <c r="BE363" s="202"/>
      <c r="BF363" s="202"/>
      <c r="BG363" s="202"/>
      <c r="BH363" s="202"/>
      <c r="BI363" s="202"/>
      <c r="BJ363" s="202"/>
      <c r="BK363" s="202"/>
      <c r="BL363" s="202"/>
      <c r="BM363" s="90"/>
      <c r="BN363" s="90"/>
      <c r="BR363" s="202"/>
      <c r="BS363" s="202"/>
      <c r="BT363" s="202"/>
      <c r="BU363" s="202"/>
      <c r="BV363" s="202"/>
      <c r="BW363" s="202"/>
      <c r="BX363" s="202"/>
      <c r="BY363" s="202"/>
      <c r="BZ363" s="202"/>
      <c r="CA363" s="202"/>
      <c r="CB363" s="202"/>
      <c r="CC363" s="202"/>
      <c r="CD363" s="90"/>
      <c r="CE363" s="90"/>
      <c r="CI363" s="202"/>
      <c r="CJ363" s="202"/>
      <c r="CK363" s="202"/>
      <c r="CL363" s="202"/>
      <c r="CM363" s="202"/>
      <c r="CN363" s="202"/>
      <c r="CO363" s="202"/>
      <c r="CP363" s="202"/>
      <c r="CQ363" s="202"/>
      <c r="CR363" s="202"/>
      <c r="CS363" s="202"/>
      <c r="CT363" s="202"/>
      <c r="CU363" s="90"/>
      <c r="CV363" s="90"/>
      <c r="CZ363" s="202"/>
      <c r="DA363" s="202"/>
      <c r="DB363" s="202"/>
      <c r="DC363" s="202"/>
      <c r="DD363" s="202"/>
      <c r="DE363" s="202"/>
      <c r="DF363" s="202"/>
      <c r="DG363" s="202"/>
      <c r="DH363" s="202"/>
      <c r="DI363" s="202"/>
      <c r="DJ363" s="202"/>
      <c r="DK363" s="202"/>
      <c r="DL363" s="90"/>
      <c r="DM363" s="90"/>
      <c r="DQ363" s="202"/>
      <c r="DR363" s="202"/>
      <c r="DS363" s="202"/>
      <c r="DT363" s="202"/>
      <c r="DU363" s="202"/>
      <c r="DV363" s="202"/>
      <c r="DW363" s="202"/>
      <c r="DX363" s="202"/>
      <c r="DY363" s="202"/>
      <c r="DZ363" s="202"/>
      <c r="EA363" s="202"/>
      <c r="EB363" s="202"/>
      <c r="EC363" s="90"/>
      <c r="ED363" s="90"/>
    </row>
    <row r="364" spans="1:136" x14ac:dyDescent="0.3">
      <c r="B364" s="45" t="s">
        <v>156</v>
      </c>
      <c r="C364" s="628" t="s">
        <v>157</v>
      </c>
      <c r="D364" s="630"/>
      <c r="E364" s="630"/>
      <c r="F364" s="630"/>
      <c r="G364" s="630"/>
      <c r="H364" s="630"/>
      <c r="I364" s="630"/>
      <c r="J364" s="629"/>
      <c r="L364" s="62"/>
      <c r="M364" s="16"/>
      <c r="N364" s="16"/>
      <c r="O364" s="16"/>
      <c r="P364" s="16"/>
      <c r="S364" s="45" t="s">
        <v>156</v>
      </c>
      <c r="T364" s="628" t="s">
        <v>157</v>
      </c>
      <c r="U364" s="630"/>
      <c r="V364" s="630"/>
      <c r="W364" s="630"/>
      <c r="X364" s="630"/>
      <c r="Y364" s="630"/>
      <c r="Z364" s="630"/>
      <c r="AA364" s="629"/>
      <c r="AC364" s="62"/>
      <c r="AD364" s="202"/>
      <c r="AE364" s="202"/>
      <c r="AF364" s="202"/>
      <c r="AG364" s="202"/>
      <c r="AJ364" s="45" t="s">
        <v>156</v>
      </c>
      <c r="AK364" s="628" t="s">
        <v>157</v>
      </c>
      <c r="AL364" s="630"/>
      <c r="AM364" s="630"/>
      <c r="AN364" s="630"/>
      <c r="AO364" s="630"/>
      <c r="AP364" s="630"/>
      <c r="AQ364" s="630"/>
      <c r="AR364" s="629"/>
      <c r="AT364" s="62"/>
      <c r="AU364" s="202"/>
      <c r="AV364" s="202"/>
      <c r="AW364" s="202"/>
      <c r="AX364" s="202"/>
      <c r="BA364" s="45" t="s">
        <v>156</v>
      </c>
      <c r="BB364" s="628" t="s">
        <v>157</v>
      </c>
      <c r="BC364" s="630"/>
      <c r="BD364" s="630"/>
      <c r="BE364" s="630"/>
      <c r="BF364" s="630"/>
      <c r="BG364" s="630"/>
      <c r="BH364" s="630"/>
      <c r="BI364" s="629"/>
      <c r="BK364" s="62"/>
      <c r="BL364" s="202"/>
      <c r="BM364" s="202"/>
      <c r="BN364" s="202"/>
      <c r="BO364" s="202"/>
      <c r="BP364" s="628" t="s">
        <v>157</v>
      </c>
      <c r="BQ364" s="630"/>
      <c r="BR364" s="630"/>
      <c r="BS364" s="630"/>
      <c r="BT364" s="630"/>
      <c r="BU364" s="630"/>
      <c r="BV364" s="630"/>
      <c r="BW364" s="629"/>
      <c r="BY364" s="62"/>
      <c r="BZ364" s="202"/>
      <c r="CB364" s="62"/>
      <c r="CC364" s="202"/>
      <c r="CD364" s="202"/>
      <c r="CE364" s="202"/>
      <c r="CF364" s="628" t="s">
        <v>157</v>
      </c>
      <c r="CG364" s="630"/>
      <c r="CH364" s="630"/>
      <c r="CI364" s="630"/>
      <c r="CJ364" s="630"/>
      <c r="CK364" s="630"/>
      <c r="CL364" s="630"/>
      <c r="CM364" s="629"/>
      <c r="CO364" s="62"/>
      <c r="CP364" s="202"/>
      <c r="CQ364" s="202"/>
      <c r="CS364" s="62"/>
      <c r="CT364" s="202"/>
      <c r="CU364" s="202"/>
      <c r="CV364" s="628" t="s">
        <v>157</v>
      </c>
      <c r="CW364" s="630"/>
      <c r="CX364" s="630"/>
      <c r="CY364" s="630"/>
      <c r="CZ364" s="630"/>
      <c r="DA364" s="630"/>
      <c r="DB364" s="630"/>
      <c r="DC364" s="629"/>
      <c r="DE364" s="62"/>
      <c r="DF364" s="202"/>
      <c r="DG364" s="202"/>
      <c r="DH364" s="202"/>
      <c r="DJ364" s="62"/>
      <c r="DK364" s="202"/>
      <c r="DL364" s="628" t="s">
        <v>157</v>
      </c>
      <c r="DM364" s="630"/>
      <c r="DN364" s="630"/>
      <c r="DO364" s="630"/>
      <c r="DP364" s="630"/>
      <c r="DQ364" s="630"/>
      <c r="DR364" s="630"/>
      <c r="DS364" s="629"/>
      <c r="DU364" s="62"/>
      <c r="DV364" s="202"/>
      <c r="DW364" s="202"/>
      <c r="DX364" s="202"/>
      <c r="DY364" s="202"/>
      <c r="EA364" s="62"/>
      <c r="EB364" s="202"/>
      <c r="EC364" s="202"/>
      <c r="ED364" s="202"/>
      <c r="EE364" s="202"/>
    </row>
    <row r="365" spans="1:136" x14ac:dyDescent="0.3">
      <c r="B365" s="91" t="s">
        <v>158</v>
      </c>
      <c r="C365" s="72" t="s">
        <v>159</v>
      </c>
      <c r="D365" s="30" t="s">
        <v>160</v>
      </c>
      <c r="E365" s="30" t="s">
        <v>161</v>
      </c>
      <c r="F365" s="30" t="s">
        <v>162</v>
      </c>
      <c r="G365" s="72" t="s">
        <v>159</v>
      </c>
      <c r="H365" s="30" t="s">
        <v>160</v>
      </c>
      <c r="I365" s="30" t="s">
        <v>161</v>
      </c>
      <c r="J365" s="73" t="s">
        <v>162</v>
      </c>
      <c r="L365" s="62"/>
      <c r="M365" s="16"/>
      <c r="N365" s="16"/>
      <c r="O365" s="16"/>
      <c r="P365" s="16"/>
      <c r="S365" s="91" t="s">
        <v>158</v>
      </c>
      <c r="T365" s="204" t="s">
        <v>159</v>
      </c>
      <c r="U365" s="205" t="s">
        <v>160</v>
      </c>
      <c r="V365" s="205" t="s">
        <v>161</v>
      </c>
      <c r="W365" s="205" t="s">
        <v>162</v>
      </c>
      <c r="X365" s="204" t="s">
        <v>159</v>
      </c>
      <c r="Y365" s="205" t="s">
        <v>160</v>
      </c>
      <c r="Z365" s="205" t="s">
        <v>161</v>
      </c>
      <c r="AA365" s="206" t="s">
        <v>162</v>
      </c>
      <c r="AC365" s="62"/>
      <c r="AD365" s="202"/>
      <c r="AE365" s="202"/>
      <c r="AF365" s="202"/>
      <c r="AG365" s="202"/>
      <c r="AJ365" s="91" t="s">
        <v>158</v>
      </c>
      <c r="AK365" s="204" t="s">
        <v>159</v>
      </c>
      <c r="AL365" s="205" t="s">
        <v>160</v>
      </c>
      <c r="AM365" s="205" t="s">
        <v>161</v>
      </c>
      <c r="AN365" s="205" t="s">
        <v>162</v>
      </c>
      <c r="AO365" s="204" t="s">
        <v>159</v>
      </c>
      <c r="AP365" s="205" t="s">
        <v>160</v>
      </c>
      <c r="AQ365" s="205" t="s">
        <v>161</v>
      </c>
      <c r="AR365" s="206" t="s">
        <v>162</v>
      </c>
      <c r="AT365" s="62"/>
      <c r="AU365" s="202"/>
      <c r="AV365" s="202"/>
      <c r="AW365" s="202"/>
      <c r="AX365" s="202"/>
      <c r="BA365" s="91" t="s">
        <v>158</v>
      </c>
      <c r="BB365" s="204" t="s">
        <v>159</v>
      </c>
      <c r="BC365" s="205" t="s">
        <v>160</v>
      </c>
      <c r="BD365" s="205" t="s">
        <v>161</v>
      </c>
      <c r="BE365" s="205" t="s">
        <v>162</v>
      </c>
      <c r="BF365" s="204" t="s">
        <v>159</v>
      </c>
      <c r="BG365" s="205" t="s">
        <v>160</v>
      </c>
      <c r="BH365" s="205" t="s">
        <v>161</v>
      </c>
      <c r="BI365" s="206" t="s">
        <v>162</v>
      </c>
      <c r="BK365" s="62"/>
      <c r="BL365" s="202"/>
      <c r="BM365" s="202"/>
      <c r="BN365" s="202"/>
      <c r="BO365" s="202"/>
      <c r="BR365" s="91" t="s">
        <v>158</v>
      </c>
      <c r="BS365" s="204" t="s">
        <v>159</v>
      </c>
      <c r="BT365" s="205" t="s">
        <v>160</v>
      </c>
      <c r="BU365" s="205" t="s">
        <v>161</v>
      </c>
      <c r="BV365" s="205" t="s">
        <v>162</v>
      </c>
      <c r="BW365" s="204" t="s">
        <v>159</v>
      </c>
      <c r="BX365" s="205" t="s">
        <v>160</v>
      </c>
      <c r="BY365" s="205" t="s">
        <v>161</v>
      </c>
      <c r="BZ365" s="206" t="s">
        <v>162</v>
      </c>
      <c r="CB365" s="62"/>
      <c r="CC365" s="202"/>
      <c r="CD365" s="202"/>
      <c r="CE365" s="202"/>
      <c r="CF365" s="202"/>
      <c r="CI365" s="91" t="s">
        <v>158</v>
      </c>
      <c r="CJ365" s="204" t="s">
        <v>159</v>
      </c>
      <c r="CK365" s="205" t="s">
        <v>160</v>
      </c>
      <c r="CL365" s="205" t="s">
        <v>161</v>
      </c>
      <c r="CM365" s="205" t="s">
        <v>162</v>
      </c>
      <c r="CN365" s="204" t="s">
        <v>159</v>
      </c>
      <c r="CO365" s="205" t="s">
        <v>160</v>
      </c>
      <c r="CP365" s="205" t="s">
        <v>161</v>
      </c>
      <c r="CQ365" s="206" t="s">
        <v>162</v>
      </c>
      <c r="CS365" s="62"/>
      <c r="CT365" s="202"/>
      <c r="CU365" s="202"/>
      <c r="CV365" s="202"/>
      <c r="CW365" s="202"/>
      <c r="CZ365" s="91" t="s">
        <v>158</v>
      </c>
      <c r="DA365" s="204" t="s">
        <v>159</v>
      </c>
      <c r="DB365" s="205" t="s">
        <v>160</v>
      </c>
      <c r="DC365" s="205" t="s">
        <v>161</v>
      </c>
      <c r="DD365" s="205" t="s">
        <v>162</v>
      </c>
      <c r="DE365" s="204" t="s">
        <v>159</v>
      </c>
      <c r="DF365" s="205" t="s">
        <v>160</v>
      </c>
      <c r="DG365" s="205" t="s">
        <v>161</v>
      </c>
      <c r="DH365" s="206" t="s">
        <v>162</v>
      </c>
      <c r="DJ365" s="62"/>
      <c r="DK365" s="202"/>
      <c r="DL365" s="202"/>
      <c r="DM365" s="202"/>
      <c r="DN365" s="202"/>
      <c r="DQ365" s="91" t="s">
        <v>158</v>
      </c>
      <c r="DR365" s="204" t="s">
        <v>159</v>
      </c>
      <c r="DS365" s="205" t="s">
        <v>160</v>
      </c>
      <c r="DT365" s="205" t="s">
        <v>161</v>
      </c>
      <c r="DU365" s="205" t="s">
        <v>162</v>
      </c>
      <c r="DV365" s="204" t="s">
        <v>159</v>
      </c>
      <c r="DW365" s="205" t="s">
        <v>160</v>
      </c>
      <c r="DX365" s="205" t="s">
        <v>161</v>
      </c>
      <c r="DY365" s="206" t="s">
        <v>162</v>
      </c>
      <c r="EA365" s="62"/>
      <c r="EB365" s="202"/>
      <c r="EC365" s="202"/>
      <c r="ED365" s="202"/>
      <c r="EE365" s="202"/>
    </row>
    <row r="366" spans="1:136" x14ac:dyDescent="0.3">
      <c r="B366" s="23" t="s">
        <v>163</v>
      </c>
      <c r="C366" s="74"/>
      <c r="D366" s="76"/>
      <c r="E366" s="76"/>
      <c r="F366" s="76"/>
      <c r="G366" s="74">
        <v>-0.8</v>
      </c>
      <c r="H366" s="76">
        <v>-0.8</v>
      </c>
      <c r="I366" s="76">
        <v>-0.6</v>
      </c>
      <c r="J366" s="75">
        <v>-0.3</v>
      </c>
      <c r="L366" s="62"/>
      <c r="M366" s="16"/>
      <c r="N366" s="16"/>
      <c r="O366" s="16"/>
      <c r="P366" s="16"/>
      <c r="S366" s="23" t="s">
        <v>163</v>
      </c>
      <c r="T366" s="74"/>
      <c r="U366" s="76"/>
      <c r="V366" s="76"/>
      <c r="W366" s="76"/>
      <c r="X366" s="74"/>
      <c r="Y366" s="76"/>
      <c r="Z366" s="76"/>
      <c r="AA366" s="75"/>
      <c r="AC366" s="62"/>
      <c r="AD366" s="202"/>
      <c r="AE366" s="202"/>
      <c r="AF366" s="202"/>
      <c r="AG366" s="202"/>
      <c r="AJ366" s="23" t="s">
        <v>163</v>
      </c>
      <c r="AK366" s="74"/>
      <c r="AL366" s="76"/>
      <c r="AM366" s="76"/>
      <c r="AN366" s="76"/>
      <c r="AO366" s="74"/>
      <c r="AP366" s="76"/>
      <c r="AQ366" s="76"/>
      <c r="AR366" s="75"/>
      <c r="AT366" s="62"/>
      <c r="AU366" s="202"/>
      <c r="AV366" s="202"/>
      <c r="AW366" s="202"/>
      <c r="AX366" s="202"/>
      <c r="BA366" s="23" t="s">
        <v>163</v>
      </c>
      <c r="BB366" s="74"/>
      <c r="BC366" s="76"/>
      <c r="BD366" s="76"/>
      <c r="BE366" s="76"/>
      <c r="BF366" s="74"/>
      <c r="BG366" s="76"/>
      <c r="BH366" s="76"/>
      <c r="BI366" s="75"/>
      <c r="BK366" s="62"/>
      <c r="BL366" s="202"/>
      <c r="BM366" s="202"/>
      <c r="BN366" s="202"/>
      <c r="BO366" s="202"/>
      <c r="BR366" s="23" t="s">
        <v>163</v>
      </c>
      <c r="BS366" s="74"/>
      <c r="BT366" s="76"/>
      <c r="BU366" s="76"/>
      <c r="BV366" s="76"/>
      <c r="BW366" s="74">
        <v>-0.8</v>
      </c>
      <c r="BX366" s="76">
        <v>-0.8</v>
      </c>
      <c r="BY366" s="76">
        <v>-0.6</v>
      </c>
      <c r="BZ366" s="75">
        <v>-0.3</v>
      </c>
      <c r="CB366" s="62"/>
      <c r="CC366" s="202"/>
      <c r="CD366" s="202"/>
      <c r="CE366" s="202"/>
      <c r="CF366" s="202"/>
      <c r="CI366" s="23" t="s">
        <v>163</v>
      </c>
      <c r="CJ366" s="74"/>
      <c r="CK366" s="76"/>
      <c r="CL366" s="76"/>
      <c r="CM366" s="76"/>
      <c r="CN366" s="74"/>
      <c r="CO366" s="76"/>
      <c r="CP366" s="76"/>
      <c r="CQ366" s="75"/>
      <c r="CS366" s="62"/>
      <c r="CT366" s="202"/>
      <c r="CU366" s="202"/>
      <c r="CV366" s="202"/>
      <c r="CW366" s="202"/>
      <c r="CZ366" s="23" t="s">
        <v>163</v>
      </c>
      <c r="DA366" s="74"/>
      <c r="DB366" s="76"/>
      <c r="DC366" s="76"/>
      <c r="DD366" s="76"/>
      <c r="DE366" s="74"/>
      <c r="DF366" s="76"/>
      <c r="DG366" s="76"/>
      <c r="DH366" s="75"/>
      <c r="DJ366" s="62"/>
      <c r="DK366" s="202"/>
      <c r="DL366" s="202"/>
      <c r="DM366" s="202"/>
      <c r="DN366" s="202"/>
      <c r="DQ366" s="23" t="s">
        <v>163</v>
      </c>
      <c r="DR366" s="74"/>
      <c r="DS366" s="76"/>
      <c r="DT366" s="76"/>
      <c r="DU366" s="76"/>
      <c r="DV366" s="74"/>
      <c r="DW366" s="76"/>
      <c r="DX366" s="76"/>
      <c r="DY366" s="75"/>
      <c r="EA366" s="62"/>
      <c r="EB366" s="202"/>
      <c r="EC366" s="202"/>
      <c r="ED366" s="202"/>
      <c r="EE366" s="202"/>
    </row>
    <row r="367" spans="1:136" x14ac:dyDescent="0.3">
      <c r="B367" s="25" t="s">
        <v>164</v>
      </c>
      <c r="C367" s="79"/>
      <c r="D367" s="48"/>
      <c r="E367" s="48"/>
      <c r="F367" s="48"/>
      <c r="G367" s="79"/>
      <c r="H367" s="512"/>
      <c r="I367" s="512"/>
      <c r="J367" s="80"/>
      <c r="L367" s="62"/>
      <c r="M367" s="16"/>
      <c r="N367" s="16"/>
      <c r="O367" s="16"/>
      <c r="P367" s="16"/>
      <c r="S367" s="25" t="s">
        <v>164</v>
      </c>
      <c r="T367" s="79"/>
      <c r="U367" s="48"/>
      <c r="V367" s="48"/>
      <c r="W367" s="48"/>
      <c r="X367" s="79"/>
      <c r="Y367" s="512"/>
      <c r="Z367" s="512"/>
      <c r="AA367" s="80"/>
      <c r="AC367" s="62"/>
      <c r="AD367" s="202"/>
      <c r="AE367" s="202"/>
      <c r="AF367" s="202"/>
      <c r="AG367" s="202"/>
      <c r="AJ367" s="25" t="s">
        <v>164</v>
      </c>
      <c r="AK367" s="79"/>
      <c r="AL367" s="48"/>
      <c r="AM367" s="48"/>
      <c r="AN367" s="48"/>
      <c r="AO367" s="79">
        <v>-1.2</v>
      </c>
      <c r="AP367" s="512">
        <v>-1.2</v>
      </c>
      <c r="AQ367" s="512">
        <v>-0.9</v>
      </c>
      <c r="AR367" s="80">
        <v>-0.6</v>
      </c>
      <c r="AT367" s="62"/>
      <c r="AU367" s="202"/>
      <c r="AV367" s="202"/>
      <c r="AW367" s="202"/>
      <c r="AX367" s="202"/>
      <c r="BA367" s="25" t="s">
        <v>164</v>
      </c>
      <c r="BB367" s="79"/>
      <c r="BC367" s="48"/>
      <c r="BD367" s="48"/>
      <c r="BE367" s="48"/>
      <c r="BF367" s="79"/>
      <c r="BG367" s="512"/>
      <c r="BH367" s="512"/>
      <c r="BI367" s="80"/>
      <c r="BK367" s="62"/>
      <c r="BL367" s="202"/>
      <c r="BM367" s="202"/>
      <c r="BN367" s="202"/>
      <c r="BO367" s="202"/>
      <c r="BR367" s="25" t="s">
        <v>164</v>
      </c>
      <c r="BS367" s="79"/>
      <c r="BT367" s="48"/>
      <c r="BU367" s="48"/>
      <c r="BV367" s="48"/>
      <c r="BW367" s="79"/>
      <c r="BX367" s="512"/>
      <c r="BY367" s="512"/>
      <c r="BZ367" s="80"/>
      <c r="CB367" s="62"/>
      <c r="CC367" s="202"/>
      <c r="CD367" s="202"/>
      <c r="CE367" s="202"/>
      <c r="CF367" s="202"/>
      <c r="CI367" s="25" t="s">
        <v>164</v>
      </c>
      <c r="CJ367" s="79"/>
      <c r="CK367" s="48"/>
      <c r="CL367" s="48"/>
      <c r="CM367" s="48"/>
      <c r="CN367" s="79"/>
      <c r="CO367" s="512"/>
      <c r="CP367" s="512"/>
      <c r="CQ367" s="80"/>
      <c r="CS367" s="62"/>
      <c r="CT367" s="202"/>
      <c r="CU367" s="202"/>
      <c r="CV367" s="202"/>
      <c r="CW367" s="202"/>
      <c r="CZ367" s="25" t="s">
        <v>164</v>
      </c>
      <c r="DA367" s="79"/>
      <c r="DB367" s="48"/>
      <c r="DC367" s="48"/>
      <c r="DD367" s="48"/>
      <c r="DE367" s="79">
        <v>-1.2</v>
      </c>
      <c r="DF367" s="512">
        <v>-1.2</v>
      </c>
      <c r="DG367" s="512">
        <v>-0.9</v>
      </c>
      <c r="DH367" s="80">
        <v>-0.6</v>
      </c>
      <c r="DJ367" s="62"/>
      <c r="DK367" s="202"/>
      <c r="DL367" s="202"/>
      <c r="DM367" s="202"/>
      <c r="DN367" s="202"/>
      <c r="DQ367" s="25" t="s">
        <v>164</v>
      </c>
      <c r="DR367" s="79"/>
      <c r="DS367" s="48"/>
      <c r="DT367" s="48"/>
      <c r="DU367" s="48"/>
      <c r="DV367" s="79"/>
      <c r="DW367" s="512"/>
      <c r="DX367" s="512"/>
      <c r="DY367" s="80"/>
      <c r="EA367" s="62"/>
      <c r="EB367" s="202"/>
      <c r="EC367" s="202"/>
      <c r="ED367" s="202"/>
      <c r="EE367" s="202"/>
    </row>
    <row r="368" spans="1:136" x14ac:dyDescent="0.3">
      <c r="B368" s="23" t="s">
        <v>165</v>
      </c>
      <c r="C368" s="74"/>
      <c r="D368" s="76"/>
      <c r="E368" s="76"/>
      <c r="F368" s="76"/>
      <c r="G368" s="74"/>
      <c r="H368" s="76"/>
      <c r="I368" s="76"/>
      <c r="J368" s="75"/>
      <c r="L368" s="62"/>
      <c r="M368" s="16"/>
      <c r="N368" s="16"/>
      <c r="O368" s="16"/>
      <c r="P368" s="16"/>
      <c r="S368" s="23" t="s">
        <v>165</v>
      </c>
      <c r="T368" s="74"/>
      <c r="U368" s="76"/>
      <c r="V368" s="76"/>
      <c r="W368" s="76"/>
      <c r="X368" s="74">
        <v>0.8</v>
      </c>
      <c r="Y368" s="76">
        <v>0.8</v>
      </c>
      <c r="Z368" s="76">
        <v>0.5</v>
      </c>
      <c r="AA368" s="75">
        <v>0.3</v>
      </c>
      <c r="AC368" s="62"/>
      <c r="AD368" s="202"/>
      <c r="AE368" s="202"/>
      <c r="AF368" s="202"/>
      <c r="AG368" s="202"/>
      <c r="AJ368" s="23" t="s">
        <v>165</v>
      </c>
      <c r="AK368" s="74"/>
      <c r="AL368" s="76"/>
      <c r="AM368" s="76"/>
      <c r="AN368" s="76"/>
      <c r="AO368" s="74"/>
      <c r="AP368" s="76"/>
      <c r="AQ368" s="76"/>
      <c r="AR368" s="75"/>
      <c r="AT368" s="62"/>
      <c r="AU368" s="202"/>
      <c r="AV368" s="202"/>
      <c r="AW368" s="202"/>
      <c r="AX368" s="202"/>
      <c r="BA368" s="23" t="s">
        <v>165</v>
      </c>
      <c r="BB368" s="74"/>
      <c r="BC368" s="76"/>
      <c r="BD368" s="76"/>
      <c r="BE368" s="76"/>
      <c r="BF368" s="74"/>
      <c r="BG368" s="76"/>
      <c r="BH368" s="76"/>
      <c r="BI368" s="75"/>
      <c r="BK368" s="62"/>
      <c r="BL368" s="202"/>
      <c r="BM368" s="202"/>
      <c r="BN368" s="202"/>
      <c r="BO368" s="202"/>
      <c r="BR368" s="23" t="s">
        <v>165</v>
      </c>
      <c r="BS368" s="74"/>
      <c r="BT368" s="76"/>
      <c r="BU368" s="76"/>
      <c r="BV368" s="76"/>
      <c r="BW368" s="74"/>
      <c r="BX368" s="76"/>
      <c r="BY368" s="76"/>
      <c r="BZ368" s="75"/>
      <c r="CB368" s="62"/>
      <c r="CC368" s="202"/>
      <c r="CD368" s="202"/>
      <c r="CE368" s="202"/>
      <c r="CF368" s="202"/>
      <c r="CI368" s="23" t="s">
        <v>165</v>
      </c>
      <c r="CJ368" s="74"/>
      <c r="CK368" s="76"/>
      <c r="CL368" s="76"/>
      <c r="CM368" s="76"/>
      <c r="CN368" s="74">
        <v>0.8</v>
      </c>
      <c r="CO368" s="76">
        <v>0.8</v>
      </c>
      <c r="CP368" s="76">
        <v>0.5</v>
      </c>
      <c r="CQ368" s="75">
        <v>0.3</v>
      </c>
      <c r="CS368" s="62"/>
      <c r="CT368" s="202"/>
      <c r="CU368" s="202"/>
      <c r="CV368" s="202"/>
      <c r="CW368" s="202"/>
      <c r="CZ368" s="23" t="s">
        <v>165</v>
      </c>
      <c r="DA368" s="74"/>
      <c r="DB368" s="76"/>
      <c r="DC368" s="76"/>
      <c r="DD368" s="76"/>
      <c r="DE368" s="74"/>
      <c r="DF368" s="76"/>
      <c r="DG368" s="76"/>
      <c r="DH368" s="75"/>
      <c r="DJ368" s="62"/>
      <c r="DK368" s="202"/>
      <c r="DL368" s="202"/>
      <c r="DM368" s="202"/>
      <c r="DN368" s="202"/>
      <c r="DQ368" s="23" t="s">
        <v>165</v>
      </c>
      <c r="DR368" s="74"/>
      <c r="DS368" s="76"/>
      <c r="DT368" s="76"/>
      <c r="DU368" s="76"/>
      <c r="DV368" s="74"/>
      <c r="DW368" s="76"/>
      <c r="DX368" s="76"/>
      <c r="DY368" s="75"/>
      <c r="EA368" s="62"/>
      <c r="EB368" s="202"/>
      <c r="EC368" s="202"/>
      <c r="ED368" s="202"/>
      <c r="EE368" s="202"/>
    </row>
    <row r="369" spans="1:135" x14ac:dyDescent="0.3">
      <c r="B369" s="28" t="s">
        <v>166</v>
      </c>
      <c r="C369" s="83"/>
      <c r="D369" s="85"/>
      <c r="E369" s="85"/>
      <c r="F369" s="85"/>
      <c r="G369" s="83"/>
      <c r="H369" s="85"/>
      <c r="I369" s="85"/>
      <c r="J369" s="84"/>
      <c r="L369" s="62"/>
      <c r="M369" s="16"/>
      <c r="N369" s="16"/>
      <c r="O369" s="16"/>
      <c r="P369" s="16"/>
      <c r="S369" s="28" t="s">
        <v>166</v>
      </c>
      <c r="T369" s="83"/>
      <c r="U369" s="85"/>
      <c r="V369" s="85"/>
      <c r="W369" s="85"/>
      <c r="X369" s="83"/>
      <c r="Y369" s="85"/>
      <c r="Z369" s="85"/>
      <c r="AA369" s="84"/>
      <c r="AC369" s="62"/>
      <c r="AD369" s="202"/>
      <c r="AE369" s="202"/>
      <c r="AF369" s="202"/>
      <c r="AG369" s="202"/>
      <c r="AJ369" s="28" t="s">
        <v>166</v>
      </c>
      <c r="AK369" s="83"/>
      <c r="AL369" s="85"/>
      <c r="AM369" s="85"/>
      <c r="AN369" s="85"/>
      <c r="AO369" s="83"/>
      <c r="AP369" s="85"/>
      <c r="AQ369" s="85"/>
      <c r="AR369" s="84"/>
      <c r="AT369" s="62"/>
      <c r="AU369" s="202"/>
      <c r="AV369" s="202"/>
      <c r="AW369" s="202"/>
      <c r="AX369" s="202"/>
      <c r="BA369" s="28" t="s">
        <v>166</v>
      </c>
      <c r="BB369" s="83"/>
      <c r="BC369" s="85"/>
      <c r="BD369" s="85"/>
      <c r="BE369" s="85"/>
      <c r="BF369" s="83">
        <v>0.5</v>
      </c>
      <c r="BG369" s="85">
        <v>0.5</v>
      </c>
      <c r="BH369" s="85">
        <v>0.5</v>
      </c>
      <c r="BI369" s="84">
        <v>0.3</v>
      </c>
      <c r="BK369" s="62"/>
      <c r="BL369" s="202"/>
      <c r="BM369" s="202"/>
      <c r="BN369" s="202"/>
      <c r="BO369" s="202"/>
      <c r="BR369" s="28" t="s">
        <v>166</v>
      </c>
      <c r="BS369" s="83"/>
      <c r="BT369" s="85"/>
      <c r="BU369" s="85"/>
      <c r="BV369" s="85"/>
      <c r="BW369" s="83"/>
      <c r="BX369" s="85"/>
      <c r="BY369" s="85"/>
      <c r="BZ369" s="84"/>
      <c r="CB369" s="62"/>
      <c r="CC369" s="202"/>
      <c r="CD369" s="202"/>
      <c r="CE369" s="202"/>
      <c r="CF369" s="202"/>
      <c r="CI369" s="28" t="s">
        <v>166</v>
      </c>
      <c r="CJ369" s="83"/>
      <c r="CK369" s="85"/>
      <c r="CL369" s="85"/>
      <c r="CM369" s="85"/>
      <c r="CN369" s="83"/>
      <c r="CO369" s="85"/>
      <c r="CP369" s="85"/>
      <c r="CQ369" s="84"/>
      <c r="CS369" s="62"/>
      <c r="CT369" s="202"/>
      <c r="CU369" s="202"/>
      <c r="CV369" s="202"/>
      <c r="CW369" s="202"/>
      <c r="CZ369" s="28" t="s">
        <v>166</v>
      </c>
      <c r="DA369" s="83"/>
      <c r="DB369" s="85"/>
      <c r="DC369" s="85"/>
      <c r="DD369" s="85"/>
      <c r="DE369" s="83"/>
      <c r="DF369" s="85"/>
      <c r="DG369" s="85"/>
      <c r="DH369" s="84"/>
      <c r="DJ369" s="62"/>
      <c r="DK369" s="202"/>
      <c r="DL369" s="202"/>
      <c r="DM369" s="202"/>
      <c r="DN369" s="202"/>
      <c r="DQ369" s="28" t="s">
        <v>166</v>
      </c>
      <c r="DR369" s="83"/>
      <c r="DS369" s="85"/>
      <c r="DT369" s="85"/>
      <c r="DU369" s="85"/>
      <c r="DV369" s="83">
        <v>0.5</v>
      </c>
      <c r="DW369" s="85">
        <v>0.5</v>
      </c>
      <c r="DX369" s="85">
        <v>0.5</v>
      </c>
      <c r="DY369" s="84">
        <v>0.3</v>
      </c>
      <c r="EA369" s="62"/>
      <c r="EB369" s="202"/>
      <c r="EC369" s="202"/>
      <c r="ED369" s="202"/>
      <c r="EE369" s="202"/>
    </row>
    <row r="370" spans="1:135" x14ac:dyDescent="0.3">
      <c r="B370" s="12"/>
      <c r="C370" s="16"/>
      <c r="D370" s="16"/>
      <c r="E370" s="16"/>
      <c r="F370" s="88" t="s">
        <v>155</v>
      </c>
      <c r="G370" s="86">
        <f>SUM(G366:G369)*IF(D343=1,1,IF(D343=2,0.8,0.6))</f>
        <v>-0.48</v>
      </c>
      <c r="H370" s="87">
        <f>SUM(H366:H369)*IF(D343=1,1,IF(D343=2,0.8,0.6))</f>
        <v>-0.48</v>
      </c>
      <c r="I370" s="87">
        <f>SUM(I366:I369)*IF(D343=1,1,IF(D343=2,0.8,0.6))</f>
        <v>-0.36</v>
      </c>
      <c r="J370" s="94">
        <f>SUM(J366:J369)*IF(D343=1,1,IF(D343=2,0.8,0.6))</f>
        <v>-0.18</v>
      </c>
      <c r="K370" s="62"/>
      <c r="L370" s="62"/>
      <c r="M370" s="16"/>
      <c r="N370" s="16"/>
      <c r="O370" s="16"/>
      <c r="P370" s="16"/>
      <c r="S370" s="12"/>
      <c r="T370" s="202"/>
      <c r="U370" s="202"/>
      <c r="V370" s="202"/>
      <c r="W370" s="88" t="s">
        <v>155</v>
      </c>
      <c r="X370" s="86">
        <f>SUM(X366:X369)*IF(U343=1,1,IF(U343=2,0.8,0.6))</f>
        <v>0.48</v>
      </c>
      <c r="Y370" s="87">
        <f>SUM(Y366:Y369)*IF(U343=1,1,IF(U343=2,0.8,0.6))</f>
        <v>0.48</v>
      </c>
      <c r="Z370" s="87">
        <f>SUM(Z366:Z369)*IF(U343=1,1,IF(U343=2,0.8,0.6))</f>
        <v>0.3</v>
      </c>
      <c r="AA370" s="94">
        <f>SUM(AA366:AA369)*IF(U343=1,1,IF(U343=2,0.8,0.6))</f>
        <v>0.18</v>
      </c>
      <c r="AB370" s="62"/>
      <c r="AC370" s="62"/>
      <c r="AD370" s="202"/>
      <c r="AE370" s="202"/>
      <c r="AF370" s="202"/>
      <c r="AG370" s="202"/>
      <c r="AJ370" s="12"/>
      <c r="AK370" s="202"/>
      <c r="AL370" s="202"/>
      <c r="AM370" s="202"/>
      <c r="AN370" s="88" t="s">
        <v>155</v>
      </c>
      <c r="AO370" s="86">
        <f>SUM(AO366:AO369)*IF(AL343=1,1,IF(AL343=2,0.8,0.6))</f>
        <v>-0.72</v>
      </c>
      <c r="AP370" s="87">
        <f>SUM(AP366:AP369)*IF(AL343=1,1,IF(AL343=2,0.8,0.6))</f>
        <v>-0.72</v>
      </c>
      <c r="AQ370" s="87">
        <f>SUM(AQ366:AQ369)*IF(AL343=1,1,IF(AL343=2,0.8,0.6))</f>
        <v>-0.54</v>
      </c>
      <c r="AR370" s="94">
        <f>SUM(AR366:AR369)*IF(AL343=1,1,IF(AL343=2,0.8,0.6))</f>
        <v>-0.36</v>
      </c>
      <c r="AS370" s="62"/>
      <c r="AT370" s="62"/>
      <c r="AU370" s="202"/>
      <c r="AV370" s="202"/>
      <c r="AW370" s="202"/>
      <c r="AX370" s="202"/>
      <c r="BA370" s="12"/>
      <c r="BB370" s="202"/>
      <c r="BC370" s="202"/>
      <c r="BD370" s="202"/>
      <c r="BE370" s="88" t="s">
        <v>155</v>
      </c>
      <c r="BF370" s="86">
        <f>SUM(BF366:BF369)*IF(BC343=1,1,IF(BC343=2,0.8,0.6))</f>
        <v>0.3</v>
      </c>
      <c r="BG370" s="87">
        <f>SUM(BG366:BG369)*IF(BC343=1,1,IF(BC343=2,0.8,0.6))</f>
        <v>0.3</v>
      </c>
      <c r="BH370" s="87">
        <f>SUM(BH366:BH369)*IF(BC343=1,1,IF(BC343=2,0.8,0.6))</f>
        <v>0.3</v>
      </c>
      <c r="BI370" s="94">
        <f>SUM(BI366:BI369)*IF(BC343=1,1,IF(BC343=2,0.8,0.6))</f>
        <v>0.18</v>
      </c>
      <c r="BJ370" s="62"/>
      <c r="BK370" s="62"/>
      <c r="BL370" s="202"/>
      <c r="BM370" s="202"/>
      <c r="BN370" s="202"/>
      <c r="BO370" s="202"/>
      <c r="BR370" s="12"/>
      <c r="BS370" s="202"/>
      <c r="BT370" s="202"/>
      <c r="BU370" s="202"/>
      <c r="BV370" s="88" t="s">
        <v>155</v>
      </c>
      <c r="BW370" s="86">
        <f>SUM(BW366:BW369)*IF(BT343=1,1,IF(BT343=2,0.8,0.6))</f>
        <v>-0.48</v>
      </c>
      <c r="BX370" s="87">
        <f>SUM(BX366:BX369)*IF(BT343=1,1,IF(BT343=2,0.8,0.6))</f>
        <v>-0.48</v>
      </c>
      <c r="BY370" s="87">
        <f>SUM(BY366:BY369)*IF(BT343=1,1,IF(BT343=2,0.8,0.6))</f>
        <v>-0.36</v>
      </c>
      <c r="BZ370" s="94">
        <f>SUM(BZ366:BZ369)*IF(BT343=1,1,IF(BT343=2,0.8,0.6))</f>
        <v>-0.18</v>
      </c>
      <c r="CA370" s="62"/>
      <c r="CB370" s="62"/>
      <c r="CC370" s="202"/>
      <c r="CD370" s="202"/>
      <c r="CE370" s="202"/>
      <c r="CF370" s="202"/>
      <c r="CI370" s="12"/>
      <c r="CJ370" s="202"/>
      <c r="CK370" s="202"/>
      <c r="CL370" s="202"/>
      <c r="CM370" s="88" t="s">
        <v>155</v>
      </c>
      <c r="CN370" s="86">
        <f>SUM(CN366:CN369)*IF(CK343=1,1,IF(CK343=2,0.8,0.6))</f>
        <v>0.48</v>
      </c>
      <c r="CO370" s="87">
        <f>SUM(CO366:CO369)*IF(CK343=1,1,IF(CK343=2,0.8,0.6))</f>
        <v>0.48</v>
      </c>
      <c r="CP370" s="87">
        <f>SUM(CP366:CP369)*IF(CK343=1,1,IF(CK343=2,0.8,0.6))</f>
        <v>0.3</v>
      </c>
      <c r="CQ370" s="94">
        <f>SUM(CQ366:CQ369)*IF(CK343=1,1,IF(CK343=2,0.8,0.6))</f>
        <v>0.18</v>
      </c>
      <c r="CR370" s="62"/>
      <c r="CS370" s="62"/>
      <c r="CT370" s="202"/>
      <c r="CU370" s="202"/>
      <c r="CV370" s="202"/>
      <c r="CW370" s="202"/>
      <c r="CZ370" s="12"/>
      <c r="DA370" s="202"/>
      <c r="DB370" s="202"/>
      <c r="DC370" s="202"/>
      <c r="DD370" s="88" t="s">
        <v>155</v>
      </c>
      <c r="DE370" s="86">
        <f>SUM(DE366:DE369)*IF(DB343=1,1,IF(DB343=2,0.8,0.6))</f>
        <v>-0.72</v>
      </c>
      <c r="DF370" s="87">
        <f>SUM(DF366:DF369)*IF(DB343=1,1,IF(DB343=2,0.8,0.6))</f>
        <v>-0.72</v>
      </c>
      <c r="DG370" s="87">
        <f>SUM(DG366:DG369)*IF(DB343=1,1,IF(DB343=2,0.8,0.6))</f>
        <v>-0.54</v>
      </c>
      <c r="DH370" s="94">
        <f>SUM(DH366:DH369)*IF(DB343=1,1,IF(DB343=2,0.8,0.6))</f>
        <v>-0.36</v>
      </c>
      <c r="DI370" s="62"/>
      <c r="DJ370" s="62"/>
      <c r="DK370" s="202"/>
      <c r="DL370" s="202"/>
      <c r="DM370" s="202"/>
      <c r="DN370" s="202"/>
      <c r="DQ370" s="12"/>
      <c r="DR370" s="202"/>
      <c r="DS370" s="202"/>
      <c r="DT370" s="202"/>
      <c r="DU370" s="88" t="s">
        <v>155</v>
      </c>
      <c r="DV370" s="86">
        <f>SUM(DV366:DV369)*IF(DS343=1,1,IF(DS343=2,0.8,0.6))</f>
        <v>0.3</v>
      </c>
      <c r="DW370" s="87">
        <f>SUM(DW366:DW369)*IF(DS343=1,1,IF(DS343=2,0.8,0.6))</f>
        <v>0.3</v>
      </c>
      <c r="DX370" s="87">
        <f>SUM(DX366:DX369)*IF(DS343=1,1,IF(DS343=2,0.8,0.6))</f>
        <v>0.3</v>
      </c>
      <c r="DY370" s="94">
        <f>SUM(DY366:DY369)*IF(DS343=1,1,IF(DS343=2,0.8,0.6))</f>
        <v>0.18</v>
      </c>
      <c r="DZ370" s="62"/>
      <c r="EA370" s="62"/>
      <c r="EB370" s="202"/>
      <c r="EC370" s="202"/>
      <c r="ED370" s="202"/>
      <c r="EE370" s="202"/>
    </row>
    <row r="371" spans="1:135" x14ac:dyDescent="0.3">
      <c r="B371" s="16"/>
      <c r="C371" s="16"/>
      <c r="D371" s="16"/>
      <c r="E371" s="16"/>
      <c r="F371" s="16"/>
      <c r="G371" s="16"/>
      <c r="H371" s="16"/>
      <c r="I371" s="16"/>
      <c r="J371" s="16"/>
      <c r="K371" s="16"/>
      <c r="L371" s="16"/>
      <c r="M371" s="16"/>
      <c r="N371" s="90"/>
      <c r="O371" s="90"/>
      <c r="S371" s="202"/>
      <c r="T371" s="202"/>
      <c r="U371" s="202"/>
      <c r="V371" s="202"/>
      <c r="W371" s="202"/>
      <c r="X371" s="202"/>
      <c r="Y371" s="202"/>
      <c r="Z371" s="202"/>
      <c r="AA371" s="202"/>
      <c r="AB371" s="202"/>
      <c r="AC371" s="202"/>
      <c r="AD371" s="202"/>
      <c r="AE371" s="90"/>
      <c r="AF371" s="90"/>
      <c r="AJ371" s="202"/>
      <c r="AK371" s="202"/>
      <c r="AL371" s="202"/>
      <c r="AM371" s="202"/>
      <c r="AN371" s="202"/>
      <c r="AO371" s="202"/>
      <c r="AP371" s="202"/>
      <c r="AQ371" s="202"/>
      <c r="AR371" s="202"/>
      <c r="AS371" s="202"/>
      <c r="AT371" s="202"/>
      <c r="AU371" s="202"/>
      <c r="AV371" s="90"/>
      <c r="AW371" s="90"/>
      <c r="BA371" s="202"/>
      <c r="BB371" s="202"/>
      <c r="BC371" s="202"/>
      <c r="BD371" s="202"/>
      <c r="BE371" s="202"/>
      <c r="BF371" s="202"/>
      <c r="BG371" s="202"/>
      <c r="BH371" s="202"/>
      <c r="BI371" s="202"/>
      <c r="BJ371" s="202"/>
      <c r="BK371" s="202"/>
      <c r="BL371" s="202"/>
      <c r="BM371" s="90"/>
      <c r="BN371" s="90"/>
      <c r="BR371" s="202"/>
      <c r="BS371" s="202"/>
      <c r="BT371" s="202"/>
      <c r="BU371" s="202"/>
      <c r="BV371" s="202"/>
      <c r="BW371" s="202"/>
      <c r="BX371" s="202"/>
      <c r="BY371" s="202"/>
      <c r="BZ371" s="202"/>
      <c r="CA371" s="202"/>
      <c r="CB371" s="202"/>
      <c r="CC371" s="202"/>
      <c r="CD371" s="90"/>
      <c r="CE371" s="90"/>
      <c r="CI371" s="202"/>
      <c r="CJ371" s="202"/>
      <c r="CK371" s="202"/>
      <c r="CL371" s="202"/>
      <c r="CM371" s="202"/>
      <c r="CN371" s="202"/>
      <c r="CO371" s="202"/>
      <c r="CP371" s="202"/>
      <c r="CQ371" s="202"/>
      <c r="CR371" s="202"/>
      <c r="CS371" s="202"/>
      <c r="CT371" s="202"/>
      <c r="CU371" s="90"/>
      <c r="CV371" s="90"/>
      <c r="CZ371" s="202"/>
      <c r="DA371" s="202"/>
      <c r="DB371" s="202"/>
      <c r="DC371" s="202"/>
      <c r="DD371" s="202"/>
      <c r="DE371" s="202"/>
      <c r="DF371" s="202"/>
      <c r="DG371" s="202"/>
      <c r="DH371" s="202"/>
      <c r="DI371" s="202"/>
      <c r="DJ371" s="202"/>
      <c r="DK371" s="202"/>
      <c r="DL371" s="90"/>
      <c r="DM371" s="90"/>
      <c r="DQ371" s="202"/>
      <c r="DR371" s="202"/>
      <c r="DS371" s="202"/>
      <c r="DT371" s="202"/>
      <c r="DU371" s="202"/>
      <c r="DV371" s="202"/>
      <c r="DW371" s="202"/>
      <c r="DX371" s="202"/>
      <c r="DY371" s="202"/>
      <c r="DZ371" s="202"/>
      <c r="EA371" s="202"/>
      <c r="EB371" s="202"/>
      <c r="EC371" s="90"/>
      <c r="ED371" s="90"/>
    </row>
    <row r="372" spans="1:135" s="66" customFormat="1" x14ac:dyDescent="0.3">
      <c r="A372" s="67" t="s">
        <v>200</v>
      </c>
      <c r="R372" s="67" t="s">
        <v>200</v>
      </c>
      <c r="AI372" s="623" t="s">
        <v>200</v>
      </c>
      <c r="AZ372" s="67" t="s">
        <v>200</v>
      </c>
      <c r="BQ372" s="618" t="s">
        <v>200</v>
      </c>
      <c r="CH372" s="67" t="s">
        <v>200</v>
      </c>
      <c r="CY372" s="623" t="s">
        <v>200</v>
      </c>
      <c r="DP372" s="67" t="s">
        <v>200</v>
      </c>
    </row>
    <row r="373" spans="1:135" x14ac:dyDescent="0.3">
      <c r="A373" s="1" t="s">
        <v>201</v>
      </c>
      <c r="B373" s="1"/>
      <c r="C373" s="16"/>
      <c r="D373" s="16"/>
      <c r="E373" s="16"/>
      <c r="F373" s="16"/>
      <c r="G373" s="16"/>
      <c r="H373" s="16"/>
      <c r="I373" s="16"/>
      <c r="J373" s="16"/>
      <c r="K373" s="16"/>
      <c r="L373" s="16"/>
      <c r="R373" s="1" t="s">
        <v>201</v>
      </c>
      <c r="S373" s="1"/>
      <c r="T373" s="202"/>
      <c r="U373" s="202"/>
      <c r="V373" s="202"/>
      <c r="W373" s="202"/>
      <c r="X373" s="202"/>
      <c r="Y373" s="202"/>
      <c r="Z373" s="202"/>
      <c r="AA373" s="202"/>
      <c r="AB373" s="202"/>
      <c r="AC373" s="202"/>
      <c r="AI373" s="623" t="s">
        <v>201</v>
      </c>
      <c r="AJ373" s="1"/>
      <c r="AK373" s="202"/>
      <c r="AL373" s="202"/>
      <c r="AM373" s="202"/>
      <c r="AN373" s="202"/>
      <c r="AO373" s="202"/>
      <c r="AP373" s="202"/>
      <c r="AQ373" s="202"/>
      <c r="AR373" s="202"/>
      <c r="AS373" s="202"/>
      <c r="AT373" s="202"/>
      <c r="AZ373" s="1" t="s">
        <v>201</v>
      </c>
      <c r="BA373" s="1"/>
      <c r="BB373" s="202"/>
      <c r="BC373" s="202"/>
      <c r="BD373" s="202"/>
      <c r="BE373" s="202"/>
      <c r="BF373" s="202"/>
      <c r="BG373" s="202"/>
      <c r="BH373" s="202"/>
      <c r="BI373" s="202"/>
      <c r="BJ373" s="202"/>
      <c r="BK373" s="202"/>
      <c r="BQ373" s="618" t="s">
        <v>201</v>
      </c>
      <c r="BR373" s="1"/>
      <c r="BS373" s="202"/>
      <c r="BT373" s="202"/>
      <c r="BU373" s="202"/>
      <c r="BV373" s="202"/>
      <c r="BW373" s="202"/>
      <c r="BX373" s="202"/>
      <c r="BY373" s="202"/>
      <c r="BZ373" s="202"/>
      <c r="CA373" s="202"/>
      <c r="CB373" s="202"/>
      <c r="CH373" s="1" t="s">
        <v>201</v>
      </c>
      <c r="CI373" s="1"/>
      <c r="CJ373" s="202"/>
      <c r="CK373" s="202"/>
      <c r="CL373" s="202"/>
      <c r="CM373" s="202"/>
      <c r="CN373" s="202"/>
      <c r="CO373" s="202"/>
      <c r="CP373" s="202"/>
      <c r="CQ373" s="202"/>
      <c r="CR373" s="202"/>
      <c r="CS373" s="202"/>
      <c r="CY373" s="623" t="s">
        <v>201</v>
      </c>
      <c r="CZ373" s="1"/>
      <c r="DA373" s="202"/>
      <c r="DB373" s="202"/>
      <c r="DC373" s="202"/>
      <c r="DD373" s="202"/>
      <c r="DE373" s="202"/>
      <c r="DF373" s="202"/>
      <c r="DG373" s="202"/>
      <c r="DH373" s="202"/>
      <c r="DI373" s="202"/>
      <c r="DJ373" s="202"/>
      <c r="DP373" s="1" t="s">
        <v>201</v>
      </c>
      <c r="DQ373" s="1"/>
      <c r="DR373" s="202"/>
      <c r="DS373" s="202"/>
      <c r="DT373" s="202"/>
      <c r="DU373" s="202"/>
      <c r="DV373" s="202"/>
      <c r="DW373" s="202"/>
      <c r="DX373" s="202"/>
      <c r="DY373" s="202"/>
      <c r="DZ373" s="202"/>
      <c r="EA373" s="202"/>
    </row>
    <row r="374" spans="1:135" x14ac:dyDescent="0.3">
      <c r="A374" s="1"/>
      <c r="B374" s="1" t="s">
        <v>168</v>
      </c>
      <c r="C374" s="16"/>
      <c r="D374" s="16"/>
      <c r="E374" s="16"/>
      <c r="F374" s="16"/>
      <c r="G374" s="16"/>
      <c r="H374" s="16"/>
      <c r="I374" s="16"/>
      <c r="J374" s="16"/>
      <c r="K374" s="16"/>
      <c r="L374" s="16"/>
      <c r="R374" s="1"/>
      <c r="S374" s="1" t="s">
        <v>168</v>
      </c>
      <c r="T374" s="202"/>
      <c r="U374" s="202"/>
      <c r="V374" s="202"/>
      <c r="W374" s="202"/>
      <c r="X374" s="202"/>
      <c r="Y374" s="202"/>
      <c r="Z374" s="202"/>
      <c r="AA374" s="202"/>
      <c r="AB374" s="202"/>
      <c r="AC374" s="202"/>
      <c r="AI374" s="623"/>
      <c r="AJ374" s="1" t="s">
        <v>168</v>
      </c>
      <c r="AK374" s="202"/>
      <c r="AL374" s="202"/>
      <c r="AM374" s="202"/>
      <c r="AN374" s="202"/>
      <c r="AO374" s="202"/>
      <c r="AP374" s="202"/>
      <c r="AQ374" s="202"/>
      <c r="AR374" s="202"/>
      <c r="AS374" s="202"/>
      <c r="AT374" s="202"/>
      <c r="AZ374" s="1"/>
      <c r="BA374" s="1" t="s">
        <v>168</v>
      </c>
      <c r="BB374" s="202"/>
      <c r="BC374" s="202"/>
      <c r="BD374" s="202"/>
      <c r="BE374" s="202"/>
      <c r="BF374" s="202"/>
      <c r="BG374" s="202"/>
      <c r="BH374" s="202"/>
      <c r="BI374" s="202"/>
      <c r="BJ374" s="202"/>
      <c r="BK374" s="202"/>
      <c r="BQ374" s="618"/>
      <c r="BR374" s="1" t="s">
        <v>168</v>
      </c>
      <c r="BS374" s="202"/>
      <c r="BT374" s="202"/>
      <c r="BU374" s="202"/>
      <c r="BV374" s="202"/>
      <c r="BW374" s="202"/>
      <c r="BX374" s="202"/>
      <c r="BY374" s="202"/>
      <c r="BZ374" s="202"/>
      <c r="CA374" s="202"/>
      <c r="CB374" s="202"/>
      <c r="CH374" s="1"/>
      <c r="CI374" s="1" t="s">
        <v>168</v>
      </c>
      <c r="CJ374" s="202"/>
      <c r="CK374" s="202"/>
      <c r="CL374" s="202"/>
      <c r="CM374" s="202"/>
      <c r="CN374" s="202"/>
      <c r="CO374" s="202"/>
      <c r="CP374" s="202"/>
      <c r="CQ374" s="202"/>
      <c r="CR374" s="202"/>
      <c r="CS374" s="202"/>
      <c r="CY374" s="623"/>
      <c r="CZ374" s="1" t="s">
        <v>168</v>
      </c>
      <c r="DA374" s="202"/>
      <c r="DB374" s="202"/>
      <c r="DC374" s="202"/>
      <c r="DD374" s="202"/>
      <c r="DE374" s="202"/>
      <c r="DF374" s="202"/>
      <c r="DG374" s="202"/>
      <c r="DH374" s="202"/>
      <c r="DI374" s="202"/>
      <c r="DJ374" s="202"/>
      <c r="DP374" s="1"/>
      <c r="DQ374" s="1" t="s">
        <v>168</v>
      </c>
      <c r="DR374" s="202"/>
      <c r="DS374" s="202"/>
      <c r="DT374" s="202"/>
      <c r="DU374" s="202"/>
      <c r="DV374" s="202"/>
      <c r="DW374" s="202"/>
      <c r="DX374" s="202"/>
      <c r="DY374" s="202"/>
      <c r="DZ374" s="202"/>
      <c r="EA374" s="202"/>
    </row>
    <row r="375" spans="1:135" x14ac:dyDescent="0.3">
      <c r="A375" s="1"/>
      <c r="B375" s="1"/>
      <c r="C375" s="16"/>
      <c r="D375" s="16"/>
      <c r="E375" s="16"/>
      <c r="F375" s="16"/>
      <c r="G375" s="16"/>
      <c r="H375" s="16"/>
      <c r="I375" s="16"/>
      <c r="J375" s="16"/>
      <c r="K375" s="16"/>
      <c r="L375" s="16"/>
      <c r="R375" s="1"/>
      <c r="S375" s="1"/>
      <c r="T375" s="202"/>
      <c r="U375" s="202"/>
      <c r="V375" s="202"/>
      <c r="W375" s="202"/>
      <c r="X375" s="202"/>
      <c r="Y375" s="202"/>
      <c r="Z375" s="202"/>
      <c r="AA375" s="202"/>
      <c r="AB375" s="202"/>
      <c r="AC375" s="202"/>
      <c r="AI375" s="623"/>
      <c r="AJ375" s="1"/>
      <c r="AK375" s="202"/>
      <c r="AL375" s="202"/>
      <c r="AM375" s="202"/>
      <c r="AN375" s="202"/>
      <c r="AO375" s="202"/>
      <c r="AP375" s="202"/>
      <c r="AQ375" s="202"/>
      <c r="AR375" s="202"/>
      <c r="AS375" s="202"/>
      <c r="AT375" s="202"/>
      <c r="AZ375" s="1"/>
      <c r="BA375" s="1"/>
      <c r="BB375" s="202"/>
      <c r="BC375" s="202"/>
      <c r="BD375" s="202"/>
      <c r="BE375" s="202"/>
      <c r="BF375" s="202"/>
      <c r="BG375" s="202"/>
      <c r="BH375" s="202"/>
      <c r="BI375" s="202"/>
      <c r="BJ375" s="202"/>
      <c r="BK375" s="202"/>
      <c r="BQ375" s="618"/>
      <c r="BR375" s="1"/>
      <c r="BS375" s="202"/>
      <c r="BT375" s="202"/>
      <c r="BU375" s="202"/>
      <c r="BV375" s="202"/>
      <c r="BW375" s="202"/>
      <c r="BX375" s="202"/>
      <c r="BY375" s="202"/>
      <c r="BZ375" s="202"/>
      <c r="CA375" s="202"/>
      <c r="CB375" s="202"/>
      <c r="CH375" s="1"/>
      <c r="CI375" s="1"/>
      <c r="CJ375" s="202"/>
      <c r="CK375" s="202"/>
      <c r="CL375" s="202"/>
      <c r="CM375" s="202"/>
      <c r="CN375" s="202"/>
      <c r="CO375" s="202"/>
      <c r="CP375" s="202"/>
      <c r="CQ375" s="202"/>
      <c r="CR375" s="202"/>
      <c r="CS375" s="202"/>
      <c r="CY375" s="623"/>
      <c r="CZ375" s="1"/>
      <c r="DA375" s="202"/>
      <c r="DB375" s="202"/>
      <c r="DC375" s="202"/>
      <c r="DD375" s="202"/>
      <c r="DE375" s="202"/>
      <c r="DF375" s="202"/>
      <c r="DG375" s="202"/>
      <c r="DH375" s="202"/>
      <c r="DI375" s="202"/>
      <c r="DJ375" s="202"/>
      <c r="DP375" s="1"/>
      <c r="DQ375" s="1"/>
      <c r="DR375" s="202"/>
      <c r="DS375" s="202"/>
      <c r="DT375" s="202"/>
      <c r="DU375" s="202"/>
      <c r="DV375" s="202"/>
      <c r="DW375" s="202"/>
      <c r="DX375" s="202"/>
      <c r="DY375" s="202"/>
      <c r="DZ375" s="202"/>
      <c r="EA375" s="202"/>
    </row>
    <row r="376" spans="1:135" x14ac:dyDescent="0.3">
      <c r="B376" s="12"/>
      <c r="C376" s="16"/>
      <c r="D376" s="16"/>
      <c r="E376" s="16"/>
      <c r="F376" s="16"/>
      <c r="G376" s="16"/>
      <c r="H376" s="16"/>
      <c r="I376" s="16"/>
      <c r="J376" s="16"/>
      <c r="K376" s="16"/>
      <c r="L376" s="16"/>
      <c r="S376" s="12"/>
      <c r="T376" s="202"/>
      <c r="U376" s="202"/>
      <c r="V376" s="202"/>
      <c r="W376" s="202"/>
      <c r="X376" s="202"/>
      <c r="Y376" s="202"/>
      <c r="Z376" s="202"/>
      <c r="AA376" s="202"/>
      <c r="AB376" s="202"/>
      <c r="AC376" s="202"/>
      <c r="AJ376" s="12"/>
      <c r="AK376" s="202"/>
      <c r="AL376" s="202"/>
      <c r="AM376" s="202"/>
      <c r="AN376" s="202"/>
      <c r="AO376" s="202"/>
      <c r="AP376" s="202"/>
      <c r="AQ376" s="202"/>
      <c r="AR376" s="202"/>
      <c r="AS376" s="202"/>
      <c r="AT376" s="202"/>
      <c r="BA376" s="12"/>
      <c r="BB376" s="202"/>
      <c r="BC376" s="202"/>
      <c r="BD376" s="202"/>
      <c r="BE376" s="202"/>
      <c r="BF376" s="202"/>
      <c r="BG376" s="202"/>
      <c r="BH376" s="202"/>
      <c r="BI376" s="202"/>
      <c r="BJ376" s="202"/>
      <c r="BK376" s="202"/>
      <c r="BR376" s="12"/>
      <c r="BS376" s="202"/>
      <c r="BT376" s="202"/>
      <c r="BU376" s="202"/>
      <c r="BV376" s="202"/>
      <c r="BW376" s="202"/>
      <c r="BX376" s="202"/>
      <c r="BY376" s="202"/>
      <c r="BZ376" s="202"/>
      <c r="CA376" s="202"/>
      <c r="CB376" s="202"/>
      <c r="CI376" s="12"/>
      <c r="CJ376" s="202"/>
      <c r="CK376" s="202"/>
      <c r="CL376" s="202"/>
      <c r="CM376" s="202"/>
      <c r="CN376" s="202"/>
      <c r="CO376" s="202"/>
      <c r="CP376" s="202"/>
      <c r="CQ376" s="202"/>
      <c r="CR376" s="202"/>
      <c r="CS376" s="202"/>
      <c r="CZ376" s="12"/>
      <c r="DA376" s="202"/>
      <c r="DB376" s="202"/>
      <c r="DC376" s="202"/>
      <c r="DD376" s="202"/>
      <c r="DE376" s="202"/>
      <c r="DF376" s="202"/>
      <c r="DG376" s="202"/>
      <c r="DH376" s="202"/>
      <c r="DI376" s="202"/>
      <c r="DJ376" s="202"/>
      <c r="DQ376" s="12"/>
      <c r="DR376" s="202"/>
      <c r="DS376" s="202"/>
      <c r="DT376" s="202"/>
      <c r="DU376" s="202"/>
      <c r="DV376" s="202"/>
      <c r="DW376" s="202"/>
      <c r="DX376" s="202"/>
      <c r="DY376" s="202"/>
      <c r="DZ376" s="202"/>
      <c r="EA376" s="202"/>
    </row>
    <row r="377" spans="1:135" x14ac:dyDescent="0.3">
      <c r="B377" s="12" t="s">
        <v>129</v>
      </c>
      <c r="C377" s="11" t="str">
        <f>C332</f>
        <v>X</v>
      </c>
      <c r="D377" s="16"/>
      <c r="E377" s="16"/>
      <c r="F377" s="16"/>
      <c r="G377" s="16"/>
      <c r="H377" s="16"/>
      <c r="I377" s="16"/>
      <c r="J377" s="16"/>
      <c r="K377" s="16"/>
      <c r="L377" s="16"/>
      <c r="S377" s="12" t="s">
        <v>129</v>
      </c>
      <c r="T377" s="11" t="str">
        <f>T332</f>
        <v>X</v>
      </c>
      <c r="U377" s="202"/>
      <c r="V377" s="202"/>
      <c r="W377" s="202"/>
      <c r="X377" s="202"/>
      <c r="Y377" s="202"/>
      <c r="Z377" s="202"/>
      <c r="AA377" s="202"/>
      <c r="AB377" s="202"/>
      <c r="AC377" s="202"/>
      <c r="AJ377" s="12" t="s">
        <v>129</v>
      </c>
      <c r="AK377" s="11" t="str">
        <f>AK332</f>
        <v>X</v>
      </c>
      <c r="AL377" s="202"/>
      <c r="AM377" s="202"/>
      <c r="AN377" s="202"/>
      <c r="AO377" s="202"/>
      <c r="AP377" s="202"/>
      <c r="AQ377" s="202"/>
      <c r="AR377" s="202"/>
      <c r="AS377" s="202"/>
      <c r="AT377" s="202"/>
      <c r="BA377" s="12" t="s">
        <v>129</v>
      </c>
      <c r="BB377" s="11" t="str">
        <f>BB332</f>
        <v>X</v>
      </c>
      <c r="BC377" s="202"/>
      <c r="BD377" s="202"/>
      <c r="BE377" s="202"/>
      <c r="BF377" s="202"/>
      <c r="BG377" s="202"/>
      <c r="BH377" s="202"/>
      <c r="BI377" s="202"/>
      <c r="BJ377" s="202"/>
      <c r="BK377" s="202"/>
      <c r="BR377" s="12" t="s">
        <v>129</v>
      </c>
      <c r="BS377" s="11" t="str">
        <f>BS332</f>
        <v>Y</v>
      </c>
      <c r="BT377" s="202"/>
      <c r="BU377" s="202"/>
      <c r="BV377" s="202"/>
      <c r="BW377" s="202"/>
      <c r="BX377" s="202"/>
      <c r="BY377" s="202"/>
      <c r="BZ377" s="202"/>
      <c r="CA377" s="202"/>
      <c r="CB377" s="202"/>
      <c r="CI377" s="12" t="s">
        <v>129</v>
      </c>
      <c r="CJ377" s="11" t="str">
        <f>CJ332</f>
        <v>Y</v>
      </c>
      <c r="CK377" s="202"/>
      <c r="CL377" s="202"/>
      <c r="CM377" s="202"/>
      <c r="CN377" s="202"/>
      <c r="CO377" s="202"/>
      <c r="CP377" s="202"/>
      <c r="CQ377" s="202"/>
      <c r="CR377" s="202"/>
      <c r="CS377" s="202"/>
      <c r="CZ377" s="12" t="s">
        <v>129</v>
      </c>
      <c r="DA377" s="11" t="str">
        <f>DA332</f>
        <v>Y</v>
      </c>
      <c r="DB377" s="202"/>
      <c r="DC377" s="202"/>
      <c r="DD377" s="202"/>
      <c r="DE377" s="202"/>
      <c r="DF377" s="202"/>
      <c r="DG377" s="202"/>
      <c r="DH377" s="202"/>
      <c r="DI377" s="202"/>
      <c r="DJ377" s="202"/>
      <c r="DQ377" s="12" t="s">
        <v>129</v>
      </c>
      <c r="DR377" s="11" t="str">
        <f>DR332</f>
        <v>Y</v>
      </c>
      <c r="DS377" s="202"/>
      <c r="DT377" s="202"/>
      <c r="DU377" s="202"/>
      <c r="DV377" s="202"/>
      <c r="DW377" s="202"/>
      <c r="DX377" s="202"/>
      <c r="DY377" s="202"/>
      <c r="DZ377" s="202"/>
      <c r="EA377" s="202"/>
    </row>
    <row r="378" spans="1:135" x14ac:dyDescent="0.3">
      <c r="B378" s="12" t="s">
        <v>130</v>
      </c>
      <c r="C378" s="11" t="str">
        <f>IF(C377="X","parallel","normal")</f>
        <v>parallel</v>
      </c>
      <c r="D378" s="38" t="s">
        <v>169</v>
      </c>
      <c r="E378" s="16"/>
      <c r="F378" s="16"/>
      <c r="G378" s="16"/>
      <c r="H378" s="16"/>
      <c r="I378" s="16"/>
      <c r="J378" s="16"/>
      <c r="K378" s="16"/>
      <c r="L378" s="16"/>
      <c r="S378" s="12" t="s">
        <v>130</v>
      </c>
      <c r="T378" s="11" t="str">
        <f>IF(T377="X","parallel","normal")</f>
        <v>parallel</v>
      </c>
      <c r="U378" s="38" t="s">
        <v>169</v>
      </c>
      <c r="V378" s="202"/>
      <c r="W378" s="202"/>
      <c r="X378" s="202"/>
      <c r="Y378" s="202"/>
      <c r="Z378" s="202"/>
      <c r="AA378" s="202"/>
      <c r="AB378" s="202"/>
      <c r="AC378" s="202"/>
      <c r="AJ378" s="12" t="s">
        <v>130</v>
      </c>
      <c r="AK378" s="11" t="str">
        <f>IF(AK377="X","parallel","normal")</f>
        <v>parallel</v>
      </c>
      <c r="AL378" s="38" t="s">
        <v>169</v>
      </c>
      <c r="AM378" s="202"/>
      <c r="AN378" s="202"/>
      <c r="AO378" s="202"/>
      <c r="AP378" s="202"/>
      <c r="AQ378" s="202"/>
      <c r="AR378" s="202"/>
      <c r="AS378" s="202"/>
      <c r="AT378" s="202"/>
      <c r="BA378" s="12" t="s">
        <v>130</v>
      </c>
      <c r="BB378" s="11" t="str">
        <f>IF(BB377="X","parallel","normal")</f>
        <v>parallel</v>
      </c>
      <c r="BC378" s="38" t="s">
        <v>169</v>
      </c>
      <c r="BD378" s="202"/>
      <c r="BE378" s="202"/>
      <c r="BF378" s="202"/>
      <c r="BG378" s="202"/>
      <c r="BH378" s="202"/>
      <c r="BI378" s="202"/>
      <c r="BJ378" s="202"/>
      <c r="BK378" s="202"/>
      <c r="BR378" s="12" t="s">
        <v>130</v>
      </c>
      <c r="BS378" s="11" t="str">
        <f>IF(BS377="X","parallel","normal")</f>
        <v>normal</v>
      </c>
      <c r="BT378" s="38" t="s">
        <v>169</v>
      </c>
      <c r="BU378" s="202"/>
      <c r="BV378" s="202"/>
      <c r="BW378" s="202"/>
      <c r="BX378" s="202"/>
      <c r="BY378" s="202"/>
      <c r="BZ378" s="202"/>
      <c r="CA378" s="202"/>
      <c r="CB378" s="202"/>
      <c r="CI378" s="12" t="s">
        <v>130</v>
      </c>
      <c r="CJ378" s="11" t="str">
        <f>IF(CJ377="X","parallel","normal")</f>
        <v>normal</v>
      </c>
      <c r="CK378" s="38" t="s">
        <v>169</v>
      </c>
      <c r="CL378" s="202"/>
      <c r="CM378" s="202"/>
      <c r="CN378" s="202"/>
      <c r="CO378" s="202"/>
      <c r="CP378" s="202"/>
      <c r="CQ378" s="202"/>
      <c r="CR378" s="202"/>
      <c r="CS378" s="202"/>
      <c r="CZ378" s="12" t="s">
        <v>130</v>
      </c>
      <c r="DA378" s="11" t="str">
        <f>IF(DA377="X","parallel","normal")</f>
        <v>normal</v>
      </c>
      <c r="DB378" s="38" t="s">
        <v>169</v>
      </c>
      <c r="DC378" s="202"/>
      <c r="DD378" s="202"/>
      <c r="DE378" s="202"/>
      <c r="DF378" s="202"/>
      <c r="DG378" s="202"/>
      <c r="DH378" s="202"/>
      <c r="DI378" s="202"/>
      <c r="DJ378" s="202"/>
      <c r="DQ378" s="12" t="s">
        <v>130</v>
      </c>
      <c r="DR378" s="11" t="str">
        <f>IF(DR377="X","parallel","normal")</f>
        <v>normal</v>
      </c>
      <c r="DS378" s="38" t="s">
        <v>169</v>
      </c>
      <c r="DT378" s="202"/>
      <c r="DU378" s="202"/>
      <c r="DV378" s="202"/>
      <c r="DW378" s="202"/>
      <c r="DX378" s="202"/>
      <c r="DY378" s="202"/>
      <c r="DZ378" s="202"/>
      <c r="EA378" s="202"/>
    </row>
    <row r="379" spans="1:135" x14ac:dyDescent="0.3">
      <c r="B379" s="12" t="s">
        <v>132</v>
      </c>
      <c r="C379" s="11" t="str">
        <f>IF(C377="X","+X &amp; -X","+Y &amp; -Y")</f>
        <v>+X &amp; -X</v>
      </c>
      <c r="E379" s="16"/>
      <c r="F379" s="16"/>
      <c r="G379" s="16"/>
      <c r="H379" s="16"/>
      <c r="I379" s="16"/>
      <c r="J379" s="16"/>
      <c r="K379" s="16"/>
      <c r="L379" s="16"/>
      <c r="S379" s="12" t="s">
        <v>132</v>
      </c>
      <c r="T379" s="11" t="str">
        <f>IF(T377="X","+X &amp; -X","+Y &amp; -Y")</f>
        <v>+X &amp; -X</v>
      </c>
      <c r="V379" s="202"/>
      <c r="W379" s="202"/>
      <c r="X379" s="202"/>
      <c r="Y379" s="202"/>
      <c r="Z379" s="202"/>
      <c r="AA379" s="202"/>
      <c r="AB379" s="202"/>
      <c r="AC379" s="202"/>
      <c r="AJ379" s="12" t="s">
        <v>132</v>
      </c>
      <c r="AK379" s="11" t="str">
        <f>IF(AK377="X","+X &amp; -X","+Y &amp; -Y")</f>
        <v>+X &amp; -X</v>
      </c>
      <c r="AM379" s="202"/>
      <c r="AN379" s="202"/>
      <c r="AO379" s="202"/>
      <c r="AP379" s="202"/>
      <c r="AQ379" s="202"/>
      <c r="AR379" s="202"/>
      <c r="AS379" s="202"/>
      <c r="AT379" s="202"/>
      <c r="BA379" s="12" t="s">
        <v>132</v>
      </c>
      <c r="BB379" s="11" t="str">
        <f>IF(BB377="X","+X &amp; -X","+Y &amp; -Y")</f>
        <v>+X &amp; -X</v>
      </c>
      <c r="BD379" s="202"/>
      <c r="BE379" s="202"/>
      <c r="BF379" s="202"/>
      <c r="BG379" s="202"/>
      <c r="BH379" s="202"/>
      <c r="BI379" s="202"/>
      <c r="BJ379" s="202"/>
      <c r="BK379" s="202"/>
      <c r="BR379" s="12" t="s">
        <v>132</v>
      </c>
      <c r="BS379" s="11" t="str">
        <f>IF(BS377="X","+X &amp; -X","+Y &amp; -Y")</f>
        <v>+Y &amp; -Y</v>
      </c>
      <c r="BU379" s="202"/>
      <c r="BV379" s="202"/>
      <c r="BW379" s="202"/>
      <c r="BX379" s="202"/>
      <c r="BY379" s="202"/>
      <c r="BZ379" s="202"/>
      <c r="CA379" s="202"/>
      <c r="CB379" s="202"/>
      <c r="CI379" s="12" t="s">
        <v>132</v>
      </c>
      <c r="CJ379" s="11" t="str">
        <f>IF(CJ377="X","+X &amp; -X","+Y &amp; -Y")</f>
        <v>+Y &amp; -Y</v>
      </c>
      <c r="CL379" s="202"/>
      <c r="CM379" s="202"/>
      <c r="CN379" s="202"/>
      <c r="CO379" s="202"/>
      <c r="CP379" s="202"/>
      <c r="CQ379" s="202"/>
      <c r="CR379" s="202"/>
      <c r="CS379" s="202"/>
      <c r="CZ379" s="12" t="s">
        <v>132</v>
      </c>
      <c r="DA379" s="11" t="str">
        <f>IF(DA377="X","+X &amp; -X","+Y &amp; -Y")</f>
        <v>+Y &amp; -Y</v>
      </c>
      <c r="DC379" s="202"/>
      <c r="DD379" s="202"/>
      <c r="DE379" s="202"/>
      <c r="DF379" s="202"/>
      <c r="DG379" s="202"/>
      <c r="DH379" s="202"/>
      <c r="DI379" s="202"/>
      <c r="DJ379" s="202"/>
      <c r="DQ379" s="12" t="s">
        <v>132</v>
      </c>
      <c r="DR379" s="11" t="str">
        <f>IF(DR377="X","+X &amp; -X","+Y &amp; -Y")</f>
        <v>+Y &amp; -Y</v>
      </c>
      <c r="DT379" s="202"/>
      <c r="DU379" s="202"/>
      <c r="DV379" s="202"/>
      <c r="DW379" s="202"/>
      <c r="DX379" s="202"/>
      <c r="DY379" s="202"/>
      <c r="DZ379" s="202"/>
      <c r="EA379" s="202"/>
    </row>
    <row r="380" spans="1:135" x14ac:dyDescent="0.3">
      <c r="B380" s="12" t="s">
        <v>133</v>
      </c>
      <c r="C380" s="39">
        <f>C335</f>
        <v>90</v>
      </c>
      <c r="D380" s="38"/>
      <c r="E380" s="16"/>
      <c r="F380" s="16"/>
      <c r="G380" s="16"/>
      <c r="H380" s="16"/>
      <c r="I380" s="16"/>
      <c r="J380" s="16"/>
      <c r="K380" s="16"/>
      <c r="L380" s="16"/>
      <c r="S380" s="12" t="s">
        <v>133</v>
      </c>
      <c r="T380" s="39">
        <f>T335</f>
        <v>90</v>
      </c>
      <c r="U380" s="38"/>
      <c r="V380" s="202"/>
      <c r="W380" s="202"/>
      <c r="X380" s="202"/>
      <c r="Y380" s="202"/>
      <c r="Z380" s="202"/>
      <c r="AA380" s="202"/>
      <c r="AB380" s="202"/>
      <c r="AC380" s="202"/>
      <c r="AJ380" s="12" t="s">
        <v>133</v>
      </c>
      <c r="AK380" s="39">
        <f>AK335</f>
        <v>90</v>
      </c>
      <c r="AL380" s="38"/>
      <c r="AM380" s="202"/>
      <c r="AN380" s="202"/>
      <c r="AO380" s="202"/>
      <c r="AP380" s="202"/>
      <c r="AQ380" s="202"/>
      <c r="AR380" s="202"/>
      <c r="AS380" s="202"/>
      <c r="AT380" s="202"/>
      <c r="BA380" s="12" t="s">
        <v>133</v>
      </c>
      <c r="BB380" s="39">
        <f>BB335</f>
        <v>90</v>
      </c>
      <c r="BC380" s="38"/>
      <c r="BD380" s="202"/>
      <c r="BE380" s="202"/>
      <c r="BF380" s="202"/>
      <c r="BG380" s="202"/>
      <c r="BH380" s="202"/>
      <c r="BI380" s="202"/>
      <c r="BJ380" s="202"/>
      <c r="BK380" s="202"/>
      <c r="BR380" s="12" t="s">
        <v>133</v>
      </c>
      <c r="BS380" s="39">
        <f>BS335</f>
        <v>30.963782686061883</v>
      </c>
      <c r="BT380" s="38"/>
      <c r="BU380" s="202"/>
      <c r="BV380" s="202"/>
      <c r="BW380" s="202"/>
      <c r="BX380" s="202"/>
      <c r="BY380" s="202"/>
      <c r="BZ380" s="202"/>
      <c r="CA380" s="202"/>
      <c r="CB380" s="202"/>
      <c r="CI380" s="12" t="s">
        <v>133</v>
      </c>
      <c r="CJ380" s="39">
        <f>CJ335</f>
        <v>30.963782686061883</v>
      </c>
      <c r="CK380" s="38"/>
      <c r="CL380" s="202"/>
      <c r="CM380" s="202"/>
      <c r="CN380" s="202"/>
      <c r="CO380" s="202"/>
      <c r="CP380" s="202"/>
      <c r="CQ380" s="202"/>
      <c r="CR380" s="202"/>
      <c r="CS380" s="202"/>
      <c r="CZ380" s="12" t="s">
        <v>133</v>
      </c>
      <c r="DA380" s="39">
        <f>DA335</f>
        <v>30.963782686061883</v>
      </c>
      <c r="DB380" s="38"/>
      <c r="DC380" s="202"/>
      <c r="DD380" s="202"/>
      <c r="DE380" s="202"/>
      <c r="DF380" s="202"/>
      <c r="DG380" s="202"/>
      <c r="DH380" s="202"/>
      <c r="DI380" s="202"/>
      <c r="DJ380" s="202"/>
      <c r="DQ380" s="12" t="s">
        <v>133</v>
      </c>
      <c r="DR380" s="39">
        <f>DR335</f>
        <v>30.963782686061883</v>
      </c>
      <c r="DS380" s="38"/>
      <c r="DT380" s="202"/>
      <c r="DU380" s="202"/>
      <c r="DV380" s="202"/>
      <c r="DW380" s="202"/>
      <c r="DX380" s="202"/>
      <c r="DY380" s="202"/>
      <c r="DZ380" s="202"/>
      <c r="EA380" s="202"/>
    </row>
    <row r="381" spans="1:135" x14ac:dyDescent="0.3">
      <c r="B381" s="12" t="s">
        <v>134</v>
      </c>
      <c r="C381" s="11" t="str">
        <f>IF(C377="X","+Y &amp; -Y","+X &amp; -X")</f>
        <v>+Y &amp; -Y</v>
      </c>
      <c r="D381" s="38"/>
      <c r="E381" s="16"/>
      <c r="F381" s="16"/>
      <c r="G381" s="16"/>
      <c r="H381" s="16"/>
      <c r="I381" s="16"/>
      <c r="J381" s="16"/>
      <c r="K381" s="16"/>
      <c r="L381" s="16"/>
      <c r="S381" s="12" t="s">
        <v>134</v>
      </c>
      <c r="T381" s="11" t="str">
        <f>IF(T377="X","+Y &amp; -Y","+X &amp; -X")</f>
        <v>+Y &amp; -Y</v>
      </c>
      <c r="U381" s="38"/>
      <c r="V381" s="202"/>
      <c r="W381" s="202"/>
      <c r="X381" s="202"/>
      <c r="Y381" s="202"/>
      <c r="Z381" s="202"/>
      <c r="AA381" s="202"/>
      <c r="AB381" s="202"/>
      <c r="AC381" s="202"/>
      <c r="AJ381" s="12" t="s">
        <v>134</v>
      </c>
      <c r="AK381" s="11" t="str">
        <f>IF(AK377="X","+Y &amp; -Y","+X &amp; -X")</f>
        <v>+Y &amp; -Y</v>
      </c>
      <c r="AL381" s="38"/>
      <c r="AM381" s="202"/>
      <c r="AN381" s="202"/>
      <c r="AO381" s="202"/>
      <c r="AP381" s="202"/>
      <c r="AQ381" s="202"/>
      <c r="AR381" s="202"/>
      <c r="AS381" s="202"/>
      <c r="AT381" s="202"/>
      <c r="BA381" s="12" t="s">
        <v>134</v>
      </c>
      <c r="BB381" s="11" t="str">
        <f>IF(BB377="X","+Y &amp; -Y","+X &amp; -X")</f>
        <v>+Y &amp; -Y</v>
      </c>
      <c r="BC381" s="38"/>
      <c r="BD381" s="202"/>
      <c r="BE381" s="202"/>
      <c r="BF381" s="202"/>
      <c r="BG381" s="202"/>
      <c r="BH381" s="202"/>
      <c r="BI381" s="202"/>
      <c r="BJ381" s="202"/>
      <c r="BK381" s="202"/>
      <c r="BR381" s="12" t="s">
        <v>134</v>
      </c>
      <c r="BS381" s="11" t="str">
        <f>IF(BS377="X","+Y &amp; -Y","+X &amp; -X")</f>
        <v>+X &amp; -X</v>
      </c>
      <c r="BT381" s="38"/>
      <c r="BU381" s="202"/>
      <c r="BV381" s="202"/>
      <c r="BW381" s="202"/>
      <c r="BX381" s="202"/>
      <c r="BY381" s="202"/>
      <c r="BZ381" s="202"/>
      <c r="CA381" s="202"/>
      <c r="CB381" s="202"/>
      <c r="CI381" s="12" t="s">
        <v>134</v>
      </c>
      <c r="CJ381" s="11" t="str">
        <f>IF(CJ377="X","+Y &amp; -Y","+X &amp; -X")</f>
        <v>+X &amp; -X</v>
      </c>
      <c r="CK381" s="38"/>
      <c r="CL381" s="202"/>
      <c r="CM381" s="202"/>
      <c r="CN381" s="202"/>
      <c r="CO381" s="202"/>
      <c r="CP381" s="202"/>
      <c r="CQ381" s="202"/>
      <c r="CR381" s="202"/>
      <c r="CS381" s="202"/>
      <c r="CZ381" s="12" t="s">
        <v>134</v>
      </c>
      <c r="DA381" s="11" t="str">
        <f>IF(DA377="X","+Y &amp; -Y","+X &amp; -X")</f>
        <v>+X &amp; -X</v>
      </c>
      <c r="DB381" s="38"/>
      <c r="DC381" s="202"/>
      <c r="DD381" s="202"/>
      <c r="DE381" s="202"/>
      <c r="DF381" s="202"/>
      <c r="DG381" s="202"/>
      <c r="DH381" s="202"/>
      <c r="DI381" s="202"/>
      <c r="DJ381" s="202"/>
      <c r="DQ381" s="12" t="s">
        <v>134</v>
      </c>
      <c r="DR381" s="11" t="str">
        <f>IF(DR377="X","+Y &amp; -Y","+X &amp; -X")</f>
        <v>+X &amp; -X</v>
      </c>
      <c r="DS381" s="38"/>
      <c r="DT381" s="202"/>
      <c r="DU381" s="202"/>
      <c r="DV381" s="202"/>
      <c r="DW381" s="202"/>
      <c r="DX381" s="202"/>
      <c r="DY381" s="202"/>
      <c r="DZ381" s="202"/>
      <c r="EA381" s="202"/>
    </row>
    <row r="382" spans="1:135" x14ac:dyDescent="0.3">
      <c r="B382" s="12" t="s">
        <v>133</v>
      </c>
      <c r="C382" s="39">
        <f>C337</f>
        <v>30.963782686061883</v>
      </c>
      <c r="D382" s="38"/>
      <c r="E382" s="16"/>
      <c r="F382" s="16"/>
      <c r="G382" s="16"/>
      <c r="H382" s="16"/>
      <c r="I382" s="16"/>
      <c r="J382" s="16"/>
      <c r="K382" s="16"/>
      <c r="L382" s="16"/>
      <c r="S382" s="12" t="s">
        <v>133</v>
      </c>
      <c r="T382" s="39">
        <f>T337</f>
        <v>30.963782686061883</v>
      </c>
      <c r="U382" s="38"/>
      <c r="V382" s="202"/>
      <c r="W382" s="202"/>
      <c r="X382" s="202"/>
      <c r="Y382" s="202"/>
      <c r="Z382" s="202"/>
      <c r="AA382" s="202"/>
      <c r="AB382" s="202"/>
      <c r="AC382" s="202"/>
      <c r="AJ382" s="12" t="s">
        <v>133</v>
      </c>
      <c r="AK382" s="39">
        <f>AK337</f>
        <v>30.963782686061883</v>
      </c>
      <c r="AL382" s="38"/>
      <c r="AM382" s="202"/>
      <c r="AN382" s="202"/>
      <c r="AO382" s="202"/>
      <c r="AP382" s="202"/>
      <c r="AQ382" s="202"/>
      <c r="AR382" s="202"/>
      <c r="AS382" s="202"/>
      <c r="AT382" s="202"/>
      <c r="BA382" s="12" t="s">
        <v>133</v>
      </c>
      <c r="BB382" s="39">
        <f>BB337</f>
        <v>30.963782686061883</v>
      </c>
      <c r="BC382" s="38"/>
      <c r="BD382" s="202"/>
      <c r="BE382" s="202"/>
      <c r="BF382" s="202"/>
      <c r="BG382" s="202"/>
      <c r="BH382" s="202"/>
      <c r="BI382" s="202"/>
      <c r="BJ382" s="202"/>
      <c r="BK382" s="202"/>
      <c r="BR382" s="12" t="s">
        <v>133</v>
      </c>
      <c r="BS382" s="39">
        <f>BS337</f>
        <v>90</v>
      </c>
      <c r="BT382" s="38"/>
      <c r="BU382" s="202"/>
      <c r="BV382" s="202"/>
      <c r="BW382" s="202"/>
      <c r="BX382" s="202"/>
      <c r="BY382" s="202"/>
      <c r="BZ382" s="202"/>
      <c r="CA382" s="202"/>
      <c r="CB382" s="202"/>
      <c r="CI382" s="12" t="s">
        <v>133</v>
      </c>
      <c r="CJ382" s="39">
        <f>CJ337</f>
        <v>90</v>
      </c>
      <c r="CK382" s="38"/>
      <c r="CL382" s="202"/>
      <c r="CM382" s="202"/>
      <c r="CN382" s="202"/>
      <c r="CO382" s="202"/>
      <c r="CP382" s="202"/>
      <c r="CQ382" s="202"/>
      <c r="CR382" s="202"/>
      <c r="CS382" s="202"/>
      <c r="CZ382" s="12" t="s">
        <v>133</v>
      </c>
      <c r="DA382" s="39">
        <f>DA337</f>
        <v>90</v>
      </c>
      <c r="DB382" s="38"/>
      <c r="DC382" s="202"/>
      <c r="DD382" s="202"/>
      <c r="DE382" s="202"/>
      <c r="DF382" s="202"/>
      <c r="DG382" s="202"/>
      <c r="DH382" s="202"/>
      <c r="DI382" s="202"/>
      <c r="DJ382" s="202"/>
      <c r="DQ382" s="12" t="s">
        <v>133</v>
      </c>
      <c r="DR382" s="39">
        <f>DR337</f>
        <v>90</v>
      </c>
      <c r="DS382" s="38"/>
      <c r="DT382" s="202"/>
      <c r="DU382" s="202"/>
      <c r="DV382" s="202"/>
      <c r="DW382" s="202"/>
      <c r="DX382" s="202"/>
      <c r="DY382" s="202"/>
      <c r="DZ382" s="202"/>
      <c r="EA382" s="202"/>
    </row>
    <row r="383" spans="1:135" x14ac:dyDescent="0.3">
      <c r="B383" s="12" t="s">
        <v>170</v>
      </c>
      <c r="C383" s="119">
        <f>C338</f>
        <v>60</v>
      </c>
      <c r="D383" s="38"/>
      <c r="E383" s="16"/>
      <c r="F383" s="16"/>
      <c r="G383" s="16"/>
      <c r="H383" s="16"/>
      <c r="I383" s="16"/>
      <c r="J383" s="16"/>
      <c r="K383" s="16"/>
      <c r="L383" s="16"/>
      <c r="S383" s="12" t="s">
        <v>170</v>
      </c>
      <c r="T383" s="119">
        <f>T338</f>
        <v>60</v>
      </c>
      <c r="U383" s="38"/>
      <c r="V383" s="202"/>
      <c r="W383" s="202"/>
      <c r="X383" s="202"/>
      <c r="Y383" s="202"/>
      <c r="Z383" s="202"/>
      <c r="AA383" s="202"/>
      <c r="AB383" s="202"/>
      <c r="AC383" s="202"/>
      <c r="AJ383" s="12" t="s">
        <v>170</v>
      </c>
      <c r="AK383" s="119">
        <f>AK338</f>
        <v>60</v>
      </c>
      <c r="AL383" s="38"/>
      <c r="AM383" s="202"/>
      <c r="AN383" s="202"/>
      <c r="AO383" s="202"/>
      <c r="AP383" s="202"/>
      <c r="AQ383" s="202"/>
      <c r="AR383" s="202"/>
      <c r="AS383" s="202"/>
      <c r="AT383" s="202"/>
      <c r="BA383" s="12" t="s">
        <v>170</v>
      </c>
      <c r="BB383" s="119">
        <f>BB338</f>
        <v>60</v>
      </c>
      <c r="BC383" s="38"/>
      <c r="BD383" s="202"/>
      <c r="BE383" s="202"/>
      <c r="BF383" s="202"/>
      <c r="BG383" s="202"/>
      <c r="BH383" s="202"/>
      <c r="BI383" s="202"/>
      <c r="BJ383" s="202"/>
      <c r="BK383" s="202"/>
      <c r="BR383" s="12" t="s">
        <v>170</v>
      </c>
      <c r="BS383" s="119">
        <f>BS338</f>
        <v>60</v>
      </c>
      <c r="BT383" s="38"/>
      <c r="BU383" s="202"/>
      <c r="BV383" s="202"/>
      <c r="BW383" s="202"/>
      <c r="BX383" s="202"/>
      <c r="BY383" s="202"/>
      <c r="BZ383" s="202"/>
      <c r="CA383" s="202"/>
      <c r="CB383" s="202"/>
      <c r="CI383" s="12" t="s">
        <v>170</v>
      </c>
      <c r="CJ383" s="119">
        <f>CJ338</f>
        <v>60</v>
      </c>
      <c r="CK383" s="38"/>
      <c r="CL383" s="202"/>
      <c r="CM383" s="202"/>
      <c r="CN383" s="202"/>
      <c r="CO383" s="202"/>
      <c r="CP383" s="202"/>
      <c r="CQ383" s="202"/>
      <c r="CR383" s="202"/>
      <c r="CS383" s="202"/>
      <c r="CZ383" s="12" t="s">
        <v>170</v>
      </c>
      <c r="DA383" s="119">
        <f>DA338</f>
        <v>60</v>
      </c>
      <c r="DB383" s="38"/>
      <c r="DC383" s="202"/>
      <c r="DD383" s="202"/>
      <c r="DE383" s="202"/>
      <c r="DF383" s="202"/>
      <c r="DG383" s="202"/>
      <c r="DH383" s="202"/>
      <c r="DI383" s="202"/>
      <c r="DJ383" s="202"/>
      <c r="DQ383" s="12" t="s">
        <v>170</v>
      </c>
      <c r="DR383" s="119">
        <f>DR338</f>
        <v>60</v>
      </c>
      <c r="DS383" s="38"/>
      <c r="DT383" s="202"/>
      <c r="DU383" s="202"/>
      <c r="DV383" s="202"/>
      <c r="DW383" s="202"/>
      <c r="DX383" s="202"/>
      <c r="DY383" s="202"/>
      <c r="DZ383" s="202"/>
      <c r="EA383" s="202"/>
    </row>
    <row r="384" spans="1:135" x14ac:dyDescent="0.3">
      <c r="B384" s="12" t="s">
        <v>171</v>
      </c>
      <c r="C384" s="119">
        <f>C339</f>
        <v>60</v>
      </c>
      <c r="D384" s="38"/>
      <c r="E384" s="16"/>
      <c r="F384" s="16"/>
      <c r="G384" s="16"/>
      <c r="H384" s="16"/>
      <c r="I384" s="16"/>
      <c r="J384" s="16"/>
      <c r="K384" s="16"/>
      <c r="L384" s="16"/>
      <c r="S384" s="12" t="s">
        <v>171</v>
      </c>
      <c r="T384" s="119">
        <f>T339</f>
        <v>60</v>
      </c>
      <c r="U384" s="38"/>
      <c r="V384" s="202"/>
      <c r="W384" s="202"/>
      <c r="X384" s="202"/>
      <c r="Y384" s="202"/>
      <c r="Z384" s="202"/>
      <c r="AA384" s="202"/>
      <c r="AB384" s="202"/>
      <c r="AC384" s="202"/>
      <c r="AJ384" s="12" t="s">
        <v>171</v>
      </c>
      <c r="AK384" s="119">
        <f>AK339</f>
        <v>60</v>
      </c>
      <c r="AL384" s="38"/>
      <c r="AM384" s="202"/>
      <c r="AN384" s="202"/>
      <c r="AO384" s="202"/>
      <c r="AP384" s="202"/>
      <c r="AQ384" s="202"/>
      <c r="AR384" s="202"/>
      <c r="AS384" s="202"/>
      <c r="AT384" s="202"/>
      <c r="BA384" s="12" t="s">
        <v>171</v>
      </c>
      <c r="BB384" s="119">
        <f>BB339</f>
        <v>60</v>
      </c>
      <c r="BC384" s="38"/>
      <c r="BD384" s="202"/>
      <c r="BE384" s="202"/>
      <c r="BF384" s="202"/>
      <c r="BG384" s="202"/>
      <c r="BH384" s="202"/>
      <c r="BI384" s="202"/>
      <c r="BJ384" s="202"/>
      <c r="BK384" s="202"/>
      <c r="BR384" s="12" t="s">
        <v>171</v>
      </c>
      <c r="BS384" s="119">
        <f>BS339</f>
        <v>60</v>
      </c>
      <c r="BT384" s="38"/>
      <c r="BU384" s="202"/>
      <c r="BV384" s="202"/>
      <c r="BW384" s="202"/>
      <c r="BX384" s="202"/>
      <c r="BY384" s="202"/>
      <c r="BZ384" s="202"/>
      <c r="CA384" s="202"/>
      <c r="CB384" s="202"/>
      <c r="CI384" s="12" t="s">
        <v>171</v>
      </c>
      <c r="CJ384" s="119">
        <f>CJ339</f>
        <v>60</v>
      </c>
      <c r="CK384" s="38"/>
      <c r="CL384" s="202"/>
      <c r="CM384" s="202"/>
      <c r="CN384" s="202"/>
      <c r="CO384" s="202"/>
      <c r="CP384" s="202"/>
      <c r="CQ384" s="202"/>
      <c r="CR384" s="202"/>
      <c r="CS384" s="202"/>
      <c r="CZ384" s="12" t="s">
        <v>171</v>
      </c>
      <c r="DA384" s="119">
        <f>DA339</f>
        <v>60</v>
      </c>
      <c r="DB384" s="38"/>
      <c r="DC384" s="202"/>
      <c r="DD384" s="202"/>
      <c r="DE384" s="202"/>
      <c r="DF384" s="202"/>
      <c r="DG384" s="202"/>
      <c r="DH384" s="202"/>
      <c r="DI384" s="202"/>
      <c r="DJ384" s="202"/>
      <c r="DQ384" s="12" t="s">
        <v>171</v>
      </c>
      <c r="DR384" s="119">
        <f>DR339</f>
        <v>60</v>
      </c>
      <c r="DS384" s="38"/>
      <c r="DT384" s="202"/>
      <c r="DU384" s="202"/>
      <c r="DV384" s="202"/>
      <c r="DW384" s="202"/>
      <c r="DX384" s="202"/>
      <c r="DY384" s="202"/>
      <c r="DZ384" s="202"/>
      <c r="EA384" s="202"/>
    </row>
    <row r="385" spans="2:132" x14ac:dyDescent="0.3">
      <c r="B385" s="12" t="s">
        <v>18</v>
      </c>
      <c r="C385" s="39">
        <f>C340</f>
        <v>17</v>
      </c>
      <c r="D385" s="38"/>
      <c r="E385" s="16"/>
      <c r="F385" s="16"/>
      <c r="G385" s="16"/>
      <c r="H385" s="16"/>
      <c r="I385" s="16"/>
      <c r="J385" s="16"/>
      <c r="K385" s="16"/>
      <c r="L385" s="16"/>
      <c r="S385" s="12" t="s">
        <v>18</v>
      </c>
      <c r="T385" s="39">
        <f>T340</f>
        <v>17</v>
      </c>
      <c r="U385" s="38"/>
      <c r="V385" s="202"/>
      <c r="W385" s="202"/>
      <c r="X385" s="202"/>
      <c r="Y385" s="202"/>
      <c r="Z385" s="202"/>
      <c r="AA385" s="202"/>
      <c r="AB385" s="202"/>
      <c r="AC385" s="202"/>
      <c r="AJ385" s="12" t="s">
        <v>18</v>
      </c>
      <c r="AK385" s="39">
        <f>AK340</f>
        <v>17</v>
      </c>
      <c r="AL385" s="38"/>
      <c r="AM385" s="202"/>
      <c r="AN385" s="202"/>
      <c r="AO385" s="202"/>
      <c r="AP385" s="202"/>
      <c r="AQ385" s="202"/>
      <c r="AR385" s="202"/>
      <c r="AS385" s="202"/>
      <c r="AT385" s="202"/>
      <c r="BA385" s="12" t="s">
        <v>18</v>
      </c>
      <c r="BB385" s="39">
        <f>BB340</f>
        <v>17</v>
      </c>
      <c r="BC385" s="38"/>
      <c r="BD385" s="202"/>
      <c r="BE385" s="202"/>
      <c r="BF385" s="202"/>
      <c r="BG385" s="202"/>
      <c r="BH385" s="202"/>
      <c r="BI385" s="202"/>
      <c r="BJ385" s="202"/>
      <c r="BK385" s="202"/>
      <c r="BR385" s="12" t="s">
        <v>18</v>
      </c>
      <c r="BS385" s="39">
        <f>BS340</f>
        <v>17</v>
      </c>
      <c r="BT385" s="38"/>
      <c r="BU385" s="202"/>
      <c r="BV385" s="202"/>
      <c r="BW385" s="202"/>
      <c r="BX385" s="202"/>
      <c r="BY385" s="202"/>
      <c r="BZ385" s="202"/>
      <c r="CA385" s="202"/>
      <c r="CB385" s="202"/>
      <c r="CI385" s="12" t="s">
        <v>18</v>
      </c>
      <c r="CJ385" s="39">
        <f>CJ340</f>
        <v>17</v>
      </c>
      <c r="CK385" s="38"/>
      <c r="CL385" s="202"/>
      <c r="CM385" s="202"/>
      <c r="CN385" s="202"/>
      <c r="CO385" s="202"/>
      <c r="CP385" s="202"/>
      <c r="CQ385" s="202"/>
      <c r="CR385" s="202"/>
      <c r="CS385" s="202"/>
      <c r="CZ385" s="12" t="s">
        <v>18</v>
      </c>
      <c r="DA385" s="39">
        <f>DA340</f>
        <v>17</v>
      </c>
      <c r="DB385" s="38"/>
      <c r="DC385" s="202"/>
      <c r="DD385" s="202"/>
      <c r="DE385" s="202"/>
      <c r="DF385" s="202"/>
      <c r="DG385" s="202"/>
      <c r="DH385" s="202"/>
      <c r="DI385" s="202"/>
      <c r="DJ385" s="202"/>
      <c r="DQ385" s="12" t="s">
        <v>18</v>
      </c>
      <c r="DR385" s="39">
        <f>DR340</f>
        <v>17</v>
      </c>
      <c r="DS385" s="38"/>
      <c r="DT385" s="202"/>
      <c r="DU385" s="202"/>
      <c r="DV385" s="202"/>
      <c r="DW385" s="202"/>
      <c r="DX385" s="202"/>
      <c r="DY385" s="202"/>
      <c r="DZ385" s="202"/>
      <c r="EA385" s="202"/>
    </row>
    <row r="386" spans="2:132" x14ac:dyDescent="0.3">
      <c r="B386" s="12"/>
      <c r="C386" s="16"/>
      <c r="D386" s="16"/>
      <c r="E386" s="16"/>
      <c r="F386" s="16"/>
      <c r="G386" s="16"/>
      <c r="H386" s="16"/>
      <c r="I386" s="16"/>
      <c r="J386" s="16"/>
      <c r="K386" s="16"/>
      <c r="L386" s="16"/>
      <c r="S386" s="12"/>
      <c r="T386" s="202"/>
      <c r="U386" s="202"/>
      <c r="V386" s="202"/>
      <c r="W386" s="202"/>
      <c r="X386" s="202"/>
      <c r="Y386" s="202"/>
      <c r="Z386" s="202"/>
      <c r="AA386" s="202"/>
      <c r="AB386" s="202"/>
      <c r="AC386" s="202"/>
      <c r="AJ386" s="12"/>
      <c r="AK386" s="202"/>
      <c r="AL386" s="202"/>
      <c r="AM386" s="202"/>
      <c r="AN386" s="202"/>
      <c r="AO386" s="202"/>
      <c r="AP386" s="202"/>
      <c r="AQ386" s="202"/>
      <c r="AR386" s="202"/>
      <c r="AS386" s="202"/>
      <c r="AT386" s="202"/>
      <c r="BA386" s="12"/>
      <c r="BB386" s="202"/>
      <c r="BC386" s="202"/>
      <c r="BD386" s="202"/>
      <c r="BE386" s="202"/>
      <c r="BF386" s="202"/>
      <c r="BG386" s="202"/>
      <c r="BH386" s="202"/>
      <c r="BI386" s="202"/>
      <c r="BJ386" s="202"/>
      <c r="BK386" s="202"/>
      <c r="BR386" s="12"/>
      <c r="BS386" s="202"/>
      <c r="BT386" s="202"/>
      <c r="BU386" s="202"/>
      <c r="BV386" s="202"/>
      <c r="BW386" s="202"/>
      <c r="BX386" s="202"/>
      <c r="BY386" s="202"/>
      <c r="BZ386" s="202"/>
      <c r="CA386" s="202"/>
      <c r="CB386" s="202"/>
      <c r="CI386" s="12"/>
      <c r="CJ386" s="202"/>
      <c r="CK386" s="202"/>
      <c r="CL386" s="202"/>
      <c r="CM386" s="202"/>
      <c r="CN386" s="202"/>
      <c r="CO386" s="202"/>
      <c r="CP386" s="202"/>
      <c r="CQ386" s="202"/>
      <c r="CR386" s="202"/>
      <c r="CS386" s="202"/>
      <c r="CZ386" s="12"/>
      <c r="DA386" s="202"/>
      <c r="DB386" s="202"/>
      <c r="DC386" s="202"/>
      <c r="DD386" s="202"/>
      <c r="DE386" s="202"/>
      <c r="DF386" s="202"/>
      <c r="DG386" s="202"/>
      <c r="DH386" s="202"/>
      <c r="DI386" s="202"/>
      <c r="DJ386" s="202"/>
      <c r="DQ386" s="12"/>
      <c r="DR386" s="202"/>
      <c r="DS386" s="202"/>
      <c r="DT386" s="202"/>
      <c r="DU386" s="202"/>
      <c r="DV386" s="202"/>
      <c r="DW386" s="202"/>
      <c r="DX386" s="202"/>
      <c r="DY386" s="202"/>
      <c r="DZ386" s="202"/>
      <c r="EA386" s="202"/>
    </row>
    <row r="387" spans="2:132" x14ac:dyDescent="0.3">
      <c r="B387" s="12" t="s">
        <v>172</v>
      </c>
      <c r="C387" s="68" t="str">
        <f>D342</f>
        <v>A</v>
      </c>
      <c r="D387" s="16"/>
      <c r="E387" s="16"/>
      <c r="F387" s="16"/>
      <c r="G387" s="16"/>
      <c r="H387" s="16"/>
      <c r="I387" s="16"/>
      <c r="J387" s="16"/>
      <c r="K387" s="16"/>
      <c r="L387" s="16"/>
      <c r="S387" s="12" t="s">
        <v>172</v>
      </c>
      <c r="T387" s="68" t="str">
        <f>U342</f>
        <v>B</v>
      </c>
      <c r="U387" s="202"/>
      <c r="V387" s="202"/>
      <c r="W387" s="202"/>
      <c r="X387" s="202"/>
      <c r="Y387" s="202"/>
      <c r="Z387" s="202"/>
      <c r="AA387" s="202"/>
      <c r="AB387" s="202"/>
      <c r="AC387" s="202"/>
      <c r="AJ387" s="12" t="s">
        <v>172</v>
      </c>
      <c r="AK387" s="68" t="str">
        <f>AL342</f>
        <v>A</v>
      </c>
      <c r="AL387" s="202"/>
      <c r="AM387" s="202"/>
      <c r="AN387" s="202"/>
      <c r="AO387" s="202"/>
      <c r="AP387" s="202"/>
      <c r="AQ387" s="202"/>
      <c r="AR387" s="202"/>
      <c r="AS387" s="202"/>
      <c r="AT387" s="202"/>
      <c r="BA387" s="12" t="s">
        <v>172</v>
      </c>
      <c r="BB387" s="68" t="str">
        <f>BC342</f>
        <v>B</v>
      </c>
      <c r="BC387" s="202"/>
      <c r="BD387" s="202"/>
      <c r="BE387" s="202"/>
      <c r="BF387" s="202"/>
      <c r="BG387" s="202"/>
      <c r="BH387" s="202"/>
      <c r="BI387" s="202"/>
      <c r="BJ387" s="202"/>
      <c r="BK387" s="202"/>
      <c r="BR387" s="12" t="s">
        <v>172</v>
      </c>
      <c r="BS387" s="68" t="str">
        <f>BT342</f>
        <v>A</v>
      </c>
      <c r="BT387" s="202"/>
      <c r="BU387" s="202"/>
      <c r="BV387" s="202"/>
      <c r="BW387" s="202"/>
      <c r="BX387" s="202"/>
      <c r="BY387" s="202"/>
      <c r="BZ387" s="202"/>
      <c r="CA387" s="202"/>
      <c r="CB387" s="202"/>
      <c r="CI387" s="12" t="s">
        <v>172</v>
      </c>
      <c r="CJ387" s="68" t="str">
        <f>CK342</f>
        <v>B</v>
      </c>
      <c r="CK387" s="202"/>
      <c r="CL387" s="202"/>
      <c r="CM387" s="202"/>
      <c r="CN387" s="202"/>
      <c r="CO387" s="202"/>
      <c r="CP387" s="202"/>
      <c r="CQ387" s="202"/>
      <c r="CR387" s="202"/>
      <c r="CS387" s="202"/>
      <c r="CZ387" s="12" t="s">
        <v>172</v>
      </c>
      <c r="DA387" s="68" t="str">
        <f>DB342</f>
        <v>A</v>
      </c>
      <c r="DB387" s="202"/>
      <c r="DC387" s="202"/>
      <c r="DD387" s="202"/>
      <c r="DE387" s="202"/>
      <c r="DF387" s="202"/>
      <c r="DG387" s="202"/>
      <c r="DH387" s="202"/>
      <c r="DI387" s="202"/>
      <c r="DJ387" s="202"/>
      <c r="DQ387" s="12" t="s">
        <v>172</v>
      </c>
      <c r="DR387" s="68" t="str">
        <f>DS342</f>
        <v>B</v>
      </c>
      <c r="DS387" s="202"/>
      <c r="DT387" s="202"/>
      <c r="DU387" s="202"/>
      <c r="DV387" s="202"/>
      <c r="DW387" s="202"/>
      <c r="DX387" s="202"/>
      <c r="DY387" s="202"/>
      <c r="DZ387" s="202"/>
      <c r="EA387" s="202"/>
    </row>
    <row r="388" spans="2:132" x14ac:dyDescent="0.3">
      <c r="B388" s="12"/>
      <c r="C388" s="16"/>
      <c r="D388" s="16"/>
      <c r="E388" s="38"/>
      <c r="F388" s="16"/>
      <c r="G388" s="16"/>
      <c r="H388" s="16"/>
      <c r="I388" s="16"/>
      <c r="J388" s="16"/>
      <c r="K388" s="16"/>
      <c r="L388" s="16"/>
      <c r="M388" s="16"/>
      <c r="S388" s="12"/>
      <c r="T388" s="202"/>
      <c r="U388" s="202"/>
      <c r="V388" s="38"/>
      <c r="W388" s="202"/>
      <c r="X388" s="202"/>
      <c r="Y388" s="202"/>
      <c r="Z388" s="202"/>
      <c r="AA388" s="202"/>
      <c r="AB388" s="202"/>
      <c r="AC388" s="202"/>
      <c r="AD388" s="202"/>
      <c r="AJ388" s="12"/>
      <c r="AK388" s="202"/>
      <c r="AL388" s="202"/>
      <c r="AM388" s="38"/>
      <c r="AN388" s="202"/>
      <c r="AO388" s="202"/>
      <c r="AP388" s="202"/>
      <c r="AQ388" s="202"/>
      <c r="AR388" s="202"/>
      <c r="AS388" s="202"/>
      <c r="AT388" s="202"/>
      <c r="AU388" s="202"/>
      <c r="BA388" s="12"/>
      <c r="BB388" s="202"/>
      <c r="BC388" s="202"/>
      <c r="BD388" s="38"/>
      <c r="BE388" s="202"/>
      <c r="BF388" s="202"/>
      <c r="BG388" s="202"/>
      <c r="BH388" s="202"/>
      <c r="BI388" s="202"/>
      <c r="BJ388" s="202"/>
      <c r="BK388" s="202"/>
      <c r="BL388" s="202"/>
      <c r="BR388" s="12"/>
      <c r="BS388" s="202"/>
      <c r="BT388" s="202"/>
      <c r="BU388" s="38"/>
      <c r="BV388" s="202"/>
      <c r="BW388" s="202"/>
      <c r="BX388" s="202"/>
      <c r="BY388" s="202"/>
      <c r="BZ388" s="202"/>
      <c r="CA388" s="202"/>
      <c r="CB388" s="202"/>
      <c r="CC388" s="202"/>
      <c r="CI388" s="12"/>
      <c r="CJ388" s="202"/>
      <c r="CK388" s="202"/>
      <c r="CL388" s="38"/>
      <c r="CM388" s="202"/>
      <c r="CN388" s="202"/>
      <c r="CO388" s="202"/>
      <c r="CP388" s="202"/>
      <c r="CQ388" s="202"/>
      <c r="CR388" s="202"/>
      <c r="CS388" s="202"/>
      <c r="CT388" s="202"/>
      <c r="CZ388" s="12"/>
      <c r="DA388" s="202"/>
      <c r="DB388" s="202"/>
      <c r="DC388" s="38"/>
      <c r="DD388" s="202"/>
      <c r="DE388" s="202"/>
      <c r="DF388" s="202"/>
      <c r="DG388" s="202"/>
      <c r="DH388" s="202"/>
      <c r="DI388" s="202"/>
      <c r="DJ388" s="202"/>
      <c r="DK388" s="202"/>
      <c r="DQ388" s="12"/>
      <c r="DR388" s="202"/>
      <c r="DS388" s="202"/>
      <c r="DT388" s="38"/>
      <c r="DU388" s="202"/>
      <c r="DV388" s="202"/>
      <c r="DW388" s="202"/>
      <c r="DX388" s="202"/>
      <c r="DY388" s="202"/>
      <c r="DZ388" s="202"/>
      <c r="EA388" s="202"/>
      <c r="EB388" s="202"/>
    </row>
    <row r="389" spans="2:132" x14ac:dyDescent="0.3">
      <c r="B389" s="69" t="s">
        <v>142</v>
      </c>
      <c r="C389" s="16"/>
      <c r="D389" s="16"/>
      <c r="E389" s="38"/>
      <c r="F389" s="16"/>
      <c r="G389" s="16"/>
      <c r="H389" s="16"/>
      <c r="I389" s="16"/>
      <c r="J389" s="16"/>
      <c r="K389" s="16"/>
      <c r="L389" s="16"/>
      <c r="M389" s="16"/>
      <c r="S389" s="69" t="s">
        <v>142</v>
      </c>
      <c r="T389" s="202"/>
      <c r="U389" s="202"/>
      <c r="V389" s="38"/>
      <c r="W389" s="202"/>
      <c r="X389" s="202"/>
      <c r="Y389" s="202"/>
      <c r="Z389" s="202"/>
      <c r="AA389" s="202"/>
      <c r="AB389" s="202"/>
      <c r="AC389" s="202"/>
      <c r="AD389" s="202"/>
      <c r="AJ389" s="69" t="s">
        <v>142</v>
      </c>
      <c r="AK389" s="202"/>
      <c r="AL389" s="202"/>
      <c r="AM389" s="38"/>
      <c r="AN389" s="202"/>
      <c r="AO389" s="202"/>
      <c r="AP389" s="202"/>
      <c r="AQ389" s="202"/>
      <c r="AR389" s="202"/>
      <c r="AS389" s="202"/>
      <c r="AT389" s="202"/>
      <c r="AU389" s="202"/>
      <c r="BA389" s="69" t="s">
        <v>142</v>
      </c>
      <c r="BB389" s="202"/>
      <c r="BC389" s="202"/>
      <c r="BD389" s="38"/>
      <c r="BE389" s="202"/>
      <c r="BF389" s="202"/>
      <c r="BG389" s="202"/>
      <c r="BH389" s="202"/>
      <c r="BI389" s="202"/>
      <c r="BJ389" s="202"/>
      <c r="BK389" s="202"/>
      <c r="BL389" s="202"/>
      <c r="BR389" s="69" t="s">
        <v>142</v>
      </c>
      <c r="BS389" s="202"/>
      <c r="BT389" s="202"/>
      <c r="BU389" s="38"/>
      <c r="BV389" s="202"/>
      <c r="BW389" s="202"/>
      <c r="BX389" s="202"/>
      <c r="BY389" s="202"/>
      <c r="BZ389" s="202"/>
      <c r="CA389" s="202"/>
      <c r="CB389" s="202"/>
      <c r="CC389" s="202"/>
      <c r="CI389" s="69" t="s">
        <v>142</v>
      </c>
      <c r="CJ389" s="202"/>
      <c r="CK389" s="202"/>
      <c r="CL389" s="38"/>
      <c r="CM389" s="202"/>
      <c r="CN389" s="202"/>
      <c r="CO389" s="202"/>
      <c r="CP389" s="202"/>
      <c r="CQ389" s="202"/>
      <c r="CR389" s="202"/>
      <c r="CS389" s="202"/>
      <c r="CT389" s="202"/>
      <c r="CZ389" s="69" t="s">
        <v>142</v>
      </c>
      <c r="DA389" s="202"/>
      <c r="DB389" s="202"/>
      <c r="DC389" s="38"/>
      <c r="DD389" s="202"/>
      <c r="DE389" s="202"/>
      <c r="DF389" s="202"/>
      <c r="DG389" s="202"/>
      <c r="DH389" s="202"/>
      <c r="DI389" s="202"/>
      <c r="DJ389" s="202"/>
      <c r="DK389" s="202"/>
      <c r="DQ389" s="69" t="s">
        <v>142</v>
      </c>
      <c r="DR389" s="202"/>
      <c r="DS389" s="202"/>
      <c r="DT389" s="38"/>
      <c r="DU389" s="202"/>
      <c r="DV389" s="202"/>
      <c r="DW389" s="202"/>
      <c r="DX389" s="202"/>
      <c r="DY389" s="202"/>
      <c r="DZ389" s="202"/>
      <c r="EA389" s="202"/>
      <c r="EB389" s="202"/>
    </row>
    <row r="390" spans="2:132" x14ac:dyDescent="0.3">
      <c r="B390" s="52" t="s">
        <v>143</v>
      </c>
      <c r="C390" s="16"/>
      <c r="D390" s="16"/>
      <c r="E390" s="38"/>
      <c r="F390" s="16"/>
      <c r="G390" s="16"/>
      <c r="H390" s="16"/>
      <c r="I390" s="16"/>
      <c r="J390" s="16"/>
      <c r="K390" s="16"/>
      <c r="L390" s="16"/>
      <c r="M390" s="16"/>
      <c r="S390" s="52" t="s">
        <v>143</v>
      </c>
      <c r="T390" s="202"/>
      <c r="U390" s="202"/>
      <c r="V390" s="38"/>
      <c r="W390" s="202"/>
      <c r="X390" s="202"/>
      <c r="Y390" s="202"/>
      <c r="Z390" s="202"/>
      <c r="AA390" s="202"/>
      <c r="AB390" s="202"/>
      <c r="AC390" s="202"/>
      <c r="AD390" s="202"/>
      <c r="AJ390" s="52" t="s">
        <v>143</v>
      </c>
      <c r="AK390" s="202"/>
      <c r="AL390" s="202"/>
      <c r="AM390" s="38"/>
      <c r="AN390" s="202"/>
      <c r="AO390" s="202"/>
      <c r="AP390" s="202"/>
      <c r="AQ390" s="202"/>
      <c r="AR390" s="202"/>
      <c r="AS390" s="202"/>
      <c r="AT390" s="202"/>
      <c r="AU390" s="202"/>
      <c r="BA390" s="52" t="s">
        <v>143</v>
      </c>
      <c r="BB390" s="202"/>
      <c r="BC390" s="202"/>
      <c r="BD390" s="38"/>
      <c r="BE390" s="202"/>
      <c r="BF390" s="202"/>
      <c r="BG390" s="202"/>
      <c r="BH390" s="202"/>
      <c r="BI390" s="202"/>
      <c r="BJ390" s="202"/>
      <c r="BK390" s="202"/>
      <c r="BL390" s="202"/>
      <c r="BR390" s="52" t="s">
        <v>143</v>
      </c>
      <c r="BS390" s="202"/>
      <c r="BT390" s="202"/>
      <c r="BU390" s="38"/>
      <c r="BV390" s="202"/>
      <c r="BW390" s="202"/>
      <c r="BX390" s="202"/>
      <c r="BY390" s="202"/>
      <c r="BZ390" s="202"/>
      <c r="CA390" s="202"/>
      <c r="CB390" s="202"/>
      <c r="CC390" s="202"/>
      <c r="CI390" s="52" t="s">
        <v>143</v>
      </c>
      <c r="CJ390" s="202"/>
      <c r="CK390" s="202"/>
      <c r="CL390" s="38"/>
      <c r="CM390" s="202"/>
      <c r="CN390" s="202"/>
      <c r="CO390" s="202"/>
      <c r="CP390" s="202"/>
      <c r="CQ390" s="202"/>
      <c r="CR390" s="202"/>
      <c r="CS390" s="202"/>
      <c r="CT390" s="202"/>
      <c r="CZ390" s="52" t="s">
        <v>143</v>
      </c>
      <c r="DA390" s="202"/>
      <c r="DB390" s="202"/>
      <c r="DC390" s="38"/>
      <c r="DD390" s="202"/>
      <c r="DE390" s="202"/>
      <c r="DF390" s="202"/>
      <c r="DG390" s="202"/>
      <c r="DH390" s="202"/>
      <c r="DI390" s="202"/>
      <c r="DJ390" s="202"/>
      <c r="DK390" s="202"/>
      <c r="DQ390" s="52" t="s">
        <v>143</v>
      </c>
      <c r="DR390" s="202"/>
      <c r="DS390" s="202"/>
      <c r="DT390" s="38"/>
      <c r="DU390" s="202"/>
      <c r="DV390" s="202"/>
      <c r="DW390" s="202"/>
      <c r="DX390" s="202"/>
      <c r="DY390" s="202"/>
      <c r="DZ390" s="202"/>
      <c r="EA390" s="202"/>
      <c r="EB390" s="202"/>
    </row>
    <row r="391" spans="2:132" x14ac:dyDescent="0.3">
      <c r="B391" s="52"/>
      <c r="C391" s="16"/>
      <c r="D391" s="16"/>
      <c r="E391" s="38"/>
      <c r="F391" s="16"/>
      <c r="G391" s="16"/>
      <c r="H391" s="16"/>
      <c r="I391" s="16"/>
      <c r="J391" s="16"/>
      <c r="K391" s="16"/>
      <c r="L391" s="16"/>
      <c r="M391" s="16"/>
      <c r="S391" s="52"/>
      <c r="T391" s="202"/>
      <c r="U391" s="202"/>
      <c r="V391" s="38"/>
      <c r="W391" s="202"/>
      <c r="X391" s="202"/>
      <c r="Y391" s="202"/>
      <c r="Z391" s="202"/>
      <c r="AA391" s="202"/>
      <c r="AB391" s="202"/>
      <c r="AC391" s="202"/>
      <c r="AD391" s="202"/>
      <c r="AJ391" s="52"/>
      <c r="AK391" s="202"/>
      <c r="AL391" s="202"/>
      <c r="AM391" s="38"/>
      <c r="AN391" s="202"/>
      <c r="AO391" s="202"/>
      <c r="AP391" s="202"/>
      <c r="AQ391" s="202"/>
      <c r="AR391" s="202"/>
      <c r="AS391" s="202"/>
      <c r="AT391" s="202"/>
      <c r="AU391" s="202"/>
      <c r="BA391" s="52"/>
      <c r="BB391" s="202"/>
      <c r="BC391" s="202"/>
      <c r="BD391" s="38"/>
      <c r="BE391" s="202"/>
      <c r="BF391" s="202"/>
      <c r="BG391" s="202"/>
      <c r="BH391" s="202"/>
      <c r="BI391" s="202"/>
      <c r="BJ391" s="202"/>
      <c r="BK391" s="202"/>
      <c r="BL391" s="202"/>
      <c r="BR391" s="52"/>
      <c r="BS391" s="202"/>
      <c r="BT391" s="202"/>
      <c r="BU391" s="38"/>
      <c r="BV391" s="202"/>
      <c r="BW391" s="202"/>
      <c r="BX391" s="202"/>
      <c r="BY391" s="202"/>
      <c r="BZ391" s="202"/>
      <c r="CA391" s="202"/>
      <c r="CB391" s="202"/>
      <c r="CC391" s="202"/>
      <c r="CI391" s="52"/>
      <c r="CJ391" s="202"/>
      <c r="CK391" s="202"/>
      <c r="CL391" s="38"/>
      <c r="CM391" s="202"/>
      <c r="CN391" s="202"/>
      <c r="CO391" s="202"/>
      <c r="CP391" s="202"/>
      <c r="CQ391" s="202"/>
      <c r="CR391" s="202"/>
      <c r="CS391" s="202"/>
      <c r="CT391" s="202"/>
      <c r="CZ391" s="52"/>
      <c r="DA391" s="202"/>
      <c r="DB391" s="202"/>
      <c r="DC391" s="38"/>
      <c r="DD391" s="202"/>
      <c r="DE391" s="202"/>
      <c r="DF391" s="202"/>
      <c r="DG391" s="202"/>
      <c r="DH391" s="202"/>
      <c r="DI391" s="202"/>
      <c r="DJ391" s="202"/>
      <c r="DK391" s="202"/>
      <c r="DQ391" s="52"/>
      <c r="DR391" s="202"/>
      <c r="DS391" s="202"/>
      <c r="DT391" s="38"/>
      <c r="DU391" s="202"/>
      <c r="DV391" s="202"/>
      <c r="DW391" s="202"/>
      <c r="DX391" s="202"/>
      <c r="DY391" s="202"/>
      <c r="DZ391" s="202"/>
      <c r="EA391" s="202"/>
      <c r="EB391" s="202"/>
    </row>
    <row r="392" spans="2:132" x14ac:dyDescent="0.3">
      <c r="B392" s="52" t="s">
        <v>144</v>
      </c>
      <c r="C392" s="16"/>
      <c r="D392" s="16"/>
      <c r="E392" s="38"/>
      <c r="F392" s="16"/>
      <c r="G392" s="16"/>
      <c r="H392" s="16"/>
      <c r="I392" s="16"/>
      <c r="J392" s="16"/>
      <c r="K392" s="16"/>
      <c r="L392" s="16"/>
      <c r="M392" s="16"/>
      <c r="S392" s="52" t="s">
        <v>144</v>
      </c>
      <c r="T392" s="202"/>
      <c r="U392" s="202"/>
      <c r="V392" s="38"/>
      <c r="W392" s="202"/>
      <c r="X392" s="202"/>
      <c r="Y392" s="202"/>
      <c r="Z392" s="202"/>
      <c r="AA392" s="202"/>
      <c r="AB392" s="202"/>
      <c r="AC392" s="202"/>
      <c r="AD392" s="202"/>
      <c r="AJ392" s="52" t="s">
        <v>144</v>
      </c>
      <c r="AK392" s="202"/>
      <c r="AL392" s="202"/>
      <c r="AM392" s="38"/>
      <c r="AN392" s="202"/>
      <c r="AO392" s="202"/>
      <c r="AP392" s="202"/>
      <c r="AQ392" s="202"/>
      <c r="AR392" s="202"/>
      <c r="AS392" s="202"/>
      <c r="AT392" s="202"/>
      <c r="AU392" s="202"/>
      <c r="BA392" s="52" t="s">
        <v>144</v>
      </c>
      <c r="BB392" s="202"/>
      <c r="BC392" s="202"/>
      <c r="BD392" s="38"/>
      <c r="BE392" s="202"/>
      <c r="BF392" s="202"/>
      <c r="BG392" s="202"/>
      <c r="BH392" s="202"/>
      <c r="BI392" s="202"/>
      <c r="BJ392" s="202"/>
      <c r="BK392" s="202"/>
      <c r="BL392" s="202"/>
      <c r="BR392" s="52" t="s">
        <v>144</v>
      </c>
      <c r="BS392" s="202"/>
      <c r="BT392" s="202"/>
      <c r="BU392" s="38"/>
      <c r="BV392" s="202"/>
      <c r="BW392" s="202"/>
      <c r="BX392" s="202"/>
      <c r="BY392" s="202"/>
      <c r="BZ392" s="202"/>
      <c r="CA392" s="202"/>
      <c r="CB392" s="202"/>
      <c r="CC392" s="202"/>
      <c r="CI392" s="52" t="s">
        <v>144</v>
      </c>
      <c r="CJ392" s="202"/>
      <c r="CK392" s="202"/>
      <c r="CL392" s="38"/>
      <c r="CM392" s="202"/>
      <c r="CN392" s="202"/>
      <c r="CO392" s="202"/>
      <c r="CP392" s="202"/>
      <c r="CQ392" s="202"/>
      <c r="CR392" s="202"/>
      <c r="CS392" s="202"/>
      <c r="CT392" s="202"/>
      <c r="CZ392" s="52" t="s">
        <v>144</v>
      </c>
      <c r="DA392" s="202"/>
      <c r="DB392" s="202"/>
      <c r="DC392" s="38"/>
      <c r="DD392" s="202"/>
      <c r="DE392" s="202"/>
      <c r="DF392" s="202"/>
      <c r="DG392" s="202"/>
      <c r="DH392" s="202"/>
      <c r="DI392" s="202"/>
      <c r="DJ392" s="202"/>
      <c r="DK392" s="202"/>
      <c r="DQ392" s="52" t="s">
        <v>144</v>
      </c>
      <c r="DR392" s="202"/>
      <c r="DS392" s="202"/>
      <c r="DT392" s="38"/>
      <c r="DU392" s="202"/>
      <c r="DV392" s="202"/>
      <c r="DW392" s="202"/>
      <c r="DX392" s="202"/>
      <c r="DY392" s="202"/>
      <c r="DZ392" s="202"/>
      <c r="EA392" s="202"/>
      <c r="EB392" s="202"/>
    </row>
    <row r="393" spans="2:132" x14ac:dyDescent="0.3">
      <c r="B393" s="52" t="s">
        <v>145</v>
      </c>
      <c r="C393" s="16"/>
      <c r="D393" s="16"/>
      <c r="E393" s="38"/>
      <c r="F393" s="16"/>
      <c r="G393" s="16"/>
      <c r="H393" s="16"/>
      <c r="I393" s="16"/>
      <c r="J393" s="16"/>
      <c r="K393" s="16"/>
      <c r="L393" s="16"/>
      <c r="M393" s="16"/>
      <c r="S393" s="52" t="s">
        <v>145</v>
      </c>
      <c r="T393" s="202"/>
      <c r="U393" s="202"/>
      <c r="V393" s="38"/>
      <c r="W393" s="202"/>
      <c r="X393" s="202"/>
      <c r="Y393" s="202"/>
      <c r="Z393" s="202"/>
      <c r="AA393" s="202"/>
      <c r="AB393" s="202"/>
      <c r="AC393" s="202"/>
      <c r="AD393" s="202"/>
      <c r="AJ393" s="52" t="s">
        <v>145</v>
      </c>
      <c r="AK393" s="202"/>
      <c r="AL393" s="202"/>
      <c r="AM393" s="38"/>
      <c r="AN393" s="202"/>
      <c r="AO393" s="202"/>
      <c r="AP393" s="202"/>
      <c r="AQ393" s="202"/>
      <c r="AR393" s="202"/>
      <c r="AS393" s="202"/>
      <c r="AT393" s="202"/>
      <c r="AU393" s="202"/>
      <c r="BA393" s="52" t="s">
        <v>145</v>
      </c>
      <c r="BB393" s="202"/>
      <c r="BC393" s="202"/>
      <c r="BD393" s="38"/>
      <c r="BE393" s="202"/>
      <c r="BF393" s="202"/>
      <c r="BG393" s="202"/>
      <c r="BH393" s="202"/>
      <c r="BI393" s="202"/>
      <c r="BJ393" s="202"/>
      <c r="BK393" s="202"/>
      <c r="BL393" s="202"/>
      <c r="BR393" s="52" t="s">
        <v>145</v>
      </c>
      <c r="BS393" s="202"/>
      <c r="BT393" s="202"/>
      <c r="BU393" s="38"/>
      <c r="BV393" s="202"/>
      <c r="BW393" s="202"/>
      <c r="BX393" s="202"/>
      <c r="BY393" s="202"/>
      <c r="BZ393" s="202"/>
      <c r="CA393" s="202"/>
      <c r="CB393" s="202"/>
      <c r="CC393" s="202"/>
      <c r="CI393" s="52" t="s">
        <v>145</v>
      </c>
      <c r="CJ393" s="202"/>
      <c r="CK393" s="202"/>
      <c r="CL393" s="38"/>
      <c r="CM393" s="202"/>
      <c r="CN393" s="202"/>
      <c r="CO393" s="202"/>
      <c r="CP393" s="202"/>
      <c r="CQ393" s="202"/>
      <c r="CR393" s="202"/>
      <c r="CS393" s="202"/>
      <c r="CT393" s="202"/>
      <c r="CZ393" s="52" t="s">
        <v>145</v>
      </c>
      <c r="DA393" s="202"/>
      <c r="DB393" s="202"/>
      <c r="DC393" s="38"/>
      <c r="DD393" s="202"/>
      <c r="DE393" s="202"/>
      <c r="DF393" s="202"/>
      <c r="DG393" s="202"/>
      <c r="DH393" s="202"/>
      <c r="DI393" s="202"/>
      <c r="DJ393" s="202"/>
      <c r="DK393" s="202"/>
      <c r="DQ393" s="52" t="s">
        <v>145</v>
      </c>
      <c r="DR393" s="202"/>
      <c r="DS393" s="202"/>
      <c r="DT393" s="38"/>
      <c r="DU393" s="202"/>
      <c r="DV393" s="202"/>
      <c r="DW393" s="202"/>
      <c r="DX393" s="202"/>
      <c r="DY393" s="202"/>
      <c r="DZ393" s="202"/>
      <c r="EA393" s="202"/>
      <c r="EB393" s="202"/>
    </row>
    <row r="394" spans="2:132" x14ac:dyDescent="0.3">
      <c r="B394" s="52" t="s">
        <v>146</v>
      </c>
      <c r="C394" s="16"/>
      <c r="D394" s="16"/>
      <c r="E394" s="38"/>
      <c r="F394" s="16"/>
      <c r="G394" s="16"/>
      <c r="H394" s="16"/>
      <c r="I394" s="16"/>
      <c r="J394" s="16"/>
      <c r="K394" s="16"/>
      <c r="L394" s="16"/>
      <c r="M394" s="16"/>
      <c r="S394" s="52" t="s">
        <v>146</v>
      </c>
      <c r="T394" s="202"/>
      <c r="U394" s="202"/>
      <c r="V394" s="38"/>
      <c r="W394" s="202"/>
      <c r="X394" s="202"/>
      <c r="Y394" s="202"/>
      <c r="Z394" s="202"/>
      <c r="AA394" s="202"/>
      <c r="AB394" s="202"/>
      <c r="AC394" s="202"/>
      <c r="AD394" s="202"/>
      <c r="AJ394" s="52" t="s">
        <v>146</v>
      </c>
      <c r="AK394" s="202"/>
      <c r="AL394" s="202"/>
      <c r="AM394" s="38"/>
      <c r="AN394" s="202"/>
      <c r="AO394" s="202"/>
      <c r="AP394" s="202"/>
      <c r="AQ394" s="202"/>
      <c r="AR394" s="202"/>
      <c r="AS394" s="202"/>
      <c r="AT394" s="202"/>
      <c r="AU394" s="202"/>
      <c r="BA394" s="52" t="s">
        <v>146</v>
      </c>
      <c r="BB394" s="202"/>
      <c r="BC394" s="202"/>
      <c r="BD394" s="38"/>
      <c r="BE394" s="202"/>
      <c r="BF394" s="202"/>
      <c r="BG394" s="202"/>
      <c r="BH394" s="202"/>
      <c r="BI394" s="202"/>
      <c r="BJ394" s="202"/>
      <c r="BK394" s="202"/>
      <c r="BL394" s="202"/>
      <c r="BR394" s="52" t="s">
        <v>146</v>
      </c>
      <c r="BS394" s="202"/>
      <c r="BT394" s="202"/>
      <c r="BU394" s="38"/>
      <c r="BV394" s="202"/>
      <c r="BW394" s="202"/>
      <c r="BX394" s="202"/>
      <c r="BY394" s="202"/>
      <c r="BZ394" s="202"/>
      <c r="CA394" s="202"/>
      <c r="CB394" s="202"/>
      <c r="CC394" s="202"/>
      <c r="CI394" s="52" t="s">
        <v>146</v>
      </c>
      <c r="CJ394" s="202"/>
      <c r="CK394" s="202"/>
      <c r="CL394" s="38"/>
      <c r="CM394" s="202"/>
      <c r="CN394" s="202"/>
      <c r="CO394" s="202"/>
      <c r="CP394" s="202"/>
      <c r="CQ394" s="202"/>
      <c r="CR394" s="202"/>
      <c r="CS394" s="202"/>
      <c r="CT394" s="202"/>
      <c r="CZ394" s="52" t="s">
        <v>146</v>
      </c>
      <c r="DA394" s="202"/>
      <c r="DB394" s="202"/>
      <c r="DC394" s="38"/>
      <c r="DD394" s="202"/>
      <c r="DE394" s="202"/>
      <c r="DF394" s="202"/>
      <c r="DG394" s="202"/>
      <c r="DH394" s="202"/>
      <c r="DI394" s="202"/>
      <c r="DJ394" s="202"/>
      <c r="DK394" s="202"/>
      <c r="DQ394" s="52" t="s">
        <v>146</v>
      </c>
      <c r="DR394" s="202"/>
      <c r="DS394" s="202"/>
      <c r="DT394" s="38"/>
      <c r="DU394" s="202"/>
      <c r="DV394" s="202"/>
      <c r="DW394" s="202"/>
      <c r="DX394" s="202"/>
      <c r="DY394" s="202"/>
      <c r="DZ394" s="202"/>
      <c r="EA394" s="202"/>
      <c r="EB394" s="202"/>
    </row>
    <row r="395" spans="2:132" x14ac:dyDescent="0.3">
      <c r="B395" s="12"/>
      <c r="C395" s="16"/>
      <c r="D395" s="16"/>
      <c r="E395" s="38"/>
      <c r="F395" s="16"/>
      <c r="G395" s="16"/>
      <c r="H395" s="16"/>
      <c r="I395" s="16"/>
      <c r="J395" s="16"/>
      <c r="K395" s="16"/>
      <c r="L395" s="16"/>
      <c r="M395" s="16"/>
      <c r="S395" s="12"/>
      <c r="T395" s="202"/>
      <c r="U395" s="202"/>
      <c r="V395" s="38"/>
      <c r="W395" s="202"/>
      <c r="X395" s="202"/>
      <c r="Y395" s="202"/>
      <c r="Z395" s="202"/>
      <c r="AA395" s="202"/>
      <c r="AB395" s="202"/>
      <c r="AC395" s="202"/>
      <c r="AD395" s="202"/>
      <c r="AJ395" s="12"/>
      <c r="AK395" s="202"/>
      <c r="AL395" s="202"/>
      <c r="AM395" s="38"/>
      <c r="AN395" s="202"/>
      <c r="AO395" s="202"/>
      <c r="AP395" s="202"/>
      <c r="AQ395" s="202"/>
      <c r="AR395" s="202"/>
      <c r="AS395" s="202"/>
      <c r="AT395" s="202"/>
      <c r="AU395" s="202"/>
      <c r="BA395" s="12"/>
      <c r="BB395" s="202"/>
      <c r="BC395" s="202"/>
      <c r="BD395" s="38"/>
      <c r="BE395" s="202"/>
      <c r="BF395" s="202"/>
      <c r="BG395" s="202"/>
      <c r="BH395" s="202"/>
      <c r="BI395" s="202"/>
      <c r="BJ395" s="202"/>
      <c r="BK395" s="202"/>
      <c r="BL395" s="202"/>
      <c r="BR395" s="12"/>
      <c r="BS395" s="202"/>
      <c r="BT395" s="202"/>
      <c r="BU395" s="38"/>
      <c r="BV395" s="202"/>
      <c r="BW395" s="202"/>
      <c r="BX395" s="202"/>
      <c r="BY395" s="202"/>
      <c r="BZ395" s="202"/>
      <c r="CA395" s="202"/>
      <c r="CB395" s="202"/>
      <c r="CC395" s="202"/>
      <c r="CI395" s="12"/>
      <c r="CJ395" s="202"/>
      <c r="CK395" s="202"/>
      <c r="CL395" s="38"/>
      <c r="CM395" s="202"/>
      <c r="CN395" s="202"/>
      <c r="CO395" s="202"/>
      <c r="CP395" s="202"/>
      <c r="CQ395" s="202"/>
      <c r="CR395" s="202"/>
      <c r="CS395" s="202"/>
      <c r="CT395" s="202"/>
      <c r="CZ395" s="12"/>
      <c r="DA395" s="202"/>
      <c r="DB395" s="202"/>
      <c r="DC395" s="38"/>
      <c r="DD395" s="202"/>
      <c r="DE395" s="202"/>
      <c r="DF395" s="202"/>
      <c r="DG395" s="202"/>
      <c r="DH395" s="202"/>
      <c r="DI395" s="202"/>
      <c r="DJ395" s="202"/>
      <c r="DK395" s="202"/>
      <c r="DQ395" s="12"/>
      <c r="DR395" s="202"/>
      <c r="DS395" s="202"/>
      <c r="DT395" s="38"/>
      <c r="DU395" s="202"/>
      <c r="DV395" s="202"/>
      <c r="DW395" s="202"/>
      <c r="DX395" s="202"/>
      <c r="DY395" s="202"/>
      <c r="DZ395" s="202"/>
      <c r="EA395" s="202"/>
      <c r="EB395" s="202"/>
    </row>
    <row r="396" spans="2:132" x14ac:dyDescent="0.3">
      <c r="B396" s="45" t="s">
        <v>173</v>
      </c>
      <c r="C396" s="16"/>
      <c r="D396" s="16"/>
      <c r="E396" s="38"/>
      <c r="F396" s="16"/>
      <c r="G396" s="16"/>
      <c r="H396" s="16"/>
      <c r="I396" s="16"/>
      <c r="J396" s="16"/>
      <c r="K396" s="16"/>
      <c r="L396" s="16"/>
      <c r="M396" s="16"/>
      <c r="S396" s="45" t="s">
        <v>173</v>
      </c>
      <c r="T396" s="202"/>
      <c r="U396" s="202"/>
      <c r="V396" s="38"/>
      <c r="W396" s="202"/>
      <c r="X396" s="202"/>
      <c r="Y396" s="202"/>
      <c r="Z396" s="202"/>
      <c r="AA396" s="202"/>
      <c r="AB396" s="202"/>
      <c r="AC396" s="202"/>
      <c r="AD396" s="202"/>
      <c r="AJ396" s="45" t="s">
        <v>173</v>
      </c>
      <c r="AK396" s="202"/>
      <c r="AL396" s="202"/>
      <c r="AM396" s="38"/>
      <c r="AN396" s="202"/>
      <c r="AO396" s="202"/>
      <c r="AP396" s="202"/>
      <c r="AQ396" s="202"/>
      <c r="AR396" s="202"/>
      <c r="AS396" s="202"/>
      <c r="AT396" s="202"/>
      <c r="AU396" s="202"/>
      <c r="BA396" s="45" t="s">
        <v>173</v>
      </c>
      <c r="BB396" s="202"/>
      <c r="BC396" s="202"/>
      <c r="BD396" s="38"/>
      <c r="BE396" s="202"/>
      <c r="BF396" s="202"/>
      <c r="BG396" s="202"/>
      <c r="BH396" s="202"/>
      <c r="BI396" s="202"/>
      <c r="BJ396" s="202"/>
      <c r="BK396" s="202"/>
      <c r="BL396" s="202"/>
      <c r="BR396" s="45" t="s">
        <v>173</v>
      </c>
      <c r="BS396" s="202"/>
      <c r="BT396" s="202"/>
      <c r="BU396" s="38"/>
      <c r="BV396" s="202"/>
      <c r="BW396" s="202"/>
      <c r="BX396" s="202"/>
      <c r="BY396" s="202"/>
      <c r="BZ396" s="202"/>
      <c r="CA396" s="202"/>
      <c r="CB396" s="202"/>
      <c r="CC396" s="202"/>
      <c r="CI396" s="45" t="s">
        <v>173</v>
      </c>
      <c r="CJ396" s="202"/>
      <c r="CK396" s="202"/>
      <c r="CL396" s="38"/>
      <c r="CM396" s="202"/>
      <c r="CN396" s="202"/>
      <c r="CO396" s="202"/>
      <c r="CP396" s="202"/>
      <c r="CQ396" s="202"/>
      <c r="CR396" s="202"/>
      <c r="CS396" s="202"/>
      <c r="CT396" s="202"/>
      <c r="CZ396" s="45" t="s">
        <v>173</v>
      </c>
      <c r="DA396" s="202"/>
      <c r="DB396" s="202"/>
      <c r="DC396" s="38"/>
      <c r="DD396" s="202"/>
      <c r="DE396" s="202"/>
      <c r="DF396" s="202"/>
      <c r="DG396" s="202"/>
      <c r="DH396" s="202"/>
      <c r="DI396" s="202"/>
      <c r="DJ396" s="202"/>
      <c r="DK396" s="202"/>
      <c r="DQ396" s="45" t="s">
        <v>173</v>
      </c>
      <c r="DR396" s="202"/>
      <c r="DS396" s="202"/>
      <c r="DT396" s="38"/>
      <c r="DU396" s="202"/>
      <c r="DV396" s="202"/>
      <c r="DW396" s="202"/>
      <c r="DX396" s="202"/>
      <c r="DY396" s="202"/>
      <c r="DZ396" s="202"/>
      <c r="EA396" s="202"/>
      <c r="EB396" s="202"/>
    </row>
    <row r="397" spans="2:132" x14ac:dyDescent="0.3">
      <c r="B397" s="50" t="s">
        <v>174</v>
      </c>
      <c r="C397" s="16"/>
      <c r="D397" s="16"/>
      <c r="E397" s="38"/>
      <c r="F397" s="16"/>
      <c r="G397" s="16"/>
      <c r="H397" s="16"/>
      <c r="I397" s="16"/>
      <c r="J397" s="16"/>
      <c r="K397" s="16"/>
      <c r="S397" s="50" t="s">
        <v>174</v>
      </c>
      <c r="T397" s="202"/>
      <c r="U397" s="202"/>
      <c r="V397" s="38"/>
      <c r="W397" s="202"/>
      <c r="X397" s="202"/>
      <c r="Y397" s="202"/>
      <c r="Z397" s="202"/>
      <c r="AA397" s="202"/>
      <c r="AB397" s="202"/>
      <c r="AJ397" s="50" t="s">
        <v>174</v>
      </c>
      <c r="AK397" s="202"/>
      <c r="AL397" s="202"/>
      <c r="AM397" s="38"/>
      <c r="AN397" s="202"/>
      <c r="AO397" s="202"/>
      <c r="AP397" s="202"/>
      <c r="AQ397" s="202"/>
      <c r="AR397" s="202"/>
      <c r="AS397" s="202"/>
      <c r="BA397" s="50" t="s">
        <v>174</v>
      </c>
      <c r="BB397" s="202"/>
      <c r="BC397" s="202"/>
      <c r="BD397" s="38"/>
      <c r="BE397" s="202"/>
      <c r="BF397" s="202"/>
      <c r="BG397" s="202"/>
      <c r="BH397" s="202"/>
      <c r="BI397" s="202"/>
      <c r="BJ397" s="202"/>
      <c r="BR397" s="50" t="s">
        <v>174</v>
      </c>
      <c r="BS397" s="202"/>
      <c r="BT397" s="202"/>
      <c r="BU397" s="38"/>
      <c r="BV397" s="202"/>
      <c r="BW397" s="202"/>
      <c r="BX397" s="202"/>
      <c r="BY397" s="202"/>
      <c r="BZ397" s="202"/>
      <c r="CA397" s="202"/>
      <c r="CI397" s="50" t="s">
        <v>174</v>
      </c>
      <c r="CJ397" s="202"/>
      <c r="CK397" s="202"/>
      <c r="CL397" s="38"/>
      <c r="CM397" s="202"/>
      <c r="CN397" s="202"/>
      <c r="CO397" s="202"/>
      <c r="CP397" s="202"/>
      <c r="CQ397" s="202"/>
      <c r="CR397" s="202"/>
      <c r="CZ397" s="50" t="s">
        <v>174</v>
      </c>
      <c r="DA397" s="202"/>
      <c r="DB397" s="202"/>
      <c r="DC397" s="38"/>
      <c r="DD397" s="202"/>
      <c r="DE397" s="202"/>
      <c r="DF397" s="202"/>
      <c r="DG397" s="202"/>
      <c r="DH397" s="202"/>
      <c r="DI397" s="202"/>
      <c r="DQ397" s="50" t="s">
        <v>174</v>
      </c>
      <c r="DR397" s="202"/>
      <c r="DS397" s="202"/>
      <c r="DT397" s="38"/>
      <c r="DU397" s="202"/>
      <c r="DV397" s="202"/>
      <c r="DW397" s="202"/>
      <c r="DX397" s="202"/>
      <c r="DY397" s="202"/>
      <c r="DZ397" s="202"/>
    </row>
    <row r="398" spans="2:132" x14ac:dyDescent="0.3">
      <c r="B398" s="91" t="s">
        <v>175</v>
      </c>
      <c r="C398" s="102">
        <f>C385/C384</f>
        <v>0.28333333333333333</v>
      </c>
      <c r="D398" s="29"/>
      <c r="E398" s="27"/>
      <c r="F398" s="16"/>
      <c r="G398" s="16"/>
      <c r="H398" s="16"/>
      <c r="I398" s="16"/>
      <c r="J398" s="16"/>
      <c r="K398" s="16"/>
      <c r="S398" s="91" t="s">
        <v>175</v>
      </c>
      <c r="T398" s="102">
        <f>T385/T384</f>
        <v>0.28333333333333333</v>
      </c>
      <c r="U398" s="29"/>
      <c r="V398" s="27"/>
      <c r="W398" s="202"/>
      <c r="X398" s="202"/>
      <c r="Y398" s="202"/>
      <c r="Z398" s="202"/>
      <c r="AA398" s="202"/>
      <c r="AB398" s="202"/>
      <c r="AJ398" s="91" t="s">
        <v>175</v>
      </c>
      <c r="AK398" s="102">
        <f>AK385/AK384</f>
        <v>0.28333333333333333</v>
      </c>
      <c r="AL398" s="29"/>
      <c r="AM398" s="27"/>
      <c r="AN398" s="202"/>
      <c r="AO398" s="202"/>
      <c r="AP398" s="202"/>
      <c r="AQ398" s="202"/>
      <c r="AR398" s="202"/>
      <c r="AS398" s="202"/>
      <c r="BA398" s="91" t="s">
        <v>175</v>
      </c>
      <c r="BB398" s="102">
        <f>BB385/BB384</f>
        <v>0.28333333333333333</v>
      </c>
      <c r="BC398" s="29"/>
      <c r="BD398" s="27"/>
      <c r="BE398" s="202"/>
      <c r="BF398" s="202"/>
      <c r="BG398" s="202"/>
      <c r="BH398" s="202"/>
      <c r="BI398" s="202"/>
      <c r="BJ398" s="202"/>
      <c r="BR398" s="91" t="s">
        <v>175</v>
      </c>
      <c r="BS398" s="102">
        <f>BS385/BS384</f>
        <v>0.28333333333333333</v>
      </c>
      <c r="BT398" s="29"/>
      <c r="BU398" s="27"/>
      <c r="BV398" s="202"/>
      <c r="BW398" s="202"/>
      <c r="BX398" s="202"/>
      <c r="BY398" s="202"/>
      <c r="BZ398" s="202"/>
      <c r="CA398" s="202"/>
      <c r="CI398" s="91" t="s">
        <v>175</v>
      </c>
      <c r="CJ398" s="102">
        <f>CJ385/CJ384</f>
        <v>0.28333333333333333</v>
      </c>
      <c r="CK398" s="29"/>
      <c r="CL398" s="27"/>
      <c r="CM398" s="202"/>
      <c r="CN398" s="202"/>
      <c r="CO398" s="202"/>
      <c r="CP398" s="202"/>
      <c r="CQ398" s="202"/>
      <c r="CR398" s="202"/>
      <c r="CZ398" s="91" t="s">
        <v>175</v>
      </c>
      <c r="DA398" s="102">
        <f>DA385/DA384</f>
        <v>0.28333333333333333</v>
      </c>
      <c r="DB398" s="29"/>
      <c r="DC398" s="27"/>
      <c r="DD398" s="202"/>
      <c r="DE398" s="202"/>
      <c r="DF398" s="202"/>
      <c r="DG398" s="202"/>
      <c r="DH398" s="202"/>
      <c r="DI398" s="202"/>
      <c r="DQ398" s="91" t="s">
        <v>175</v>
      </c>
      <c r="DR398" s="102">
        <f>DR385/DR384</f>
        <v>0.28333333333333333</v>
      </c>
      <c r="DS398" s="29"/>
      <c r="DT398" s="27"/>
      <c r="DU398" s="202"/>
      <c r="DV398" s="202"/>
      <c r="DW398" s="202"/>
      <c r="DX398" s="202"/>
      <c r="DY398" s="202"/>
      <c r="DZ398" s="202"/>
    </row>
    <row r="399" spans="2:132" x14ac:dyDescent="0.3">
      <c r="B399" s="23" t="s">
        <v>176</v>
      </c>
      <c r="C399" s="88">
        <v>10</v>
      </c>
      <c r="D399" s="88">
        <v>15</v>
      </c>
      <c r="E399" s="88">
        <v>20</v>
      </c>
      <c r="F399" s="54">
        <v>25</v>
      </c>
      <c r="G399" s="54">
        <v>30</v>
      </c>
      <c r="H399" s="54">
        <v>35</v>
      </c>
      <c r="I399" s="54">
        <v>45</v>
      </c>
      <c r="J399" s="54">
        <v>60</v>
      </c>
      <c r="K399" s="103">
        <f>C380</f>
        <v>90</v>
      </c>
      <c r="S399" s="23" t="s">
        <v>176</v>
      </c>
      <c r="T399" s="88">
        <v>10</v>
      </c>
      <c r="U399" s="88">
        <v>15</v>
      </c>
      <c r="V399" s="88">
        <v>20</v>
      </c>
      <c r="W399" s="203">
        <v>25</v>
      </c>
      <c r="X399" s="203">
        <v>30</v>
      </c>
      <c r="Y399" s="203">
        <v>35</v>
      </c>
      <c r="Z399" s="203">
        <v>45</v>
      </c>
      <c r="AA399" s="203">
        <v>60</v>
      </c>
      <c r="AB399" s="103">
        <f>T380</f>
        <v>90</v>
      </c>
      <c r="AJ399" s="23" t="s">
        <v>176</v>
      </c>
      <c r="AK399" s="88">
        <v>10</v>
      </c>
      <c r="AL399" s="88">
        <v>15</v>
      </c>
      <c r="AM399" s="88">
        <v>20</v>
      </c>
      <c r="AN399" s="203">
        <v>25</v>
      </c>
      <c r="AO399" s="203">
        <v>30</v>
      </c>
      <c r="AP399" s="203">
        <v>35</v>
      </c>
      <c r="AQ399" s="203">
        <v>45</v>
      </c>
      <c r="AR399" s="203">
        <v>60</v>
      </c>
      <c r="AS399" s="103">
        <f>AK380</f>
        <v>90</v>
      </c>
      <c r="BA399" s="23" t="s">
        <v>176</v>
      </c>
      <c r="BB399" s="88">
        <v>10</v>
      </c>
      <c r="BC399" s="88">
        <v>15</v>
      </c>
      <c r="BD399" s="88">
        <v>20</v>
      </c>
      <c r="BE399" s="203">
        <v>25</v>
      </c>
      <c r="BF399" s="203">
        <v>30</v>
      </c>
      <c r="BG399" s="203">
        <v>35</v>
      </c>
      <c r="BH399" s="203">
        <v>45</v>
      </c>
      <c r="BI399" s="203">
        <v>60</v>
      </c>
      <c r="BJ399" s="103">
        <f>BB380</f>
        <v>90</v>
      </c>
      <c r="BR399" s="23" t="s">
        <v>176</v>
      </c>
      <c r="BS399" s="88">
        <v>10</v>
      </c>
      <c r="BT399" s="88">
        <v>15</v>
      </c>
      <c r="BU399" s="88">
        <v>20</v>
      </c>
      <c r="BV399" s="203">
        <v>25</v>
      </c>
      <c r="BW399" s="203">
        <v>30</v>
      </c>
      <c r="BX399" s="203">
        <v>35</v>
      </c>
      <c r="BY399" s="203">
        <v>45</v>
      </c>
      <c r="BZ399" s="203">
        <v>60</v>
      </c>
      <c r="CA399" s="103">
        <f>BS380</f>
        <v>30.963782686061883</v>
      </c>
      <c r="CI399" s="23" t="s">
        <v>176</v>
      </c>
      <c r="CJ399" s="88">
        <v>10</v>
      </c>
      <c r="CK399" s="88">
        <v>15</v>
      </c>
      <c r="CL399" s="88">
        <v>20</v>
      </c>
      <c r="CM399" s="203">
        <v>25</v>
      </c>
      <c r="CN399" s="203">
        <v>30</v>
      </c>
      <c r="CO399" s="203">
        <v>35</v>
      </c>
      <c r="CP399" s="203">
        <v>45</v>
      </c>
      <c r="CQ399" s="203">
        <v>60</v>
      </c>
      <c r="CR399" s="103">
        <f>CJ380</f>
        <v>30.963782686061883</v>
      </c>
      <c r="CZ399" s="23" t="s">
        <v>176</v>
      </c>
      <c r="DA399" s="88">
        <v>10</v>
      </c>
      <c r="DB399" s="88">
        <v>15</v>
      </c>
      <c r="DC399" s="88">
        <v>20</v>
      </c>
      <c r="DD399" s="203">
        <v>25</v>
      </c>
      <c r="DE399" s="203">
        <v>30</v>
      </c>
      <c r="DF399" s="203">
        <v>35</v>
      </c>
      <c r="DG399" s="203">
        <v>45</v>
      </c>
      <c r="DH399" s="203">
        <v>60</v>
      </c>
      <c r="DI399" s="103">
        <f>DA380</f>
        <v>30.963782686061883</v>
      </c>
      <c r="DQ399" s="23" t="s">
        <v>176</v>
      </c>
      <c r="DR399" s="88">
        <v>10</v>
      </c>
      <c r="DS399" s="88">
        <v>15</v>
      </c>
      <c r="DT399" s="88">
        <v>20</v>
      </c>
      <c r="DU399" s="203">
        <v>25</v>
      </c>
      <c r="DV399" s="203">
        <v>30</v>
      </c>
      <c r="DW399" s="203">
        <v>35</v>
      </c>
      <c r="DX399" s="203">
        <v>45</v>
      </c>
      <c r="DY399" s="203">
        <v>60</v>
      </c>
      <c r="DZ399" s="103">
        <f>DR380</f>
        <v>30.963782686061883</v>
      </c>
    </row>
    <row r="400" spans="2:132" x14ac:dyDescent="0.3">
      <c r="B400" s="23" t="s">
        <v>177</v>
      </c>
      <c r="C400" s="104" t="str">
        <f>IF(C398&lt;=0.25,C401,"")</f>
        <v/>
      </c>
      <c r="D400" s="68" t="str">
        <f>IF(C398&lt;=0.25,D401,"")</f>
        <v/>
      </c>
      <c r="E400" s="68" t="str">
        <f>IF(C398&lt;=0.25,E401,"")</f>
        <v/>
      </c>
      <c r="F400" s="68" t="str">
        <f>IF(C398&lt;=0.25,F401,"")</f>
        <v/>
      </c>
      <c r="G400" s="68" t="str">
        <f>IF(C398&lt;=0.25,G401,"")</f>
        <v/>
      </c>
      <c r="H400" s="68" t="str">
        <f>IF(C398&lt;=0.25,H401,"")</f>
        <v/>
      </c>
      <c r="I400" s="68" t="str">
        <f>IF(C398&lt;=0.25,I401,"")</f>
        <v/>
      </c>
      <c r="J400" s="68" t="str">
        <f>IF(C398&lt;=0.25,J401,"")</f>
        <v/>
      </c>
      <c r="K400" s="105" t="str">
        <f>IF(C398&lt;=0.25,IF(K399&lt;D399,C400+(K399-C399)*(D400-C400)/(D399-C399),IF(K399&lt;E399,D400+(K399-D399)*(E400-D400)/(E399-D399),IF(K399&lt;F399,E400+(K399-E399)*(F400-E400)/(F399-E399),IF(K399&lt;G399,F400+(K399-F399)*(G400-F400)/(G399-F399),IF(K399&lt;H399,G400+(K399-G399)*(H400-G400)/(H399-G399),IF(K399&lt;I399,H400+(K399-H399)*(I400-H400)/(I399-H399),IF(K399&lt;J399,I400+(K399-I399)*(J400-I400)/(J399-I399),J400))))))),"")</f>
        <v/>
      </c>
      <c r="S400" s="23" t="s">
        <v>177</v>
      </c>
      <c r="T400" s="198" t="str">
        <f>IF(T398&lt;=0.25,T401,"")</f>
        <v/>
      </c>
      <c r="U400" s="68" t="str">
        <f>IF(T398&lt;=0.25,U401,"")</f>
        <v/>
      </c>
      <c r="V400" s="68" t="str">
        <f>IF(T398&lt;=0.25,V401,"")</f>
        <v/>
      </c>
      <c r="W400" s="68" t="str">
        <f>IF(T398&lt;=0.25,W401,"")</f>
        <v/>
      </c>
      <c r="X400" s="68" t="str">
        <f>IF(T398&lt;=0.25,X401,"")</f>
        <v/>
      </c>
      <c r="Y400" s="68" t="str">
        <f>IF(T398&lt;=0.25,Y401,"")</f>
        <v/>
      </c>
      <c r="Z400" s="68" t="str">
        <f>IF(T398&lt;=0.25,Z401,"")</f>
        <v/>
      </c>
      <c r="AA400" s="68" t="str">
        <f>IF(T398&lt;=0.25,AA401,"")</f>
        <v/>
      </c>
      <c r="AB400" s="105" t="str">
        <f>IF(T398&lt;=0.25,IF(AB399&lt;U399,T400+(AB399-T399)*(U400-T400)/(U399-T399),IF(AB399&lt;V399,U400+(AB399-U399)*(V400-U400)/(V399-U399),IF(AB399&lt;W399,V400+(AB399-V399)*(W400-V400)/(W399-V399),IF(AB399&lt;X399,W400+(AB399-W399)*(X400-W400)/(X399-W399),IF(AB399&lt;Y399,X400+(AB399-X399)*(Y400-X400)/(Y399-X399),IF(AB399&lt;Z399,Y400+(AB399-Y399)*(Z400-Y400)/(Z399-Y399),IF(AB399&lt;AA399,Z400+(AB399-Z399)*(AA400-Z400)/(AA399-Z399),AA400))))))),"")</f>
        <v/>
      </c>
      <c r="AJ400" s="23" t="s">
        <v>177</v>
      </c>
      <c r="AK400" s="198" t="str">
        <f>IF(AK398&lt;=0.25,AK401,"")</f>
        <v/>
      </c>
      <c r="AL400" s="68" t="str">
        <f>IF(AK398&lt;=0.25,AL401,"")</f>
        <v/>
      </c>
      <c r="AM400" s="68" t="str">
        <f>IF(AK398&lt;=0.25,AM401,"")</f>
        <v/>
      </c>
      <c r="AN400" s="68" t="str">
        <f>IF(AK398&lt;=0.25,AN401,"")</f>
        <v/>
      </c>
      <c r="AO400" s="68" t="str">
        <f>IF(AK398&lt;=0.25,AO401,"")</f>
        <v/>
      </c>
      <c r="AP400" s="68" t="str">
        <f>IF(AK398&lt;=0.25,AP401,"")</f>
        <v/>
      </c>
      <c r="AQ400" s="68" t="str">
        <f>IF(AK398&lt;=0.25,AQ401,"")</f>
        <v/>
      </c>
      <c r="AR400" s="68" t="str">
        <f>IF(AK398&lt;=0.25,AR401,"")</f>
        <v/>
      </c>
      <c r="AS400" s="105" t="str">
        <f>IF(AK398&lt;=0.25,IF(AS399&lt;AL399,AK400+(AS399-AK399)*(AL400-AK400)/(AL399-AK399),IF(AS399&lt;AM399,AL400+(AS399-AL399)*(AM400-AL400)/(AM399-AL399),IF(AS399&lt;AN399,AM400+(AS399-AM399)*(AN400-AM400)/(AN399-AM399),IF(AS399&lt;AO399,AN400+(AS399-AN399)*(AO400-AN400)/(AO399-AN399),IF(AS399&lt;AP399,AO400+(AS399-AO399)*(AP400-AO400)/(AP399-AO399),IF(AS399&lt;AQ399,AP400+(AS399-AP399)*(AQ400-AP400)/(AQ399-AP399),IF(AS399&lt;AR399,AQ400+(AS399-AQ399)*(AR400-AQ400)/(AR399-AQ399),AR400))))))),"")</f>
        <v/>
      </c>
      <c r="BA400" s="23" t="s">
        <v>177</v>
      </c>
      <c r="BB400" s="198" t="str">
        <f>IF(BB398&lt;=0.25,BB401,"")</f>
        <v/>
      </c>
      <c r="BC400" s="68" t="str">
        <f>IF(BB398&lt;=0.25,BC401,"")</f>
        <v/>
      </c>
      <c r="BD400" s="68" t="str">
        <f>IF(BB398&lt;=0.25,BD401,"")</f>
        <v/>
      </c>
      <c r="BE400" s="68" t="str">
        <f>IF(BB398&lt;=0.25,BE401,"")</f>
        <v/>
      </c>
      <c r="BF400" s="68" t="str">
        <f>IF(BB398&lt;=0.25,BF401,"")</f>
        <v/>
      </c>
      <c r="BG400" s="68" t="str">
        <f>IF(BB398&lt;=0.25,BG401,"")</f>
        <v/>
      </c>
      <c r="BH400" s="68" t="str">
        <f>IF(BB398&lt;=0.25,BH401,"")</f>
        <v/>
      </c>
      <c r="BI400" s="68" t="str">
        <f>IF(BB398&lt;=0.25,BI401,"")</f>
        <v/>
      </c>
      <c r="BJ400" s="105" t="str">
        <f>IF(BB398&lt;=0.25,IF(BJ399&lt;BC399,BB400+(BJ399-BB399)*(BC400-BB400)/(BC399-BB399),IF(BJ399&lt;BD399,BC400+(BJ399-BC399)*(BD400-BC400)/(BD399-BC399),IF(BJ399&lt;BE399,BD400+(BJ399-BD399)*(BE400-BD400)/(BE399-BD399),IF(BJ399&lt;BF399,BE400+(BJ399-BE399)*(BF400-BE400)/(BF399-BE399),IF(BJ399&lt;BG399,BF400+(BJ399-BF399)*(BG400-BF400)/(BG399-BF399),IF(BJ399&lt;BH399,BG400+(BJ399-BG399)*(BH400-BG400)/(BH399-BG399),IF(BJ399&lt;BI399,BH400+(BJ399-BH399)*(BI400-BH400)/(BI399-BH399),BI400))))))),"")</f>
        <v/>
      </c>
      <c r="BR400" s="23" t="s">
        <v>177</v>
      </c>
      <c r="BS400" s="198" t="str">
        <f>IF(BS398&lt;=0.25,BS401,"")</f>
        <v/>
      </c>
      <c r="BT400" s="68" t="str">
        <f>IF(BS398&lt;=0.25,BT401,"")</f>
        <v/>
      </c>
      <c r="BU400" s="68" t="str">
        <f>IF(BS398&lt;=0.25,BU401,"")</f>
        <v/>
      </c>
      <c r="BV400" s="68" t="str">
        <f>IF(BS398&lt;=0.25,BV401,"")</f>
        <v/>
      </c>
      <c r="BW400" s="68" t="str">
        <f>IF(BS398&lt;=0.25,BW401,"")</f>
        <v/>
      </c>
      <c r="BX400" s="68" t="str">
        <f>IF(BS398&lt;=0.25,BX401,"")</f>
        <v/>
      </c>
      <c r="BY400" s="68" t="str">
        <f>IF(BS398&lt;=0.25,BY401,"")</f>
        <v/>
      </c>
      <c r="BZ400" s="68" t="str">
        <f>IF(BS398&lt;=0.25,BZ401,"")</f>
        <v/>
      </c>
      <c r="CA400" s="105" t="str">
        <f>IF(BS398&lt;=0.25,IF(CA399&lt;BT399,BS400+(CA399-BS399)*(BT400-BS400)/(BT399-BS399),IF(CA399&lt;BU399,BT400+(CA399-BT399)*(BU400-BT400)/(BU399-BT399),IF(CA399&lt;BV399,BU400+(CA399-BU399)*(BV400-BU400)/(BV399-BU399),IF(CA399&lt;BW399,BV400+(CA399-BV399)*(BW400-BV400)/(BW399-BV399),IF(CA399&lt;BX399,BW400+(CA399-BW399)*(BX400-BW400)/(BX399-BW399),IF(CA399&lt;BY399,BX400+(CA399-BX399)*(BY400-BX400)/(BY399-BX399),IF(CA399&lt;BZ399,BY400+(CA399-BY399)*(BZ400-BY400)/(BZ399-BY399),BZ400))))))),"")</f>
        <v/>
      </c>
      <c r="CI400" s="23" t="s">
        <v>177</v>
      </c>
      <c r="CJ400" s="198" t="str">
        <f>IF(CJ398&lt;=0.25,CJ401,"")</f>
        <v/>
      </c>
      <c r="CK400" s="68" t="str">
        <f>IF(CJ398&lt;=0.25,CK401,"")</f>
        <v/>
      </c>
      <c r="CL400" s="68" t="str">
        <f>IF(CJ398&lt;=0.25,CL401,"")</f>
        <v/>
      </c>
      <c r="CM400" s="68" t="str">
        <f>IF(CJ398&lt;=0.25,CM401,"")</f>
        <v/>
      </c>
      <c r="CN400" s="68" t="str">
        <f>IF(CJ398&lt;=0.25,CN401,"")</f>
        <v/>
      </c>
      <c r="CO400" s="68" t="str">
        <f>IF(CJ398&lt;=0.25,CO401,"")</f>
        <v/>
      </c>
      <c r="CP400" s="68" t="str">
        <f>IF(CJ398&lt;=0.25,CP401,"")</f>
        <v/>
      </c>
      <c r="CQ400" s="68" t="str">
        <f>IF(CJ398&lt;=0.25,CQ401,"")</f>
        <v/>
      </c>
      <c r="CR400" s="105" t="str">
        <f>IF(CJ398&lt;=0.25,IF(CR399&lt;CK399,CJ400+(CR399-CJ399)*(CK400-CJ400)/(CK399-CJ399),IF(CR399&lt;CL399,CK400+(CR399-CK399)*(CL400-CK400)/(CL399-CK399),IF(CR399&lt;CM399,CL400+(CR399-CL399)*(CM400-CL400)/(CM399-CL399),IF(CR399&lt;CN399,CM400+(CR399-CM399)*(CN400-CM400)/(CN399-CM399),IF(CR399&lt;CO399,CN400+(CR399-CN399)*(CO400-CN400)/(CO399-CN399),IF(CR399&lt;CP399,CO400+(CR399-CO399)*(CP400-CO400)/(CP399-CO399),IF(CR399&lt;CQ399,CP400+(CR399-CP399)*(CQ400-CP400)/(CQ399-CP399),CQ400))))))),"")</f>
        <v/>
      </c>
      <c r="CZ400" s="23" t="s">
        <v>177</v>
      </c>
      <c r="DA400" s="198" t="str">
        <f>IF(DA398&lt;=0.25,DA401,"")</f>
        <v/>
      </c>
      <c r="DB400" s="68" t="str">
        <f>IF(DA398&lt;=0.25,DB401,"")</f>
        <v/>
      </c>
      <c r="DC400" s="68" t="str">
        <f>IF(DA398&lt;=0.25,DC401,"")</f>
        <v/>
      </c>
      <c r="DD400" s="68" t="str">
        <f>IF(DA398&lt;=0.25,DD401,"")</f>
        <v/>
      </c>
      <c r="DE400" s="68" t="str">
        <f>IF(DA398&lt;=0.25,DE401,"")</f>
        <v/>
      </c>
      <c r="DF400" s="68" t="str">
        <f>IF(DA398&lt;=0.25,DF401,"")</f>
        <v/>
      </c>
      <c r="DG400" s="68" t="str">
        <f>IF(DA398&lt;=0.25,DG401,"")</f>
        <v/>
      </c>
      <c r="DH400" s="68" t="str">
        <f>IF(DA398&lt;=0.25,DH401,"")</f>
        <v/>
      </c>
      <c r="DI400" s="105" t="str">
        <f>IF(DA398&lt;=0.25,IF(DI399&lt;DB399,DA400+(DI399-DA399)*(DB400-DA400)/(DB399-DA399),IF(DI399&lt;DC399,DB400+(DI399-DB399)*(DC400-DB400)/(DC399-DB399),IF(DI399&lt;DD399,DC400+(DI399-DC399)*(DD400-DC400)/(DD399-DC399),IF(DI399&lt;DE399,DD400+(DI399-DD399)*(DE400-DD400)/(DE399-DD399),IF(DI399&lt;DF399,DE400+(DI399-DE399)*(DF400-DE400)/(DF399-DE399),IF(DI399&lt;DG399,DF400+(DI399-DF399)*(DG400-DF400)/(DG399-DF399),IF(DI399&lt;DH399,DG400+(DI399-DG399)*(DH400-DG400)/(DH399-DG399),DH400))))))),"")</f>
        <v/>
      </c>
      <c r="DQ400" s="23" t="s">
        <v>177</v>
      </c>
      <c r="DR400" s="198" t="str">
        <f>IF(DR398&lt;=0.25,DR401,"")</f>
        <v/>
      </c>
      <c r="DS400" s="68" t="str">
        <f>IF(DR398&lt;=0.25,DS401,"")</f>
        <v/>
      </c>
      <c r="DT400" s="68" t="str">
        <f>IF(DR398&lt;=0.25,DT401,"")</f>
        <v/>
      </c>
      <c r="DU400" s="68" t="str">
        <f>IF(DR398&lt;=0.25,DU401,"")</f>
        <v/>
      </c>
      <c r="DV400" s="68" t="str">
        <f>IF(DR398&lt;=0.25,DV401,"")</f>
        <v/>
      </c>
      <c r="DW400" s="68" t="str">
        <f>IF(DR398&lt;=0.25,DW401,"")</f>
        <v/>
      </c>
      <c r="DX400" s="68" t="str">
        <f>IF(DR398&lt;=0.25,DX401,"")</f>
        <v/>
      </c>
      <c r="DY400" s="68" t="str">
        <f>IF(DR398&lt;=0.25,DY401,"")</f>
        <v/>
      </c>
      <c r="DZ400" s="105" t="str">
        <f>IF(DR398&lt;=0.25,IF(DZ399&lt;DS399,DR400+(DZ399-DR399)*(DS400-DR400)/(DS399-DR399),IF(DZ399&lt;DT399,DS400+(DZ399-DS399)*(DT400-DS400)/(DT399-DS399),IF(DZ399&lt;DU399,DT400+(DZ399-DT399)*(DU400-DT400)/(DU399-DT399),IF(DZ399&lt;DV399,DU400+(DZ399-DU399)*(DV400-DU400)/(DV399-DU399),IF(DZ399&lt;DW399,DV400+(DZ399-DV399)*(DW400-DV400)/(DW399-DV399),IF(DZ399&lt;DX399,DW400+(DZ399-DW399)*(DX400-DW400)/(DX399-DW399),IF(DZ399&lt;DY399,DX400+(DZ399-DX399)*(DY400-DX400)/(DY399-DX399),DY400))))))),"")</f>
        <v/>
      </c>
    </row>
    <row r="401" spans="2:130" x14ac:dyDescent="0.3">
      <c r="B401" s="25">
        <v>0.25</v>
      </c>
      <c r="C401" s="106">
        <f>IF(C387="A",-0.7,-0.18)</f>
        <v>-0.7</v>
      </c>
      <c r="D401" s="32">
        <f>IF(C387="A",-0.5,0)</f>
        <v>-0.5</v>
      </c>
      <c r="E401" s="32">
        <f>IF(C387="A",-0.3,0.2)</f>
        <v>-0.3</v>
      </c>
      <c r="F401" s="32">
        <f>IF(C387="A",-0.2,0.3)</f>
        <v>-0.2</v>
      </c>
      <c r="G401" s="32">
        <f>IF(C387="A",-0.2,0.3)</f>
        <v>-0.2</v>
      </c>
      <c r="H401" s="32">
        <f>IF(C387="A",0,0.4)</f>
        <v>0</v>
      </c>
      <c r="I401" s="32">
        <v>0.4</v>
      </c>
      <c r="J401" s="32">
        <v>0.6</v>
      </c>
      <c r="K401" s="68"/>
      <c r="S401" s="25">
        <v>0.25</v>
      </c>
      <c r="T401" s="106">
        <f>IF(T387="A",-0.7,-0.18)</f>
        <v>-0.18</v>
      </c>
      <c r="U401" s="32">
        <f>IF(T387="A",-0.5,0)</f>
        <v>0</v>
      </c>
      <c r="V401" s="32">
        <f>IF(T387="A",-0.3,0.2)</f>
        <v>0.2</v>
      </c>
      <c r="W401" s="32">
        <f>IF(T387="A",-0.2,0.3)</f>
        <v>0.3</v>
      </c>
      <c r="X401" s="32">
        <f>IF(T387="A",-0.2,0.3)</f>
        <v>0.3</v>
      </c>
      <c r="Y401" s="32">
        <f>IF(T387="A",0,0.4)</f>
        <v>0.4</v>
      </c>
      <c r="Z401" s="32">
        <v>0.4</v>
      </c>
      <c r="AA401" s="32">
        <v>0.6</v>
      </c>
      <c r="AB401" s="68"/>
      <c r="AJ401" s="25">
        <v>0.25</v>
      </c>
      <c r="AK401" s="106">
        <f>IF(AK387="A",-0.7,-0.18)</f>
        <v>-0.7</v>
      </c>
      <c r="AL401" s="32">
        <f>IF(AK387="A",-0.5,0)</f>
        <v>-0.5</v>
      </c>
      <c r="AM401" s="32">
        <f>IF(AK387="A",-0.3,0.2)</f>
        <v>-0.3</v>
      </c>
      <c r="AN401" s="32">
        <f>IF(AK387="A",-0.2,0.3)</f>
        <v>-0.2</v>
      </c>
      <c r="AO401" s="32">
        <f>IF(AK387="A",-0.2,0.3)</f>
        <v>-0.2</v>
      </c>
      <c r="AP401" s="32">
        <f>IF(AK387="A",0,0.4)</f>
        <v>0</v>
      </c>
      <c r="AQ401" s="32">
        <v>0.4</v>
      </c>
      <c r="AR401" s="32">
        <v>0.6</v>
      </c>
      <c r="AS401" s="68"/>
      <c r="BA401" s="25">
        <v>0.25</v>
      </c>
      <c r="BB401" s="106">
        <f>IF(BB387="A",-0.7,-0.18)</f>
        <v>-0.18</v>
      </c>
      <c r="BC401" s="32">
        <f>IF(BB387="A",-0.5,0)</f>
        <v>0</v>
      </c>
      <c r="BD401" s="32">
        <f>IF(BB387="A",-0.3,0.2)</f>
        <v>0.2</v>
      </c>
      <c r="BE401" s="32">
        <f>IF(BB387="A",-0.2,0.3)</f>
        <v>0.3</v>
      </c>
      <c r="BF401" s="32">
        <f>IF(BB387="A",-0.2,0.3)</f>
        <v>0.3</v>
      </c>
      <c r="BG401" s="32">
        <f>IF(BB387="A",0,0.4)</f>
        <v>0.4</v>
      </c>
      <c r="BH401" s="32">
        <v>0.4</v>
      </c>
      <c r="BI401" s="32">
        <v>0.6</v>
      </c>
      <c r="BJ401" s="68"/>
      <c r="BR401" s="25">
        <v>0.25</v>
      </c>
      <c r="BS401" s="106">
        <f>IF(BS387="A",-0.7,-0.18)</f>
        <v>-0.7</v>
      </c>
      <c r="BT401" s="32">
        <f>IF(BS387="A",-0.5,0)</f>
        <v>-0.5</v>
      </c>
      <c r="BU401" s="32">
        <f>IF(BS387="A",-0.3,0.2)</f>
        <v>-0.3</v>
      </c>
      <c r="BV401" s="32">
        <f>IF(BS387="A",-0.2,0.3)</f>
        <v>-0.2</v>
      </c>
      <c r="BW401" s="32">
        <f>IF(BS387="A",-0.2,0.3)</f>
        <v>-0.2</v>
      </c>
      <c r="BX401" s="32">
        <f>IF(BS387="A",0,0.4)</f>
        <v>0</v>
      </c>
      <c r="BY401" s="32">
        <v>0.4</v>
      </c>
      <c r="BZ401" s="32">
        <v>0.6</v>
      </c>
      <c r="CA401" s="68"/>
      <c r="CI401" s="25">
        <v>0.25</v>
      </c>
      <c r="CJ401" s="106">
        <f>IF(CJ387="A",-0.7,-0.18)</f>
        <v>-0.18</v>
      </c>
      <c r="CK401" s="32">
        <f>IF(CJ387="A",-0.5,0)</f>
        <v>0</v>
      </c>
      <c r="CL401" s="32">
        <f>IF(CJ387="A",-0.3,0.2)</f>
        <v>0.2</v>
      </c>
      <c r="CM401" s="32">
        <f>IF(CJ387="A",-0.2,0.3)</f>
        <v>0.3</v>
      </c>
      <c r="CN401" s="32">
        <f>IF(CJ387="A",-0.2,0.3)</f>
        <v>0.3</v>
      </c>
      <c r="CO401" s="32">
        <f>IF(CJ387="A",0,0.4)</f>
        <v>0.4</v>
      </c>
      <c r="CP401" s="32">
        <v>0.4</v>
      </c>
      <c r="CQ401" s="32">
        <v>0.6</v>
      </c>
      <c r="CR401" s="68"/>
      <c r="CZ401" s="25">
        <v>0.25</v>
      </c>
      <c r="DA401" s="106">
        <f>IF(DA387="A",-0.7,-0.18)</f>
        <v>-0.7</v>
      </c>
      <c r="DB401" s="32">
        <f>IF(DA387="A",-0.5,0)</f>
        <v>-0.5</v>
      </c>
      <c r="DC401" s="32">
        <f>IF(DA387="A",-0.3,0.2)</f>
        <v>-0.3</v>
      </c>
      <c r="DD401" s="32">
        <f>IF(DA387="A",-0.2,0.3)</f>
        <v>-0.2</v>
      </c>
      <c r="DE401" s="32">
        <f>IF(DA387="A",-0.2,0.3)</f>
        <v>-0.2</v>
      </c>
      <c r="DF401" s="32">
        <f>IF(DA387="A",0,0.4)</f>
        <v>0</v>
      </c>
      <c r="DG401" s="32">
        <v>0.4</v>
      </c>
      <c r="DH401" s="32">
        <v>0.6</v>
      </c>
      <c r="DI401" s="68"/>
      <c r="DQ401" s="25">
        <v>0.25</v>
      </c>
      <c r="DR401" s="106">
        <f>IF(DR387="A",-0.7,-0.18)</f>
        <v>-0.18</v>
      </c>
      <c r="DS401" s="32">
        <f>IF(DR387="A",-0.5,0)</f>
        <v>0</v>
      </c>
      <c r="DT401" s="32">
        <f>IF(DR387="A",-0.3,0.2)</f>
        <v>0.2</v>
      </c>
      <c r="DU401" s="32">
        <f>IF(DR387="A",-0.2,0.3)</f>
        <v>0.3</v>
      </c>
      <c r="DV401" s="32">
        <f>IF(DR387="A",-0.2,0.3)</f>
        <v>0.3</v>
      </c>
      <c r="DW401" s="32">
        <f>IF(DR387="A",0,0.4)</f>
        <v>0.4</v>
      </c>
      <c r="DX401" s="32">
        <v>0.4</v>
      </c>
      <c r="DY401" s="32">
        <v>0.6</v>
      </c>
      <c r="DZ401" s="68"/>
    </row>
    <row r="402" spans="2:130" x14ac:dyDescent="0.3">
      <c r="B402" s="25" t="s">
        <v>178</v>
      </c>
      <c r="C402" s="104">
        <f>IF(AND(C398&gt;0.25,C398&lt;=0.5),C401+(C398-B401)*(C403-C401)/(B403-B401),"")</f>
        <v>-0.72666666666666657</v>
      </c>
      <c r="D402" s="68">
        <f>IF(AND(C398&gt;0.25,C398&lt;=0.5),D401+(C398-B401)*(D403-D401)/(B403-B401),"")</f>
        <v>-0.52666666666666662</v>
      </c>
      <c r="E402" s="68">
        <f>IF(AND(C398&gt;0.25,C398&lt;=0.5),E401+(C398-B401)*(E403-E401)/(B403-B401),"")</f>
        <v>-0.3133333333333333</v>
      </c>
      <c r="F402" s="68">
        <f>IF(AND(C398&gt;0.25,C398&lt;=0.5),F401+(C398-B401)*(F403-F401)/(B403-B401),"")</f>
        <v>-0.21333333333333335</v>
      </c>
      <c r="G402" s="68">
        <f>IF(AND(C398&gt;0.25,C398&lt;=0.5),G401+(C398-B401)*(G403-G401)/(B403-B401),"")</f>
        <v>-0.2</v>
      </c>
      <c r="H402" s="68">
        <f>IF(AND(C398&gt;0.25,C398&lt;=0.5),H401+(C398-B401)*(H403-H401)/(B403-B401),"")</f>
        <v>-2.6666666666666661E-2</v>
      </c>
      <c r="I402" s="68">
        <f>IF(AND(C398&gt;0.25,C398&lt;=0.5),I401+(C398-B401)*(I403-I401)/(B403-B401),"")</f>
        <v>0.34666666666666668</v>
      </c>
      <c r="J402" s="68">
        <f>IF(AND(C398&gt;0.25,C398&lt;=0.5),J401+(C398-B401)*(J403-J401)/(B403-B401),"")</f>
        <v>0.6</v>
      </c>
      <c r="K402" s="102">
        <f>IF(AND(C398&gt;0.25,C398&lt;=0.5),IF(K399&lt;D399,C402+(K399-C399)*(D402-C402)/(D399-C399),IF(K399&lt;E399,D402+(K399-D399)*(E402-D402)/(E399-D399),IF(K399&lt;F399,E402+(K399-E399)*(F402-E402)/(F399-E399),IF(K399&lt;G399,F402+(K399-F399)*(G402-F402)/(G399-F399),IF(K399&lt;H399,G402+(K399-G399)*(H402-G402)/(H399-G399),IF(K399&lt;I399,H402+(K399-H399)*(I402-H402)/(I399-H399),IF(K399&lt;J399,I402+(K399-I399)*(J402-I402)/(J399-I399),J402))))))),"")</f>
        <v>0.6</v>
      </c>
      <c r="S402" s="25" t="s">
        <v>178</v>
      </c>
      <c r="T402" s="198">
        <f>IF(AND(T398&gt;0.25,T398&lt;=0.5),T401+(T398-S401)*(T403-T401)/(S403-S401),"")</f>
        <v>-0.18</v>
      </c>
      <c r="U402" s="68">
        <f>IF(AND(T398&gt;0.25,T398&lt;=0.5),U401+(T398-S401)*(U403-U401)/(S403-S401),"")</f>
        <v>-2.3999999999999994E-2</v>
      </c>
      <c r="V402" s="68">
        <f>IF(AND(T398&gt;0.25,T398&lt;=0.5),V401+(T398-S401)*(V403-V401)/(S403-S401),"")</f>
        <v>0.17333333333333334</v>
      </c>
      <c r="W402" s="68">
        <f>IF(AND(T398&gt;0.25,T398&lt;=0.5),W401+(T398-S401)*(W403-W401)/(S403-S401),"")</f>
        <v>0.28666666666666668</v>
      </c>
      <c r="X402" s="68">
        <f>IF(AND(T398&gt;0.25,T398&lt;=0.5),X401+(T398-S401)*(X403-X401)/(S403-S401),"")</f>
        <v>0.28666666666666668</v>
      </c>
      <c r="Y402" s="68">
        <f>IF(AND(T398&gt;0.25,T398&lt;=0.5),Y401+(T398-S401)*(Y403-Y401)/(S403-S401),"")</f>
        <v>0.38666666666666671</v>
      </c>
      <c r="Z402" s="68">
        <f>IF(AND(T398&gt;0.25,T398&lt;=0.5),Z401+(T398-S401)*(Z403-Z401)/(S403-S401),"")</f>
        <v>0.4</v>
      </c>
      <c r="AA402" s="68">
        <f>IF(AND(T398&gt;0.25,T398&lt;=0.5),AA401+(T398-S401)*(AA403-AA401)/(S403-S401),"")</f>
        <v>0.6</v>
      </c>
      <c r="AB402" s="102">
        <f>IF(AND(T398&gt;0.25,T398&lt;=0.5),IF(AB399&lt;U399,T402+(AB399-T399)*(U402-T402)/(U399-T399),IF(AB399&lt;V399,U402+(AB399-U399)*(V402-U402)/(V399-U399),IF(AB399&lt;W399,V402+(AB399-V399)*(W402-V402)/(W399-V399),IF(AB399&lt;X399,W402+(AB399-W399)*(X402-W402)/(X399-W399),IF(AB399&lt;Y399,X402+(AB399-X399)*(Y402-X402)/(Y399-X399),IF(AB399&lt;Z399,Y402+(AB399-Y399)*(Z402-Y402)/(Z399-Y399),IF(AB399&lt;AA399,Z402+(AB399-Z399)*(AA402-Z402)/(AA399-Z399),AA402))))))),"")</f>
        <v>0.6</v>
      </c>
      <c r="AJ402" s="25" t="s">
        <v>178</v>
      </c>
      <c r="AK402" s="198">
        <f>IF(AND(AK398&gt;0.25,AK398&lt;=0.5),AK401+(AK398-AJ401)*(AK403-AK401)/(AJ403-AJ401),"")</f>
        <v>-0.72666666666666657</v>
      </c>
      <c r="AL402" s="68">
        <f>IF(AND(AK398&gt;0.25,AK398&lt;=0.5),AL401+(AK398-AJ401)*(AL403-AL401)/(AJ403-AJ401),"")</f>
        <v>-0.52666666666666662</v>
      </c>
      <c r="AM402" s="68">
        <f>IF(AND(AK398&gt;0.25,AK398&lt;=0.5),AM401+(AK398-AJ401)*(AM403-AM401)/(AJ403-AJ401),"")</f>
        <v>-0.3133333333333333</v>
      </c>
      <c r="AN402" s="68">
        <f>IF(AND(AK398&gt;0.25,AK398&lt;=0.5),AN401+(AK398-AJ401)*(AN403-AN401)/(AJ403-AJ401),"")</f>
        <v>-0.21333333333333335</v>
      </c>
      <c r="AO402" s="68">
        <f>IF(AND(AK398&gt;0.25,AK398&lt;=0.5),AO401+(AK398-AJ401)*(AO403-AO401)/(AJ403-AJ401),"")</f>
        <v>-0.2</v>
      </c>
      <c r="AP402" s="68">
        <f>IF(AND(AK398&gt;0.25,AK398&lt;=0.5),AP401+(AK398-AJ401)*(AP403-AP401)/(AJ403-AJ401),"")</f>
        <v>-2.6666666666666661E-2</v>
      </c>
      <c r="AQ402" s="68">
        <f>IF(AND(AK398&gt;0.25,AK398&lt;=0.5),AQ401+(AK398-AJ401)*(AQ403-AQ401)/(AJ403-AJ401),"")</f>
        <v>0.34666666666666668</v>
      </c>
      <c r="AR402" s="68">
        <f>IF(AND(AK398&gt;0.25,AK398&lt;=0.5),AR401+(AK398-AJ401)*(AR403-AR401)/(AJ403-AJ401),"")</f>
        <v>0.6</v>
      </c>
      <c r="AS402" s="102">
        <f>IF(AND(AK398&gt;0.25,AK398&lt;=0.5),IF(AS399&lt;AL399,AK402+(AS399-AK399)*(AL402-AK402)/(AL399-AK399),IF(AS399&lt;AM399,AL402+(AS399-AL399)*(AM402-AL402)/(AM399-AL399),IF(AS399&lt;AN399,AM402+(AS399-AM399)*(AN402-AM402)/(AN399-AM399),IF(AS399&lt;AO399,AN402+(AS399-AN399)*(AO402-AN402)/(AO399-AN399),IF(AS399&lt;AP399,AO402+(AS399-AO399)*(AP402-AO402)/(AP399-AO399),IF(AS399&lt;AQ399,AP402+(AS399-AP399)*(AQ402-AP402)/(AQ399-AP399),IF(AS399&lt;AR399,AQ402+(AS399-AQ399)*(AR402-AQ402)/(AR399-AQ399),AR402))))))),"")</f>
        <v>0.6</v>
      </c>
      <c r="BA402" s="25" t="s">
        <v>178</v>
      </c>
      <c r="BB402" s="198">
        <f>IF(AND(BB398&gt;0.25,BB398&lt;=0.5),BB401+(BB398-BA401)*(BB403-BB401)/(BA403-BA401),"")</f>
        <v>-0.18</v>
      </c>
      <c r="BC402" s="68">
        <f>IF(AND(BB398&gt;0.25,BB398&lt;=0.5),BC401+(BB398-BA401)*(BC403-BC401)/(BA403-BA401),"")</f>
        <v>-2.3999999999999994E-2</v>
      </c>
      <c r="BD402" s="68">
        <f>IF(AND(BB398&gt;0.25,BB398&lt;=0.5),BD401+(BB398-BA401)*(BD403-BD401)/(BA403-BA401),"")</f>
        <v>0.17333333333333334</v>
      </c>
      <c r="BE402" s="68">
        <f>IF(AND(BB398&gt;0.25,BB398&lt;=0.5),BE401+(BB398-BA401)*(BE403-BE401)/(BA403-BA401),"")</f>
        <v>0.28666666666666668</v>
      </c>
      <c r="BF402" s="68">
        <f>IF(AND(BB398&gt;0.25,BB398&lt;=0.5),BF401+(BB398-BA401)*(BF403-BF401)/(BA403-BA401),"")</f>
        <v>0.28666666666666668</v>
      </c>
      <c r="BG402" s="68">
        <f>IF(AND(BB398&gt;0.25,BB398&lt;=0.5),BG401+(BB398-BA401)*(BG403-BG401)/(BA403-BA401),"")</f>
        <v>0.38666666666666671</v>
      </c>
      <c r="BH402" s="68">
        <f>IF(AND(BB398&gt;0.25,BB398&lt;=0.5),BH401+(BB398-BA401)*(BH403-BH401)/(BA403-BA401),"")</f>
        <v>0.4</v>
      </c>
      <c r="BI402" s="68">
        <f>IF(AND(BB398&gt;0.25,BB398&lt;=0.5),BI401+(BB398-BA401)*(BI403-BI401)/(BA403-BA401),"")</f>
        <v>0.6</v>
      </c>
      <c r="BJ402" s="102">
        <f>IF(AND(BB398&gt;0.25,BB398&lt;=0.5),IF(BJ399&lt;BC399,BB402+(BJ399-BB399)*(BC402-BB402)/(BC399-BB399),IF(BJ399&lt;BD399,BC402+(BJ399-BC399)*(BD402-BC402)/(BD399-BC399),IF(BJ399&lt;BE399,BD402+(BJ399-BD399)*(BE402-BD402)/(BE399-BD399),IF(BJ399&lt;BF399,BE402+(BJ399-BE399)*(BF402-BE402)/(BF399-BE399),IF(BJ399&lt;BG399,BF402+(BJ399-BF399)*(BG402-BF402)/(BG399-BF399),IF(BJ399&lt;BH399,BG402+(BJ399-BG399)*(BH402-BG402)/(BH399-BG399),IF(BJ399&lt;BI399,BH402+(BJ399-BH399)*(BI402-BH402)/(BI399-BH399),BI402))))))),"")</f>
        <v>0.6</v>
      </c>
      <c r="BR402" s="25" t="s">
        <v>178</v>
      </c>
      <c r="BS402" s="198">
        <f>IF(AND(BS398&gt;0.25,BS398&lt;=0.5),BS401+(BS398-BR401)*(BS403-BS401)/(BR403-BR401),"")</f>
        <v>-0.72666666666666657</v>
      </c>
      <c r="BT402" s="68">
        <f>IF(AND(BS398&gt;0.25,BS398&lt;=0.5),BT401+(BS398-BR401)*(BT403-BT401)/(BR403-BR401),"")</f>
        <v>-0.52666666666666662</v>
      </c>
      <c r="BU402" s="68">
        <f>IF(AND(BS398&gt;0.25,BS398&lt;=0.5),BU401+(BS398-BR401)*(BU403-BU401)/(BR403-BR401),"")</f>
        <v>-0.3133333333333333</v>
      </c>
      <c r="BV402" s="68">
        <f>IF(AND(BS398&gt;0.25,BS398&lt;=0.5),BV401+(BS398-BR401)*(BV403-BV401)/(BR403-BR401),"")</f>
        <v>-0.21333333333333335</v>
      </c>
      <c r="BW402" s="68">
        <f>IF(AND(BS398&gt;0.25,BS398&lt;=0.5),BW401+(BS398-BR401)*(BW403-BW401)/(BR403-BR401),"")</f>
        <v>-0.2</v>
      </c>
      <c r="BX402" s="68">
        <f>IF(AND(BS398&gt;0.25,BS398&lt;=0.5),BX401+(BS398-BR401)*(BX403-BX401)/(BR403-BR401),"")</f>
        <v>-2.6666666666666661E-2</v>
      </c>
      <c r="BY402" s="68">
        <f>IF(AND(BS398&gt;0.25,BS398&lt;=0.5),BY401+(BS398-BR401)*(BY403-BY401)/(BR403-BR401),"")</f>
        <v>0.34666666666666668</v>
      </c>
      <c r="BZ402" s="68">
        <f>IF(AND(BS398&gt;0.25,BS398&lt;=0.5),BZ401+(BS398-BR401)*(BZ403-BZ401)/(BR403-BR401),"")</f>
        <v>0.6</v>
      </c>
      <c r="CA402" s="102">
        <f>IF(AND(BS398&gt;0.25,BS398&lt;=0.5),IF(CA399&lt;BT399,BS402+(CA399-BS399)*(BT402-BS402)/(BT399-BS399),IF(CA399&lt;BU399,BT402+(CA399-BT399)*(BU402-BT402)/(BU399-BT399),IF(CA399&lt;BV399,BU402+(CA399-BU399)*(BV402-BU402)/(BV399-BU399),IF(CA399&lt;BW399,BV402+(CA399-BV399)*(BW402-BV402)/(BW399-BV399),IF(CA399&lt;BX399,BW402+(CA399-BW399)*(BX402-BW402)/(BX399-BW399),IF(CA399&lt;BY399,BX402+(CA399-BX399)*(BY402-BX402)/(BY399-BX399),IF(CA399&lt;BZ399,BY402+(CA399-BY399)*(BZ402-BY402)/(BZ399-BY399),BZ402))))))),"")</f>
        <v>-0.16658886688318808</v>
      </c>
      <c r="CI402" s="25" t="s">
        <v>178</v>
      </c>
      <c r="CJ402" s="198">
        <f>IF(AND(CJ398&gt;0.25,CJ398&lt;=0.5),CJ401+(CJ398-CI401)*(CJ403-CJ401)/(CI403-CI401),"")</f>
        <v>-0.18</v>
      </c>
      <c r="CK402" s="68">
        <f>IF(AND(CJ398&gt;0.25,CJ398&lt;=0.5),CK401+(CJ398-CI401)*(CK403-CK401)/(CI403-CI401),"")</f>
        <v>-2.3999999999999994E-2</v>
      </c>
      <c r="CL402" s="68">
        <f>IF(AND(CJ398&gt;0.25,CJ398&lt;=0.5),CL401+(CJ398-CI401)*(CL403-CL401)/(CI403-CI401),"")</f>
        <v>0.17333333333333334</v>
      </c>
      <c r="CM402" s="68">
        <f>IF(AND(CJ398&gt;0.25,CJ398&lt;=0.5),CM401+(CJ398-CI401)*(CM403-CM401)/(CI403-CI401),"")</f>
        <v>0.28666666666666668</v>
      </c>
      <c r="CN402" s="68">
        <f>IF(AND(CJ398&gt;0.25,CJ398&lt;=0.5),CN401+(CJ398-CI401)*(CN403-CN401)/(CI403-CI401),"")</f>
        <v>0.28666666666666668</v>
      </c>
      <c r="CO402" s="68">
        <f>IF(AND(CJ398&gt;0.25,CJ398&lt;=0.5),CO401+(CJ398-CI401)*(CO403-CO401)/(CI403-CI401),"")</f>
        <v>0.38666666666666671</v>
      </c>
      <c r="CP402" s="68">
        <f>IF(AND(CJ398&gt;0.25,CJ398&lt;=0.5),CP401+(CJ398-CI401)*(CP403-CP401)/(CI403-CI401),"")</f>
        <v>0.4</v>
      </c>
      <c r="CQ402" s="68">
        <f>IF(AND(CJ398&gt;0.25,CJ398&lt;=0.5),CQ401+(CJ398-CI401)*(CQ403-CQ401)/(CI403-CI401),"")</f>
        <v>0.6</v>
      </c>
      <c r="CR402" s="102">
        <f>IF(AND(CJ398&gt;0.25,CJ398&lt;=0.5),IF(CR399&lt;CK399,CJ402+(CR399-CJ399)*(CK402-CJ402)/(CK399-CJ399),IF(CR399&lt;CL399,CK402+(CR399-CK399)*(CL402-CK402)/(CL399-CK399),IF(CR399&lt;CM399,CL402+(CR399-CL399)*(CM402-CL402)/(CM399-CL399),IF(CR399&lt;CN399,CM402+(CR399-CM399)*(CN402-CM402)/(CN399-CM399),IF(CR399&lt;CO399,CN402+(CR399-CN399)*(CO402-CN402)/(CO399-CN399),IF(CR399&lt;CP399,CO402+(CR399-CO399)*(CP402-CO402)/(CP399-CO399),IF(CR399&lt;CQ399,CP402+(CR399-CP399)*(CQ402-CP402)/(CQ399-CP399),CQ402))))))),"")</f>
        <v>0.30594232038790437</v>
      </c>
      <c r="CZ402" s="25" t="s">
        <v>178</v>
      </c>
      <c r="DA402" s="198">
        <f>IF(AND(DA398&gt;0.25,DA398&lt;=0.5),DA401+(DA398-CZ401)*(DA403-DA401)/(CZ403-CZ401),"")</f>
        <v>-0.72666666666666657</v>
      </c>
      <c r="DB402" s="68">
        <f>IF(AND(DA398&gt;0.25,DA398&lt;=0.5),DB401+(DA398-CZ401)*(DB403-DB401)/(CZ403-CZ401),"")</f>
        <v>-0.52666666666666662</v>
      </c>
      <c r="DC402" s="68">
        <f>IF(AND(DA398&gt;0.25,DA398&lt;=0.5),DC401+(DA398-CZ401)*(DC403-DC401)/(CZ403-CZ401),"")</f>
        <v>-0.3133333333333333</v>
      </c>
      <c r="DD402" s="68">
        <f>IF(AND(DA398&gt;0.25,DA398&lt;=0.5),DD401+(DA398-CZ401)*(DD403-DD401)/(CZ403-CZ401),"")</f>
        <v>-0.21333333333333335</v>
      </c>
      <c r="DE402" s="68">
        <f>IF(AND(DA398&gt;0.25,DA398&lt;=0.5),DE401+(DA398-CZ401)*(DE403-DE401)/(CZ403-CZ401),"")</f>
        <v>-0.2</v>
      </c>
      <c r="DF402" s="68">
        <f>IF(AND(DA398&gt;0.25,DA398&lt;=0.5),DF401+(DA398-CZ401)*(DF403-DF401)/(CZ403-CZ401),"")</f>
        <v>-2.6666666666666661E-2</v>
      </c>
      <c r="DG402" s="68">
        <f>IF(AND(DA398&gt;0.25,DA398&lt;=0.5),DG401+(DA398-CZ401)*(DG403-DG401)/(CZ403-CZ401),"")</f>
        <v>0.34666666666666668</v>
      </c>
      <c r="DH402" s="68">
        <f>IF(AND(DA398&gt;0.25,DA398&lt;=0.5),DH401+(DA398-CZ401)*(DH403-DH401)/(CZ403-CZ401),"")</f>
        <v>0.6</v>
      </c>
      <c r="DI402" s="102">
        <f>IF(AND(DA398&gt;0.25,DA398&lt;=0.5),IF(DI399&lt;DB399,DA402+(DI399-DA399)*(DB402-DA402)/(DB399-DA399),IF(DI399&lt;DC399,DB402+(DI399-DB399)*(DC402-DB402)/(DC399-DB399),IF(DI399&lt;DD399,DC402+(DI399-DC399)*(DD402-DC402)/(DD399-DC399),IF(DI399&lt;DE399,DD402+(DI399-DD399)*(DE402-DD402)/(DE399-DD399),IF(DI399&lt;DF399,DE402+(DI399-DE399)*(DF402-DE402)/(DF399-DE399),IF(DI399&lt;DG399,DF402+(DI399-DF399)*(DG402-DF402)/(DG399-DF399),IF(DI399&lt;DH399,DG402+(DI399-DG399)*(DH402-DG402)/(DH399-DG399),DH402))))))),"")</f>
        <v>-0.16658886688318808</v>
      </c>
      <c r="DQ402" s="25" t="s">
        <v>178</v>
      </c>
      <c r="DR402" s="198">
        <f>IF(AND(DR398&gt;0.25,DR398&lt;=0.5),DR401+(DR398-DQ401)*(DR403-DR401)/(DQ403-DQ401),"")</f>
        <v>-0.18</v>
      </c>
      <c r="DS402" s="68">
        <f>IF(AND(DR398&gt;0.25,DR398&lt;=0.5),DS401+(DR398-DQ401)*(DS403-DS401)/(DQ403-DQ401),"")</f>
        <v>-2.3999999999999994E-2</v>
      </c>
      <c r="DT402" s="68">
        <f>IF(AND(DR398&gt;0.25,DR398&lt;=0.5),DT401+(DR398-DQ401)*(DT403-DT401)/(DQ403-DQ401),"")</f>
        <v>0.17333333333333334</v>
      </c>
      <c r="DU402" s="68">
        <f>IF(AND(DR398&gt;0.25,DR398&lt;=0.5),DU401+(DR398-DQ401)*(DU403-DU401)/(DQ403-DQ401),"")</f>
        <v>0.28666666666666668</v>
      </c>
      <c r="DV402" s="68">
        <f>IF(AND(DR398&gt;0.25,DR398&lt;=0.5),DV401+(DR398-DQ401)*(DV403-DV401)/(DQ403-DQ401),"")</f>
        <v>0.28666666666666668</v>
      </c>
      <c r="DW402" s="68">
        <f>IF(AND(DR398&gt;0.25,DR398&lt;=0.5),DW401+(DR398-DQ401)*(DW403-DW401)/(DQ403-DQ401),"")</f>
        <v>0.38666666666666671</v>
      </c>
      <c r="DX402" s="68">
        <f>IF(AND(DR398&gt;0.25,DR398&lt;=0.5),DX401+(DR398-DQ401)*(DX403-DX401)/(DQ403-DQ401),"")</f>
        <v>0.4</v>
      </c>
      <c r="DY402" s="68">
        <f>IF(AND(DR398&gt;0.25,DR398&lt;=0.5),DY401+(DR398-DQ401)*(DY403-DY401)/(DQ403-DQ401),"")</f>
        <v>0.6</v>
      </c>
      <c r="DZ402" s="102">
        <f>IF(AND(DR398&gt;0.25,DR398&lt;=0.5),IF(DZ399&lt;DS399,DR402+(DZ399-DR399)*(DS402-DR402)/(DS399-DR399),IF(DZ399&lt;DT399,DS402+(DZ399-DS399)*(DT402-DS402)/(DT399-DS399),IF(DZ399&lt;DU399,DT402+(DZ399-DT399)*(DU402-DT402)/(DU399-DT399),IF(DZ399&lt;DV399,DU402+(DZ399-DU399)*(DV402-DU402)/(DV399-DU399),IF(DZ399&lt;DW399,DV402+(DZ399-DV399)*(DW402-DV402)/(DW399-DV399),IF(DZ399&lt;DX399,DW402+(DZ399-DW399)*(DX402-DW402)/(DX399-DW399),IF(DZ399&lt;DY399,DX402+(DZ399-DX399)*(DY402-DX402)/(DY399-DX399),DY402))))))),"")</f>
        <v>0.30594232038790437</v>
      </c>
    </row>
    <row r="403" spans="2:130" x14ac:dyDescent="0.3">
      <c r="B403" s="25">
        <v>0.5</v>
      </c>
      <c r="C403" s="106">
        <f>IF(C387="A",-0.9,-0.18)</f>
        <v>-0.9</v>
      </c>
      <c r="D403" s="32">
        <f>IF(C387="A",-0.7,-0.18)</f>
        <v>-0.7</v>
      </c>
      <c r="E403" s="32">
        <f>IF(C387="A",-0.4,0)</f>
        <v>-0.4</v>
      </c>
      <c r="F403" s="32">
        <f>IF(C387="A",-0.3,0.2)</f>
        <v>-0.3</v>
      </c>
      <c r="G403" s="32">
        <f>IF(C387="A",-0.2,0.2)</f>
        <v>-0.2</v>
      </c>
      <c r="H403" s="32">
        <f>IF(C387="A",-0.2,0.3)</f>
        <v>-0.2</v>
      </c>
      <c r="I403" s="32">
        <f>IF(C387="A",0,0.4)</f>
        <v>0</v>
      </c>
      <c r="J403" s="32">
        <v>0.6</v>
      </c>
      <c r="K403" s="68"/>
      <c r="S403" s="25">
        <v>0.5</v>
      </c>
      <c r="T403" s="106">
        <f>IF(T387="A",-0.9,-0.18)</f>
        <v>-0.18</v>
      </c>
      <c r="U403" s="32">
        <f>IF(T387="A",-0.7,-0.18)</f>
        <v>-0.18</v>
      </c>
      <c r="V403" s="32">
        <f>IF(T387="A",-0.4,0)</f>
        <v>0</v>
      </c>
      <c r="W403" s="32">
        <f>IF(T387="A",-0.3,0.2)</f>
        <v>0.2</v>
      </c>
      <c r="X403" s="32">
        <f>IF(T387="A",-0.2,0.2)</f>
        <v>0.2</v>
      </c>
      <c r="Y403" s="32">
        <f>IF(T387="A",-0.2,0.3)</f>
        <v>0.3</v>
      </c>
      <c r="Z403" s="32">
        <f>IF(T387="A",0,0.4)</f>
        <v>0.4</v>
      </c>
      <c r="AA403" s="32">
        <v>0.6</v>
      </c>
      <c r="AB403" s="68"/>
      <c r="AJ403" s="25">
        <v>0.5</v>
      </c>
      <c r="AK403" s="106">
        <f>IF(AK387="A",-0.9,-0.18)</f>
        <v>-0.9</v>
      </c>
      <c r="AL403" s="32">
        <f>IF(AK387="A",-0.7,-0.18)</f>
        <v>-0.7</v>
      </c>
      <c r="AM403" s="32">
        <f>IF(AK387="A",-0.4,0)</f>
        <v>-0.4</v>
      </c>
      <c r="AN403" s="32">
        <f>IF(AK387="A",-0.3,0.2)</f>
        <v>-0.3</v>
      </c>
      <c r="AO403" s="32">
        <f>IF(AK387="A",-0.2,0.2)</f>
        <v>-0.2</v>
      </c>
      <c r="AP403" s="32">
        <f>IF(AK387="A",-0.2,0.3)</f>
        <v>-0.2</v>
      </c>
      <c r="AQ403" s="32">
        <f>IF(AK387="A",0,0.4)</f>
        <v>0</v>
      </c>
      <c r="AR403" s="32">
        <v>0.6</v>
      </c>
      <c r="AS403" s="68"/>
      <c r="BA403" s="25">
        <v>0.5</v>
      </c>
      <c r="BB403" s="106">
        <f>IF(BB387="A",-0.9,-0.18)</f>
        <v>-0.18</v>
      </c>
      <c r="BC403" s="32">
        <f>IF(BB387="A",-0.7,-0.18)</f>
        <v>-0.18</v>
      </c>
      <c r="BD403" s="32">
        <f>IF(BB387="A",-0.4,0)</f>
        <v>0</v>
      </c>
      <c r="BE403" s="32">
        <f>IF(BB387="A",-0.3,0.2)</f>
        <v>0.2</v>
      </c>
      <c r="BF403" s="32">
        <f>IF(BB387="A",-0.2,0.2)</f>
        <v>0.2</v>
      </c>
      <c r="BG403" s="32">
        <f>IF(BB387="A",-0.2,0.3)</f>
        <v>0.3</v>
      </c>
      <c r="BH403" s="32">
        <f>IF(BB387="A",0,0.4)</f>
        <v>0.4</v>
      </c>
      <c r="BI403" s="32">
        <v>0.6</v>
      </c>
      <c r="BJ403" s="68"/>
      <c r="BR403" s="25">
        <v>0.5</v>
      </c>
      <c r="BS403" s="106">
        <f>IF(BS387="A",-0.9,-0.18)</f>
        <v>-0.9</v>
      </c>
      <c r="BT403" s="32">
        <f>IF(BS387="A",-0.7,-0.18)</f>
        <v>-0.7</v>
      </c>
      <c r="BU403" s="32">
        <f>IF(BS387="A",-0.4,0)</f>
        <v>-0.4</v>
      </c>
      <c r="BV403" s="32">
        <f>IF(BS387="A",-0.3,0.2)</f>
        <v>-0.3</v>
      </c>
      <c r="BW403" s="32">
        <f>IF(BS387="A",-0.2,0.2)</f>
        <v>-0.2</v>
      </c>
      <c r="BX403" s="32">
        <f>IF(BS387="A",-0.2,0.3)</f>
        <v>-0.2</v>
      </c>
      <c r="BY403" s="32">
        <f>IF(BS387="A",0,0.4)</f>
        <v>0</v>
      </c>
      <c r="BZ403" s="32">
        <v>0.6</v>
      </c>
      <c r="CA403" s="68"/>
      <c r="CI403" s="25">
        <v>0.5</v>
      </c>
      <c r="CJ403" s="106">
        <f>IF(CJ387="A",-0.9,-0.18)</f>
        <v>-0.18</v>
      </c>
      <c r="CK403" s="32">
        <f>IF(CJ387="A",-0.7,-0.18)</f>
        <v>-0.18</v>
      </c>
      <c r="CL403" s="32">
        <f>IF(CJ387="A",-0.4,0)</f>
        <v>0</v>
      </c>
      <c r="CM403" s="32">
        <f>IF(CJ387="A",-0.3,0.2)</f>
        <v>0.2</v>
      </c>
      <c r="CN403" s="32">
        <f>IF(CJ387="A",-0.2,0.2)</f>
        <v>0.2</v>
      </c>
      <c r="CO403" s="32">
        <f>IF(CJ387="A",-0.2,0.3)</f>
        <v>0.3</v>
      </c>
      <c r="CP403" s="32">
        <f>IF(CJ387="A",0,0.4)</f>
        <v>0.4</v>
      </c>
      <c r="CQ403" s="32">
        <v>0.6</v>
      </c>
      <c r="CR403" s="68"/>
      <c r="CZ403" s="25">
        <v>0.5</v>
      </c>
      <c r="DA403" s="106">
        <f>IF(DA387="A",-0.9,-0.18)</f>
        <v>-0.9</v>
      </c>
      <c r="DB403" s="32">
        <f>IF(DA387="A",-0.7,-0.18)</f>
        <v>-0.7</v>
      </c>
      <c r="DC403" s="32">
        <f>IF(DA387="A",-0.4,0)</f>
        <v>-0.4</v>
      </c>
      <c r="DD403" s="32">
        <f>IF(DA387="A",-0.3,0.2)</f>
        <v>-0.3</v>
      </c>
      <c r="DE403" s="32">
        <f>IF(DA387="A",-0.2,0.2)</f>
        <v>-0.2</v>
      </c>
      <c r="DF403" s="32">
        <f>IF(DA387="A",-0.2,0.3)</f>
        <v>-0.2</v>
      </c>
      <c r="DG403" s="32">
        <f>IF(DA387="A",0,0.4)</f>
        <v>0</v>
      </c>
      <c r="DH403" s="32">
        <v>0.6</v>
      </c>
      <c r="DI403" s="68"/>
      <c r="DQ403" s="25">
        <v>0.5</v>
      </c>
      <c r="DR403" s="106">
        <f>IF(DR387="A",-0.9,-0.18)</f>
        <v>-0.18</v>
      </c>
      <c r="DS403" s="32">
        <f>IF(DR387="A",-0.7,-0.18)</f>
        <v>-0.18</v>
      </c>
      <c r="DT403" s="32">
        <f>IF(DR387="A",-0.4,0)</f>
        <v>0</v>
      </c>
      <c r="DU403" s="32">
        <f>IF(DR387="A",-0.3,0.2)</f>
        <v>0.2</v>
      </c>
      <c r="DV403" s="32">
        <f>IF(DR387="A",-0.2,0.2)</f>
        <v>0.2</v>
      </c>
      <c r="DW403" s="32">
        <f>IF(DR387="A",-0.2,0.3)</f>
        <v>0.3</v>
      </c>
      <c r="DX403" s="32">
        <f>IF(DR387="A",0,0.4)</f>
        <v>0.4</v>
      </c>
      <c r="DY403" s="32">
        <v>0.6</v>
      </c>
      <c r="DZ403" s="68"/>
    </row>
    <row r="404" spans="2:130" x14ac:dyDescent="0.3">
      <c r="B404" s="25" t="s">
        <v>179</v>
      </c>
      <c r="C404" s="104" t="str">
        <f>IF(AND(C398&gt;0.5,C398&lt;=1),C403+(C398-B403)*(C405-C403)/(B405-B403),"")</f>
        <v/>
      </c>
      <c r="D404" s="68" t="str">
        <f>IF(AND(C398&gt;0.5,C398&lt;=1),D403+(C398-B403)*(D405-D403)/(B405-B403),"")</f>
        <v/>
      </c>
      <c r="E404" s="68" t="str">
        <f>IF(AND(C398&gt;0.5,C398&lt;=1),E403+(C398-B403)*(E405-E403)/(B405-B403),"")</f>
        <v/>
      </c>
      <c r="F404" s="68" t="str">
        <f>IF(AND(C398&gt;0.5,C398&lt;=1),F403+(C398-B403)*(F405-F403)/(B405-B403),"")</f>
        <v/>
      </c>
      <c r="G404" s="68" t="str">
        <f>IF(AND(C398&gt;0.5,C398&lt;=1),G403+(C398-B403)*(G405-G403)/(B405-B403),"")</f>
        <v/>
      </c>
      <c r="H404" s="68" t="str">
        <f>IF(AND(C398&gt;0.5,C398&lt;=1),H403+(C398-B403)*(H405-H403)/(B405-B403),"")</f>
        <v/>
      </c>
      <c r="I404" s="68" t="str">
        <f>IF(AND(C398&gt;0.5,C398&lt;=1),I403+(C398-B403)*(I405-I403)/(B405-B403),"")</f>
        <v/>
      </c>
      <c r="J404" s="68" t="str">
        <f>IF(AND(C398&gt;0.5,C398&lt;=1),J403+(C398-B403)*(J405-J403)/(B405-B403),"")</f>
        <v/>
      </c>
      <c r="K404" s="68" t="str">
        <f>IF(AND(C398&gt;0.5,C398&lt;=1),IF(K399&lt;D399,C404+(K399-C399)*(D404-C404)/(D399-C399),IF(K399&lt;E399,D404+(K399-D399)*(E404-D404)/(E399-D399),IF(K399&lt;F399,E404+(K399-E399)*(F404-E404)/(F399-E399),IF(K399&lt;G399,F404+(K399-F399)*(G404-F404)/(G399-F399),IF(K399&lt;H399,G404+(K399-G399)*(H404-G404)/(H399-G399),IF(K399&lt;I399,H404+(K399-H399)*(I404-H404)/(I399-H399),IF(K399&lt;J399,I404+(K399-I399)*(J404-I404)/(J399-I399),J404))))))),"")</f>
        <v/>
      </c>
      <c r="S404" s="25" t="s">
        <v>179</v>
      </c>
      <c r="T404" s="198" t="str">
        <f>IF(AND(T398&gt;0.5,T398&lt;=1),T403+(T398-S403)*(T405-T403)/(S405-S403),"")</f>
        <v/>
      </c>
      <c r="U404" s="68" t="str">
        <f>IF(AND(T398&gt;0.5,T398&lt;=1),U403+(T398-S403)*(U405-U403)/(S405-S403),"")</f>
        <v/>
      </c>
      <c r="V404" s="68" t="str">
        <f>IF(AND(T398&gt;0.5,T398&lt;=1),V403+(T398-S403)*(V405-V403)/(S405-S403),"")</f>
        <v/>
      </c>
      <c r="W404" s="68" t="str">
        <f>IF(AND(T398&gt;0.5,T398&lt;=1),W403+(T398-S403)*(W405-W403)/(S405-S403),"")</f>
        <v/>
      </c>
      <c r="X404" s="68" t="str">
        <f>IF(AND(T398&gt;0.5,T398&lt;=1),X403+(T398-S403)*(X405-X403)/(S405-S403),"")</f>
        <v/>
      </c>
      <c r="Y404" s="68" t="str">
        <f>IF(AND(T398&gt;0.5,T398&lt;=1),Y403+(T398-S403)*(Y405-Y403)/(S405-S403),"")</f>
        <v/>
      </c>
      <c r="Z404" s="68" t="str">
        <f>IF(AND(T398&gt;0.5,T398&lt;=1),Z403+(T398-S403)*(Z405-Z403)/(S405-S403),"")</f>
        <v/>
      </c>
      <c r="AA404" s="68" t="str">
        <f>IF(AND(T398&gt;0.5,T398&lt;=1),AA403+(T398-S403)*(AA405-AA403)/(S405-S403),"")</f>
        <v/>
      </c>
      <c r="AB404" s="68" t="str">
        <f>IF(AND(T398&gt;0.5,T398&lt;=1),IF(AB399&lt;U399,T404+(AB399-T399)*(U404-T404)/(U399-T399),IF(AB399&lt;V399,U404+(AB399-U399)*(V404-U404)/(V399-U399),IF(AB399&lt;W399,V404+(AB399-V399)*(W404-V404)/(W399-V399),IF(AB399&lt;X399,W404+(AB399-W399)*(X404-W404)/(X399-W399),IF(AB399&lt;Y399,X404+(AB399-X399)*(Y404-X404)/(Y399-X399),IF(AB399&lt;Z399,Y404+(AB399-Y399)*(Z404-Y404)/(Z399-Y399),IF(AB399&lt;AA399,Z404+(AB399-Z399)*(AA404-Z404)/(AA399-Z399),AA404))))))),"")</f>
        <v/>
      </c>
      <c r="AJ404" s="25" t="s">
        <v>179</v>
      </c>
      <c r="AK404" s="198" t="str">
        <f>IF(AND(AK398&gt;0.5,AK398&lt;=1),AK403+(AK398-AJ403)*(AK405-AK403)/(AJ405-AJ403),"")</f>
        <v/>
      </c>
      <c r="AL404" s="68" t="str">
        <f>IF(AND(AK398&gt;0.5,AK398&lt;=1),AL403+(AK398-AJ403)*(AL405-AL403)/(AJ405-AJ403),"")</f>
        <v/>
      </c>
      <c r="AM404" s="68" t="str">
        <f>IF(AND(AK398&gt;0.5,AK398&lt;=1),AM403+(AK398-AJ403)*(AM405-AM403)/(AJ405-AJ403),"")</f>
        <v/>
      </c>
      <c r="AN404" s="68" t="str">
        <f>IF(AND(AK398&gt;0.5,AK398&lt;=1),AN403+(AK398-AJ403)*(AN405-AN403)/(AJ405-AJ403),"")</f>
        <v/>
      </c>
      <c r="AO404" s="68" t="str">
        <f>IF(AND(AK398&gt;0.5,AK398&lt;=1),AO403+(AK398-AJ403)*(AO405-AO403)/(AJ405-AJ403),"")</f>
        <v/>
      </c>
      <c r="AP404" s="68" t="str">
        <f>IF(AND(AK398&gt;0.5,AK398&lt;=1),AP403+(AK398-AJ403)*(AP405-AP403)/(AJ405-AJ403),"")</f>
        <v/>
      </c>
      <c r="AQ404" s="68" t="str">
        <f>IF(AND(AK398&gt;0.5,AK398&lt;=1),AQ403+(AK398-AJ403)*(AQ405-AQ403)/(AJ405-AJ403),"")</f>
        <v/>
      </c>
      <c r="AR404" s="68" t="str">
        <f>IF(AND(AK398&gt;0.5,AK398&lt;=1),AR403+(AK398-AJ403)*(AR405-AR403)/(AJ405-AJ403),"")</f>
        <v/>
      </c>
      <c r="AS404" s="68" t="str">
        <f>IF(AND(AK398&gt;0.5,AK398&lt;=1),IF(AS399&lt;AL399,AK404+(AS399-AK399)*(AL404-AK404)/(AL399-AK399),IF(AS399&lt;AM399,AL404+(AS399-AL399)*(AM404-AL404)/(AM399-AL399),IF(AS399&lt;AN399,AM404+(AS399-AM399)*(AN404-AM404)/(AN399-AM399),IF(AS399&lt;AO399,AN404+(AS399-AN399)*(AO404-AN404)/(AO399-AN399),IF(AS399&lt;AP399,AO404+(AS399-AO399)*(AP404-AO404)/(AP399-AO399),IF(AS399&lt;AQ399,AP404+(AS399-AP399)*(AQ404-AP404)/(AQ399-AP399),IF(AS399&lt;AR399,AQ404+(AS399-AQ399)*(AR404-AQ404)/(AR399-AQ399),AR404))))))),"")</f>
        <v/>
      </c>
      <c r="BA404" s="25" t="s">
        <v>179</v>
      </c>
      <c r="BB404" s="198" t="str">
        <f>IF(AND(BB398&gt;0.5,BB398&lt;=1),BB403+(BB398-BA403)*(BB405-BB403)/(BA405-BA403),"")</f>
        <v/>
      </c>
      <c r="BC404" s="68" t="str">
        <f>IF(AND(BB398&gt;0.5,BB398&lt;=1),BC403+(BB398-BA403)*(BC405-BC403)/(BA405-BA403),"")</f>
        <v/>
      </c>
      <c r="BD404" s="68" t="str">
        <f>IF(AND(BB398&gt;0.5,BB398&lt;=1),BD403+(BB398-BA403)*(BD405-BD403)/(BA405-BA403),"")</f>
        <v/>
      </c>
      <c r="BE404" s="68" t="str">
        <f>IF(AND(BB398&gt;0.5,BB398&lt;=1),BE403+(BB398-BA403)*(BE405-BE403)/(BA405-BA403),"")</f>
        <v/>
      </c>
      <c r="BF404" s="68" t="str">
        <f>IF(AND(BB398&gt;0.5,BB398&lt;=1),BF403+(BB398-BA403)*(BF405-BF403)/(BA405-BA403),"")</f>
        <v/>
      </c>
      <c r="BG404" s="68" t="str">
        <f>IF(AND(BB398&gt;0.5,BB398&lt;=1),BG403+(BB398-BA403)*(BG405-BG403)/(BA405-BA403),"")</f>
        <v/>
      </c>
      <c r="BH404" s="68" t="str">
        <f>IF(AND(BB398&gt;0.5,BB398&lt;=1),BH403+(BB398-BA403)*(BH405-BH403)/(BA405-BA403),"")</f>
        <v/>
      </c>
      <c r="BI404" s="68" t="str">
        <f>IF(AND(BB398&gt;0.5,BB398&lt;=1),BI403+(BB398-BA403)*(BI405-BI403)/(BA405-BA403),"")</f>
        <v/>
      </c>
      <c r="BJ404" s="68" t="str">
        <f>IF(AND(BB398&gt;0.5,BB398&lt;=1),IF(BJ399&lt;BC399,BB404+(BJ399-BB399)*(BC404-BB404)/(BC399-BB399),IF(BJ399&lt;BD399,BC404+(BJ399-BC399)*(BD404-BC404)/(BD399-BC399),IF(BJ399&lt;BE399,BD404+(BJ399-BD399)*(BE404-BD404)/(BE399-BD399),IF(BJ399&lt;BF399,BE404+(BJ399-BE399)*(BF404-BE404)/(BF399-BE399),IF(BJ399&lt;BG399,BF404+(BJ399-BF399)*(BG404-BF404)/(BG399-BF399),IF(BJ399&lt;BH399,BG404+(BJ399-BG399)*(BH404-BG404)/(BH399-BG399),IF(BJ399&lt;BI399,BH404+(BJ399-BH399)*(BI404-BH404)/(BI399-BH399),BI404))))))),"")</f>
        <v/>
      </c>
      <c r="BR404" s="25" t="s">
        <v>179</v>
      </c>
      <c r="BS404" s="198" t="str">
        <f>IF(AND(BS398&gt;0.5,BS398&lt;=1),BS403+(BS398-BR403)*(BS405-BS403)/(BR405-BR403),"")</f>
        <v/>
      </c>
      <c r="BT404" s="68" t="str">
        <f>IF(AND(BS398&gt;0.5,BS398&lt;=1),BT403+(BS398-BR403)*(BT405-BT403)/(BR405-BR403),"")</f>
        <v/>
      </c>
      <c r="BU404" s="68" t="str">
        <f>IF(AND(BS398&gt;0.5,BS398&lt;=1),BU403+(BS398-BR403)*(BU405-BU403)/(BR405-BR403),"")</f>
        <v/>
      </c>
      <c r="BV404" s="68" t="str">
        <f>IF(AND(BS398&gt;0.5,BS398&lt;=1),BV403+(BS398-BR403)*(BV405-BV403)/(BR405-BR403),"")</f>
        <v/>
      </c>
      <c r="BW404" s="68" t="str">
        <f>IF(AND(BS398&gt;0.5,BS398&lt;=1),BW403+(BS398-BR403)*(BW405-BW403)/(BR405-BR403),"")</f>
        <v/>
      </c>
      <c r="BX404" s="68" t="str">
        <f>IF(AND(BS398&gt;0.5,BS398&lt;=1),BX403+(BS398-BR403)*(BX405-BX403)/(BR405-BR403),"")</f>
        <v/>
      </c>
      <c r="BY404" s="68" t="str">
        <f>IF(AND(BS398&gt;0.5,BS398&lt;=1),BY403+(BS398-BR403)*(BY405-BY403)/(BR405-BR403),"")</f>
        <v/>
      </c>
      <c r="BZ404" s="68" t="str">
        <f>IF(AND(BS398&gt;0.5,BS398&lt;=1),BZ403+(BS398-BR403)*(BZ405-BZ403)/(BR405-BR403),"")</f>
        <v/>
      </c>
      <c r="CA404" s="68" t="str">
        <f>IF(AND(BS398&gt;0.5,BS398&lt;=1),IF(CA399&lt;BT399,BS404+(CA399-BS399)*(BT404-BS404)/(BT399-BS399),IF(CA399&lt;BU399,BT404+(CA399-BT399)*(BU404-BT404)/(BU399-BT399),IF(CA399&lt;BV399,BU404+(CA399-BU399)*(BV404-BU404)/(BV399-BU399),IF(CA399&lt;BW399,BV404+(CA399-BV399)*(BW404-BV404)/(BW399-BV399),IF(CA399&lt;BX399,BW404+(CA399-BW399)*(BX404-BW404)/(BX399-BW399),IF(CA399&lt;BY399,BX404+(CA399-BX399)*(BY404-BX404)/(BY399-BX399),IF(CA399&lt;BZ399,BY404+(CA399-BY399)*(BZ404-BY404)/(BZ399-BY399),BZ404))))))),"")</f>
        <v/>
      </c>
      <c r="CI404" s="25" t="s">
        <v>179</v>
      </c>
      <c r="CJ404" s="198" t="str">
        <f>IF(AND(CJ398&gt;0.5,CJ398&lt;=1),CJ403+(CJ398-CI403)*(CJ405-CJ403)/(CI405-CI403),"")</f>
        <v/>
      </c>
      <c r="CK404" s="68" t="str">
        <f>IF(AND(CJ398&gt;0.5,CJ398&lt;=1),CK403+(CJ398-CI403)*(CK405-CK403)/(CI405-CI403),"")</f>
        <v/>
      </c>
      <c r="CL404" s="68" t="str">
        <f>IF(AND(CJ398&gt;0.5,CJ398&lt;=1),CL403+(CJ398-CI403)*(CL405-CL403)/(CI405-CI403),"")</f>
        <v/>
      </c>
      <c r="CM404" s="68" t="str">
        <f>IF(AND(CJ398&gt;0.5,CJ398&lt;=1),CM403+(CJ398-CI403)*(CM405-CM403)/(CI405-CI403),"")</f>
        <v/>
      </c>
      <c r="CN404" s="68" t="str">
        <f>IF(AND(CJ398&gt;0.5,CJ398&lt;=1),CN403+(CJ398-CI403)*(CN405-CN403)/(CI405-CI403),"")</f>
        <v/>
      </c>
      <c r="CO404" s="68" t="str">
        <f>IF(AND(CJ398&gt;0.5,CJ398&lt;=1),CO403+(CJ398-CI403)*(CO405-CO403)/(CI405-CI403),"")</f>
        <v/>
      </c>
      <c r="CP404" s="68" t="str">
        <f>IF(AND(CJ398&gt;0.5,CJ398&lt;=1),CP403+(CJ398-CI403)*(CP405-CP403)/(CI405-CI403),"")</f>
        <v/>
      </c>
      <c r="CQ404" s="68" t="str">
        <f>IF(AND(CJ398&gt;0.5,CJ398&lt;=1),CQ403+(CJ398-CI403)*(CQ405-CQ403)/(CI405-CI403),"")</f>
        <v/>
      </c>
      <c r="CR404" s="68" t="str">
        <f>IF(AND(CJ398&gt;0.5,CJ398&lt;=1),IF(CR399&lt;CK399,CJ404+(CR399-CJ399)*(CK404-CJ404)/(CK399-CJ399),IF(CR399&lt;CL399,CK404+(CR399-CK399)*(CL404-CK404)/(CL399-CK399),IF(CR399&lt;CM399,CL404+(CR399-CL399)*(CM404-CL404)/(CM399-CL399),IF(CR399&lt;CN399,CM404+(CR399-CM399)*(CN404-CM404)/(CN399-CM399),IF(CR399&lt;CO399,CN404+(CR399-CN399)*(CO404-CN404)/(CO399-CN399),IF(CR399&lt;CP399,CO404+(CR399-CO399)*(CP404-CO404)/(CP399-CO399),IF(CR399&lt;CQ399,CP404+(CR399-CP399)*(CQ404-CP404)/(CQ399-CP399),CQ404))))))),"")</f>
        <v/>
      </c>
      <c r="CZ404" s="25" t="s">
        <v>179</v>
      </c>
      <c r="DA404" s="198" t="str">
        <f>IF(AND(DA398&gt;0.5,DA398&lt;=1),DA403+(DA398-CZ403)*(DA405-DA403)/(CZ405-CZ403),"")</f>
        <v/>
      </c>
      <c r="DB404" s="68" t="str">
        <f>IF(AND(DA398&gt;0.5,DA398&lt;=1),DB403+(DA398-CZ403)*(DB405-DB403)/(CZ405-CZ403),"")</f>
        <v/>
      </c>
      <c r="DC404" s="68" t="str">
        <f>IF(AND(DA398&gt;0.5,DA398&lt;=1),DC403+(DA398-CZ403)*(DC405-DC403)/(CZ405-CZ403),"")</f>
        <v/>
      </c>
      <c r="DD404" s="68" t="str">
        <f>IF(AND(DA398&gt;0.5,DA398&lt;=1),DD403+(DA398-CZ403)*(DD405-DD403)/(CZ405-CZ403),"")</f>
        <v/>
      </c>
      <c r="DE404" s="68" t="str">
        <f>IF(AND(DA398&gt;0.5,DA398&lt;=1),DE403+(DA398-CZ403)*(DE405-DE403)/(CZ405-CZ403),"")</f>
        <v/>
      </c>
      <c r="DF404" s="68" t="str">
        <f>IF(AND(DA398&gt;0.5,DA398&lt;=1),DF403+(DA398-CZ403)*(DF405-DF403)/(CZ405-CZ403),"")</f>
        <v/>
      </c>
      <c r="DG404" s="68" t="str">
        <f>IF(AND(DA398&gt;0.5,DA398&lt;=1),DG403+(DA398-CZ403)*(DG405-DG403)/(CZ405-CZ403),"")</f>
        <v/>
      </c>
      <c r="DH404" s="68" t="str">
        <f>IF(AND(DA398&gt;0.5,DA398&lt;=1),DH403+(DA398-CZ403)*(DH405-DH403)/(CZ405-CZ403),"")</f>
        <v/>
      </c>
      <c r="DI404" s="68" t="str">
        <f>IF(AND(DA398&gt;0.5,DA398&lt;=1),IF(DI399&lt;DB399,DA404+(DI399-DA399)*(DB404-DA404)/(DB399-DA399),IF(DI399&lt;DC399,DB404+(DI399-DB399)*(DC404-DB404)/(DC399-DB399),IF(DI399&lt;DD399,DC404+(DI399-DC399)*(DD404-DC404)/(DD399-DC399),IF(DI399&lt;DE399,DD404+(DI399-DD399)*(DE404-DD404)/(DE399-DD399),IF(DI399&lt;DF399,DE404+(DI399-DE399)*(DF404-DE404)/(DF399-DE399),IF(DI399&lt;DG399,DF404+(DI399-DF399)*(DG404-DF404)/(DG399-DF399),IF(DI399&lt;DH399,DG404+(DI399-DG399)*(DH404-DG404)/(DH399-DG399),DH404))))))),"")</f>
        <v/>
      </c>
      <c r="DQ404" s="25" t="s">
        <v>179</v>
      </c>
      <c r="DR404" s="198" t="str">
        <f>IF(AND(DR398&gt;0.5,DR398&lt;=1),DR403+(DR398-DQ403)*(DR405-DR403)/(DQ405-DQ403),"")</f>
        <v/>
      </c>
      <c r="DS404" s="68" t="str">
        <f>IF(AND(DR398&gt;0.5,DR398&lt;=1),DS403+(DR398-DQ403)*(DS405-DS403)/(DQ405-DQ403),"")</f>
        <v/>
      </c>
      <c r="DT404" s="68" t="str">
        <f>IF(AND(DR398&gt;0.5,DR398&lt;=1),DT403+(DR398-DQ403)*(DT405-DT403)/(DQ405-DQ403),"")</f>
        <v/>
      </c>
      <c r="DU404" s="68" t="str">
        <f>IF(AND(DR398&gt;0.5,DR398&lt;=1),DU403+(DR398-DQ403)*(DU405-DU403)/(DQ405-DQ403),"")</f>
        <v/>
      </c>
      <c r="DV404" s="68" t="str">
        <f>IF(AND(DR398&gt;0.5,DR398&lt;=1),DV403+(DR398-DQ403)*(DV405-DV403)/(DQ405-DQ403),"")</f>
        <v/>
      </c>
      <c r="DW404" s="68" t="str">
        <f>IF(AND(DR398&gt;0.5,DR398&lt;=1),DW403+(DR398-DQ403)*(DW405-DW403)/(DQ405-DQ403),"")</f>
        <v/>
      </c>
      <c r="DX404" s="68" t="str">
        <f>IF(AND(DR398&gt;0.5,DR398&lt;=1),DX403+(DR398-DQ403)*(DX405-DX403)/(DQ405-DQ403),"")</f>
        <v/>
      </c>
      <c r="DY404" s="68" t="str">
        <f>IF(AND(DR398&gt;0.5,DR398&lt;=1),DY403+(DR398-DQ403)*(DY405-DY403)/(DQ405-DQ403),"")</f>
        <v/>
      </c>
      <c r="DZ404" s="68" t="str">
        <f>IF(AND(DR398&gt;0.5,DR398&lt;=1),IF(DZ399&lt;DS399,DR404+(DZ399-DR399)*(DS404-DR404)/(DS399-DR399),IF(DZ399&lt;DT399,DS404+(DZ399-DS399)*(DT404-DS404)/(DT399-DS399),IF(DZ399&lt;DU399,DT404+(DZ399-DT399)*(DU404-DT404)/(DU399-DT399),IF(DZ399&lt;DV399,DU404+(DZ399-DU399)*(DV404-DU404)/(DV399-DU399),IF(DZ399&lt;DW399,DV404+(DZ399-DV399)*(DW404-DV404)/(DW399-DV399),IF(DZ399&lt;DX399,DW404+(DZ399-DW399)*(DX404-DW404)/(DX399-DW399),IF(DZ399&lt;DY399,DX404+(DZ399-DX399)*(DY404-DX404)/(DY399-DX399),DY404))))))),"")</f>
        <v/>
      </c>
    </row>
    <row r="405" spans="2:130" x14ac:dyDescent="0.3">
      <c r="B405" s="25">
        <v>1</v>
      </c>
      <c r="C405" s="106">
        <f>IF(C387="A",-1.3,-0.18)</f>
        <v>-1.3</v>
      </c>
      <c r="D405" s="32">
        <f>IF(C387="A",-1,-0.18)</f>
        <v>-1</v>
      </c>
      <c r="E405" s="32">
        <f>IF(C387="A",-0.7,-0.18)</f>
        <v>-0.7</v>
      </c>
      <c r="F405" s="32">
        <f>IF(C387="A",-0.5,0)</f>
        <v>-0.5</v>
      </c>
      <c r="G405" s="32">
        <f>IF(C387="A",-0.3,0.2)</f>
        <v>-0.3</v>
      </c>
      <c r="H405" s="32">
        <f>IF(C387="A",-0.2,0.2)</f>
        <v>-0.2</v>
      </c>
      <c r="I405" s="32">
        <f>IF(C387="A",0,0.3)</f>
        <v>0</v>
      </c>
      <c r="J405" s="32">
        <v>0.6</v>
      </c>
      <c r="K405" s="68"/>
      <c r="S405" s="25">
        <v>1</v>
      </c>
      <c r="T405" s="106">
        <f>IF(T387="A",-1.3,-0.18)</f>
        <v>-0.18</v>
      </c>
      <c r="U405" s="32">
        <f>IF(T387="A",-1,-0.18)</f>
        <v>-0.18</v>
      </c>
      <c r="V405" s="32">
        <f>IF(T387="A",-0.7,-0.18)</f>
        <v>-0.18</v>
      </c>
      <c r="W405" s="32">
        <f>IF(T387="A",-0.5,0)</f>
        <v>0</v>
      </c>
      <c r="X405" s="32">
        <f>IF(T387="A",-0.3,0.2)</f>
        <v>0.2</v>
      </c>
      <c r="Y405" s="32">
        <f>IF(T387="A",-0.2,0.2)</f>
        <v>0.2</v>
      </c>
      <c r="Z405" s="32">
        <f>IF(T387="A",0,0.3)</f>
        <v>0.3</v>
      </c>
      <c r="AA405" s="32">
        <v>0.6</v>
      </c>
      <c r="AB405" s="68"/>
      <c r="AJ405" s="25">
        <v>1</v>
      </c>
      <c r="AK405" s="106">
        <f>IF(AK387="A",-1.3,-0.18)</f>
        <v>-1.3</v>
      </c>
      <c r="AL405" s="32">
        <f>IF(AK387="A",-1,-0.18)</f>
        <v>-1</v>
      </c>
      <c r="AM405" s="32">
        <f>IF(AK387="A",-0.7,-0.18)</f>
        <v>-0.7</v>
      </c>
      <c r="AN405" s="32">
        <f>IF(AK387="A",-0.5,0)</f>
        <v>-0.5</v>
      </c>
      <c r="AO405" s="32">
        <f>IF(AK387="A",-0.3,0.2)</f>
        <v>-0.3</v>
      </c>
      <c r="AP405" s="32">
        <f>IF(AK387="A",-0.2,0.2)</f>
        <v>-0.2</v>
      </c>
      <c r="AQ405" s="32">
        <f>IF(AK387="A",0,0.3)</f>
        <v>0</v>
      </c>
      <c r="AR405" s="32">
        <v>0.6</v>
      </c>
      <c r="AS405" s="68"/>
      <c r="BA405" s="25">
        <v>1</v>
      </c>
      <c r="BB405" s="106">
        <f>IF(BB387="A",-1.3,-0.18)</f>
        <v>-0.18</v>
      </c>
      <c r="BC405" s="32">
        <f>IF(BB387="A",-1,-0.18)</f>
        <v>-0.18</v>
      </c>
      <c r="BD405" s="32">
        <f>IF(BB387="A",-0.7,-0.18)</f>
        <v>-0.18</v>
      </c>
      <c r="BE405" s="32">
        <f>IF(BB387="A",-0.5,0)</f>
        <v>0</v>
      </c>
      <c r="BF405" s="32">
        <f>IF(BB387="A",-0.3,0.2)</f>
        <v>0.2</v>
      </c>
      <c r="BG405" s="32">
        <f>IF(BB387="A",-0.2,0.2)</f>
        <v>0.2</v>
      </c>
      <c r="BH405" s="32">
        <f>IF(BB387="A",0,0.3)</f>
        <v>0.3</v>
      </c>
      <c r="BI405" s="32">
        <v>0.6</v>
      </c>
      <c r="BJ405" s="68"/>
      <c r="BR405" s="25">
        <v>1</v>
      </c>
      <c r="BS405" s="106">
        <f>IF(BS387="A",-1.3,-0.18)</f>
        <v>-1.3</v>
      </c>
      <c r="BT405" s="32">
        <f>IF(BS387="A",-1,-0.18)</f>
        <v>-1</v>
      </c>
      <c r="BU405" s="32">
        <f>IF(BS387="A",-0.7,-0.18)</f>
        <v>-0.7</v>
      </c>
      <c r="BV405" s="32">
        <f>IF(BS387="A",-0.5,0)</f>
        <v>-0.5</v>
      </c>
      <c r="BW405" s="32">
        <f>IF(BS387="A",-0.3,0.2)</f>
        <v>-0.3</v>
      </c>
      <c r="BX405" s="32">
        <f>IF(BS387="A",-0.2,0.2)</f>
        <v>-0.2</v>
      </c>
      <c r="BY405" s="32">
        <f>IF(BS387="A",0,0.3)</f>
        <v>0</v>
      </c>
      <c r="BZ405" s="32">
        <v>0.6</v>
      </c>
      <c r="CA405" s="68"/>
      <c r="CI405" s="25">
        <v>1</v>
      </c>
      <c r="CJ405" s="106">
        <f>IF(CJ387="A",-1.3,-0.18)</f>
        <v>-0.18</v>
      </c>
      <c r="CK405" s="32">
        <f>IF(CJ387="A",-1,-0.18)</f>
        <v>-0.18</v>
      </c>
      <c r="CL405" s="32">
        <f>IF(CJ387="A",-0.7,-0.18)</f>
        <v>-0.18</v>
      </c>
      <c r="CM405" s="32">
        <f>IF(CJ387="A",-0.5,0)</f>
        <v>0</v>
      </c>
      <c r="CN405" s="32">
        <f>IF(CJ387="A",-0.3,0.2)</f>
        <v>0.2</v>
      </c>
      <c r="CO405" s="32">
        <f>IF(CJ387="A",-0.2,0.2)</f>
        <v>0.2</v>
      </c>
      <c r="CP405" s="32">
        <f>IF(CJ387="A",0,0.3)</f>
        <v>0.3</v>
      </c>
      <c r="CQ405" s="32">
        <v>0.6</v>
      </c>
      <c r="CR405" s="68"/>
      <c r="CZ405" s="25">
        <v>1</v>
      </c>
      <c r="DA405" s="106">
        <f>IF(DA387="A",-1.3,-0.18)</f>
        <v>-1.3</v>
      </c>
      <c r="DB405" s="32">
        <f>IF(DA387="A",-1,-0.18)</f>
        <v>-1</v>
      </c>
      <c r="DC405" s="32">
        <f>IF(DA387="A",-0.7,-0.18)</f>
        <v>-0.7</v>
      </c>
      <c r="DD405" s="32">
        <f>IF(DA387="A",-0.5,0)</f>
        <v>-0.5</v>
      </c>
      <c r="DE405" s="32">
        <f>IF(DA387="A",-0.3,0.2)</f>
        <v>-0.3</v>
      </c>
      <c r="DF405" s="32">
        <f>IF(DA387="A",-0.2,0.2)</f>
        <v>-0.2</v>
      </c>
      <c r="DG405" s="32">
        <f>IF(DA387="A",0,0.3)</f>
        <v>0</v>
      </c>
      <c r="DH405" s="32">
        <v>0.6</v>
      </c>
      <c r="DI405" s="68"/>
      <c r="DQ405" s="25">
        <v>1</v>
      </c>
      <c r="DR405" s="106">
        <f>IF(DR387="A",-1.3,-0.18)</f>
        <v>-0.18</v>
      </c>
      <c r="DS405" s="32">
        <f>IF(DR387="A",-1,-0.18)</f>
        <v>-0.18</v>
      </c>
      <c r="DT405" s="32">
        <f>IF(DR387="A",-0.7,-0.18)</f>
        <v>-0.18</v>
      </c>
      <c r="DU405" s="32">
        <f>IF(DR387="A",-0.5,0)</f>
        <v>0</v>
      </c>
      <c r="DV405" s="32">
        <f>IF(DR387="A",-0.3,0.2)</f>
        <v>0.2</v>
      </c>
      <c r="DW405" s="32">
        <f>IF(DR387="A",-0.2,0.2)</f>
        <v>0.2</v>
      </c>
      <c r="DX405" s="32">
        <f>IF(DR387="A",0,0.3)</f>
        <v>0.3</v>
      </c>
      <c r="DY405" s="32">
        <v>0.6</v>
      </c>
      <c r="DZ405" s="68"/>
    </row>
    <row r="406" spans="2:130" x14ac:dyDescent="0.3">
      <c r="B406" s="28" t="s">
        <v>180</v>
      </c>
      <c r="C406" s="104" t="str">
        <f>IF(C398&gt;1,C405,"")</f>
        <v/>
      </c>
      <c r="D406" s="68" t="str">
        <f>IF(C398&gt;1,D405,"")</f>
        <v/>
      </c>
      <c r="E406" s="68" t="str">
        <f>IF(C398&gt;1,E405,"")</f>
        <v/>
      </c>
      <c r="F406" s="68" t="str">
        <f>IF(C398&gt;1,F405,"")</f>
        <v/>
      </c>
      <c r="G406" s="68" t="str">
        <f>IF(C398&gt;1,G405,"")</f>
        <v/>
      </c>
      <c r="H406" s="68" t="str">
        <f>IF(C398&gt;1,H405,"")</f>
        <v/>
      </c>
      <c r="I406" s="68" t="str">
        <f>IF(C398&gt;1,I405,"")</f>
        <v/>
      </c>
      <c r="J406" s="68" t="str">
        <f>IF(C398&gt;1,J405,"")</f>
        <v/>
      </c>
      <c r="K406" s="68" t="str">
        <f>IF(C398&gt;1,IF(K399&lt;D399,C406+(K399-C399)*(D406-C406)/(D399-C399),IF(K399&lt;E399,D406+(K399-D399)*(E406-D406)/(E399-D399),IF(K399&lt;F399,E406+(K399-E399)*(F406-E406)/(F399-E399),IF(K399&lt;G399,F406+(K399-F399)*(G406-F406)/(G399-F399),IF(K399&lt;H399,G406+(K399-G399)*(H406-G406)/(H399-G399),IF(K399&lt;I399,H406+(K399-H399)*(I406-H406)/(I399-H399),IF(K399&lt;J399,I406+(K399-I399)*(J406-I406)/(J399-I399),J406))))))),"")</f>
        <v/>
      </c>
      <c r="S406" s="28" t="s">
        <v>180</v>
      </c>
      <c r="T406" s="198" t="str">
        <f>IF(T398&gt;1,T405,"")</f>
        <v/>
      </c>
      <c r="U406" s="68" t="str">
        <f>IF(T398&gt;1,U405,"")</f>
        <v/>
      </c>
      <c r="V406" s="68" t="str">
        <f>IF(T398&gt;1,V405,"")</f>
        <v/>
      </c>
      <c r="W406" s="68" t="str">
        <f>IF(T398&gt;1,W405,"")</f>
        <v/>
      </c>
      <c r="X406" s="68" t="str">
        <f>IF(T398&gt;1,X405,"")</f>
        <v/>
      </c>
      <c r="Y406" s="68" t="str">
        <f>IF(T398&gt;1,Y405,"")</f>
        <v/>
      </c>
      <c r="Z406" s="68" t="str">
        <f>IF(T398&gt;1,Z405,"")</f>
        <v/>
      </c>
      <c r="AA406" s="68" t="str">
        <f>IF(T398&gt;1,AA405,"")</f>
        <v/>
      </c>
      <c r="AB406" s="68" t="str">
        <f>IF(T398&gt;1,IF(AB399&lt;U399,T406+(AB399-T399)*(U406-T406)/(U399-T399),IF(AB399&lt;V399,U406+(AB399-U399)*(V406-U406)/(V399-U399),IF(AB399&lt;W399,V406+(AB399-V399)*(W406-V406)/(W399-V399),IF(AB399&lt;X399,W406+(AB399-W399)*(X406-W406)/(X399-W399),IF(AB399&lt;Y399,X406+(AB399-X399)*(Y406-X406)/(Y399-X399),IF(AB399&lt;Z399,Y406+(AB399-Y399)*(Z406-Y406)/(Z399-Y399),IF(AB399&lt;AA399,Z406+(AB399-Z399)*(AA406-Z406)/(AA399-Z399),AA406))))))),"")</f>
        <v/>
      </c>
      <c r="AJ406" s="28" t="s">
        <v>180</v>
      </c>
      <c r="AK406" s="198" t="str">
        <f>IF(AK398&gt;1,AK405,"")</f>
        <v/>
      </c>
      <c r="AL406" s="68" t="str">
        <f>IF(AK398&gt;1,AL405,"")</f>
        <v/>
      </c>
      <c r="AM406" s="68" t="str">
        <f>IF(AK398&gt;1,AM405,"")</f>
        <v/>
      </c>
      <c r="AN406" s="68" t="str">
        <f>IF(AK398&gt;1,AN405,"")</f>
        <v/>
      </c>
      <c r="AO406" s="68" t="str">
        <f>IF(AK398&gt;1,AO405,"")</f>
        <v/>
      </c>
      <c r="AP406" s="68" t="str">
        <f>IF(AK398&gt;1,AP405,"")</f>
        <v/>
      </c>
      <c r="AQ406" s="68" t="str">
        <f>IF(AK398&gt;1,AQ405,"")</f>
        <v/>
      </c>
      <c r="AR406" s="68" t="str">
        <f>IF(AK398&gt;1,AR405,"")</f>
        <v/>
      </c>
      <c r="AS406" s="68" t="str">
        <f>IF(AK398&gt;1,IF(AS399&lt;AL399,AK406+(AS399-AK399)*(AL406-AK406)/(AL399-AK399),IF(AS399&lt;AM399,AL406+(AS399-AL399)*(AM406-AL406)/(AM399-AL399),IF(AS399&lt;AN399,AM406+(AS399-AM399)*(AN406-AM406)/(AN399-AM399),IF(AS399&lt;AO399,AN406+(AS399-AN399)*(AO406-AN406)/(AO399-AN399),IF(AS399&lt;AP399,AO406+(AS399-AO399)*(AP406-AO406)/(AP399-AO399),IF(AS399&lt;AQ399,AP406+(AS399-AP399)*(AQ406-AP406)/(AQ399-AP399),IF(AS399&lt;AR399,AQ406+(AS399-AQ399)*(AR406-AQ406)/(AR399-AQ399),AR406))))))),"")</f>
        <v/>
      </c>
      <c r="BA406" s="28" t="s">
        <v>180</v>
      </c>
      <c r="BB406" s="198" t="str">
        <f>IF(BB398&gt;1,BB405,"")</f>
        <v/>
      </c>
      <c r="BC406" s="68" t="str">
        <f>IF(BB398&gt;1,BC405,"")</f>
        <v/>
      </c>
      <c r="BD406" s="68" t="str">
        <f>IF(BB398&gt;1,BD405,"")</f>
        <v/>
      </c>
      <c r="BE406" s="68" t="str">
        <f>IF(BB398&gt;1,BE405,"")</f>
        <v/>
      </c>
      <c r="BF406" s="68" t="str">
        <f>IF(BB398&gt;1,BF405,"")</f>
        <v/>
      </c>
      <c r="BG406" s="68" t="str">
        <f>IF(BB398&gt;1,BG405,"")</f>
        <v/>
      </c>
      <c r="BH406" s="68" t="str">
        <f>IF(BB398&gt;1,BH405,"")</f>
        <v/>
      </c>
      <c r="BI406" s="68" t="str">
        <f>IF(BB398&gt;1,BI405,"")</f>
        <v/>
      </c>
      <c r="BJ406" s="68" t="str">
        <f>IF(BB398&gt;1,IF(BJ399&lt;BC399,BB406+(BJ399-BB399)*(BC406-BB406)/(BC399-BB399),IF(BJ399&lt;BD399,BC406+(BJ399-BC399)*(BD406-BC406)/(BD399-BC399),IF(BJ399&lt;BE399,BD406+(BJ399-BD399)*(BE406-BD406)/(BE399-BD399),IF(BJ399&lt;BF399,BE406+(BJ399-BE399)*(BF406-BE406)/(BF399-BE399),IF(BJ399&lt;BG399,BF406+(BJ399-BF399)*(BG406-BF406)/(BG399-BF399),IF(BJ399&lt;BH399,BG406+(BJ399-BG399)*(BH406-BG406)/(BH399-BG399),IF(BJ399&lt;BI399,BH406+(BJ399-BH399)*(BI406-BH406)/(BI399-BH399),BI406))))))),"")</f>
        <v/>
      </c>
      <c r="BR406" s="28" t="s">
        <v>180</v>
      </c>
      <c r="BS406" s="198" t="str">
        <f>IF(BS398&gt;1,BS405,"")</f>
        <v/>
      </c>
      <c r="BT406" s="68" t="str">
        <f>IF(BS398&gt;1,BT405,"")</f>
        <v/>
      </c>
      <c r="BU406" s="68" t="str">
        <f>IF(BS398&gt;1,BU405,"")</f>
        <v/>
      </c>
      <c r="BV406" s="68" t="str">
        <f>IF(BS398&gt;1,BV405,"")</f>
        <v/>
      </c>
      <c r="BW406" s="68" t="str">
        <f>IF(BS398&gt;1,BW405,"")</f>
        <v/>
      </c>
      <c r="BX406" s="68" t="str">
        <f>IF(BS398&gt;1,BX405,"")</f>
        <v/>
      </c>
      <c r="BY406" s="68" t="str">
        <f>IF(BS398&gt;1,BY405,"")</f>
        <v/>
      </c>
      <c r="BZ406" s="68" t="str">
        <f>IF(BS398&gt;1,BZ405,"")</f>
        <v/>
      </c>
      <c r="CA406" s="68" t="str">
        <f>IF(BS398&gt;1,IF(CA399&lt;BT399,BS406+(CA399-BS399)*(BT406-BS406)/(BT399-BS399),IF(CA399&lt;BU399,BT406+(CA399-BT399)*(BU406-BT406)/(BU399-BT399),IF(CA399&lt;BV399,BU406+(CA399-BU399)*(BV406-BU406)/(BV399-BU399),IF(CA399&lt;BW399,BV406+(CA399-BV399)*(BW406-BV406)/(BW399-BV399),IF(CA399&lt;BX399,BW406+(CA399-BW399)*(BX406-BW406)/(BX399-BW399),IF(CA399&lt;BY399,BX406+(CA399-BX399)*(BY406-BX406)/(BY399-BX399),IF(CA399&lt;BZ399,BY406+(CA399-BY399)*(BZ406-BY406)/(BZ399-BY399),BZ406))))))),"")</f>
        <v/>
      </c>
      <c r="CI406" s="28" t="s">
        <v>180</v>
      </c>
      <c r="CJ406" s="198" t="str">
        <f>IF(CJ398&gt;1,CJ405,"")</f>
        <v/>
      </c>
      <c r="CK406" s="68" t="str">
        <f>IF(CJ398&gt;1,CK405,"")</f>
        <v/>
      </c>
      <c r="CL406" s="68" t="str">
        <f>IF(CJ398&gt;1,CL405,"")</f>
        <v/>
      </c>
      <c r="CM406" s="68" t="str">
        <f>IF(CJ398&gt;1,CM405,"")</f>
        <v/>
      </c>
      <c r="CN406" s="68" t="str">
        <f>IF(CJ398&gt;1,CN405,"")</f>
        <v/>
      </c>
      <c r="CO406" s="68" t="str">
        <f>IF(CJ398&gt;1,CO405,"")</f>
        <v/>
      </c>
      <c r="CP406" s="68" t="str">
        <f>IF(CJ398&gt;1,CP405,"")</f>
        <v/>
      </c>
      <c r="CQ406" s="68" t="str">
        <f>IF(CJ398&gt;1,CQ405,"")</f>
        <v/>
      </c>
      <c r="CR406" s="68" t="str">
        <f>IF(CJ398&gt;1,IF(CR399&lt;CK399,CJ406+(CR399-CJ399)*(CK406-CJ406)/(CK399-CJ399),IF(CR399&lt;CL399,CK406+(CR399-CK399)*(CL406-CK406)/(CL399-CK399),IF(CR399&lt;CM399,CL406+(CR399-CL399)*(CM406-CL406)/(CM399-CL399),IF(CR399&lt;CN399,CM406+(CR399-CM399)*(CN406-CM406)/(CN399-CM399),IF(CR399&lt;CO399,CN406+(CR399-CN399)*(CO406-CN406)/(CO399-CN399),IF(CR399&lt;CP399,CO406+(CR399-CO399)*(CP406-CO406)/(CP399-CO399),IF(CR399&lt;CQ399,CP406+(CR399-CP399)*(CQ406-CP406)/(CQ399-CP399),CQ406))))))),"")</f>
        <v/>
      </c>
      <c r="CZ406" s="28" t="s">
        <v>180</v>
      </c>
      <c r="DA406" s="198" t="str">
        <f>IF(DA398&gt;1,DA405,"")</f>
        <v/>
      </c>
      <c r="DB406" s="68" t="str">
        <f>IF(DA398&gt;1,DB405,"")</f>
        <v/>
      </c>
      <c r="DC406" s="68" t="str">
        <f>IF(DA398&gt;1,DC405,"")</f>
        <v/>
      </c>
      <c r="DD406" s="68" t="str">
        <f>IF(DA398&gt;1,DD405,"")</f>
        <v/>
      </c>
      <c r="DE406" s="68" t="str">
        <f>IF(DA398&gt;1,DE405,"")</f>
        <v/>
      </c>
      <c r="DF406" s="68" t="str">
        <f>IF(DA398&gt;1,DF405,"")</f>
        <v/>
      </c>
      <c r="DG406" s="68" t="str">
        <f>IF(DA398&gt;1,DG405,"")</f>
        <v/>
      </c>
      <c r="DH406" s="68" t="str">
        <f>IF(DA398&gt;1,DH405,"")</f>
        <v/>
      </c>
      <c r="DI406" s="68" t="str">
        <f>IF(DA398&gt;1,IF(DI399&lt;DB399,DA406+(DI399-DA399)*(DB406-DA406)/(DB399-DA399),IF(DI399&lt;DC399,DB406+(DI399-DB399)*(DC406-DB406)/(DC399-DB399),IF(DI399&lt;DD399,DC406+(DI399-DC399)*(DD406-DC406)/(DD399-DC399),IF(DI399&lt;DE399,DD406+(DI399-DD399)*(DE406-DD406)/(DE399-DD399),IF(DI399&lt;DF399,DE406+(DI399-DE399)*(DF406-DE406)/(DF399-DE399),IF(DI399&lt;DG399,DF406+(DI399-DF399)*(DG406-DF406)/(DG399-DF399),IF(DI399&lt;DH399,DG406+(DI399-DG399)*(DH406-DG406)/(DH399-DG399),DH406))))))),"")</f>
        <v/>
      </c>
      <c r="DQ406" s="28" t="s">
        <v>180</v>
      </c>
      <c r="DR406" s="198" t="str">
        <f>IF(DR398&gt;1,DR405,"")</f>
        <v/>
      </c>
      <c r="DS406" s="68" t="str">
        <f>IF(DR398&gt;1,DS405,"")</f>
        <v/>
      </c>
      <c r="DT406" s="68" t="str">
        <f>IF(DR398&gt;1,DT405,"")</f>
        <v/>
      </c>
      <c r="DU406" s="68" t="str">
        <f>IF(DR398&gt;1,DU405,"")</f>
        <v/>
      </c>
      <c r="DV406" s="68" t="str">
        <f>IF(DR398&gt;1,DV405,"")</f>
        <v/>
      </c>
      <c r="DW406" s="68" t="str">
        <f>IF(DR398&gt;1,DW405,"")</f>
        <v/>
      </c>
      <c r="DX406" s="68" t="str">
        <f>IF(DR398&gt;1,DX405,"")</f>
        <v/>
      </c>
      <c r="DY406" s="68" t="str">
        <f>IF(DR398&gt;1,DY405,"")</f>
        <v/>
      </c>
      <c r="DZ406" s="68" t="str">
        <f>IF(DR398&gt;1,IF(DZ399&lt;DS399,DR406+(DZ399-DR399)*(DS406-DR406)/(DS399-DR399),IF(DZ399&lt;DT399,DS406+(DZ399-DS399)*(DT406-DS406)/(DT399-DS399),IF(DZ399&lt;DU399,DT406+(DZ399-DT399)*(DU406-DT406)/(DU399-DT399),IF(DZ399&lt;DV399,DU406+(DZ399-DU399)*(DV406-DU406)/(DV399-DU399),IF(DZ399&lt;DW399,DV406+(DZ399-DV399)*(DW406-DV406)/(DW399-DV399),IF(DZ399&lt;DX399,DW406+(DZ399-DW399)*(DX406-DW406)/(DX399-DW399),IF(DZ399&lt;DY399,DX406+(DZ399-DX399)*(DY406-DX406)/(DY399-DX399),DY406))))))),"")</f>
        <v/>
      </c>
    </row>
    <row r="407" spans="2:130" x14ac:dyDescent="0.3">
      <c r="B407" s="107"/>
      <c r="C407" s="16"/>
      <c r="D407" s="16"/>
      <c r="E407" s="16"/>
      <c r="F407" s="16"/>
      <c r="G407" s="16"/>
      <c r="H407" s="16"/>
      <c r="I407" s="16"/>
      <c r="J407" s="16" t="s">
        <v>181</v>
      </c>
      <c r="K407" s="102">
        <f>SUM(K400:K406)</f>
        <v>0.6</v>
      </c>
      <c r="S407" s="107"/>
      <c r="T407" s="202"/>
      <c r="U407" s="202"/>
      <c r="V407" s="202"/>
      <c r="W407" s="202"/>
      <c r="X407" s="202"/>
      <c r="Y407" s="202"/>
      <c r="Z407" s="202"/>
      <c r="AA407" s="202" t="s">
        <v>181</v>
      </c>
      <c r="AB407" s="102">
        <f>SUM(AB400:AB406)</f>
        <v>0.6</v>
      </c>
      <c r="AJ407" s="107"/>
      <c r="AK407" s="202"/>
      <c r="AL407" s="202"/>
      <c r="AM407" s="202"/>
      <c r="AN407" s="202"/>
      <c r="AO407" s="202"/>
      <c r="AP407" s="202"/>
      <c r="AQ407" s="202"/>
      <c r="AR407" s="202" t="s">
        <v>181</v>
      </c>
      <c r="AS407" s="102">
        <f>SUM(AS400:AS406)</f>
        <v>0.6</v>
      </c>
      <c r="BA407" s="107"/>
      <c r="BB407" s="202"/>
      <c r="BC407" s="202"/>
      <c r="BD407" s="202"/>
      <c r="BE407" s="202"/>
      <c r="BF407" s="202"/>
      <c r="BG407" s="202"/>
      <c r="BH407" s="202"/>
      <c r="BI407" s="202" t="s">
        <v>181</v>
      </c>
      <c r="BJ407" s="102">
        <f>SUM(BJ400:BJ406)</f>
        <v>0.6</v>
      </c>
      <c r="BR407" s="107"/>
      <c r="BS407" s="202"/>
      <c r="BT407" s="202"/>
      <c r="BU407" s="202"/>
      <c r="BV407" s="202"/>
      <c r="BW407" s="202"/>
      <c r="BX407" s="202"/>
      <c r="BY407" s="202"/>
      <c r="BZ407" s="202" t="s">
        <v>181</v>
      </c>
      <c r="CA407" s="102">
        <f>SUM(CA400:CA406)</f>
        <v>-0.16658886688318808</v>
      </c>
      <c r="CI407" s="107"/>
      <c r="CJ407" s="202"/>
      <c r="CK407" s="202"/>
      <c r="CL407" s="202"/>
      <c r="CM407" s="202"/>
      <c r="CN407" s="202"/>
      <c r="CO407" s="202"/>
      <c r="CP407" s="202"/>
      <c r="CQ407" s="202" t="s">
        <v>181</v>
      </c>
      <c r="CR407" s="102">
        <f>SUM(CR400:CR406)</f>
        <v>0.30594232038790437</v>
      </c>
      <c r="CZ407" s="107"/>
      <c r="DA407" s="202"/>
      <c r="DB407" s="202"/>
      <c r="DC407" s="202"/>
      <c r="DD407" s="202"/>
      <c r="DE407" s="202"/>
      <c r="DF407" s="202"/>
      <c r="DG407" s="202"/>
      <c r="DH407" s="202" t="s">
        <v>181</v>
      </c>
      <c r="DI407" s="102">
        <f>SUM(DI400:DI406)</f>
        <v>-0.16658886688318808</v>
      </c>
      <c r="DQ407" s="107"/>
      <c r="DR407" s="202"/>
      <c r="DS407" s="202"/>
      <c r="DT407" s="202"/>
      <c r="DU407" s="202"/>
      <c r="DV407" s="202"/>
      <c r="DW407" s="202"/>
      <c r="DX407" s="202"/>
      <c r="DY407" s="202" t="s">
        <v>181</v>
      </c>
      <c r="DZ407" s="102">
        <f>SUM(DZ400:DZ406)</f>
        <v>0.30594232038790437</v>
      </c>
    </row>
    <row r="408" spans="2:130" x14ac:dyDescent="0.3">
      <c r="B408" s="108" t="s">
        <v>182</v>
      </c>
      <c r="C408" s="16"/>
      <c r="D408" s="16"/>
      <c r="E408" s="38"/>
      <c r="F408" s="16"/>
      <c r="G408" s="16"/>
      <c r="H408" s="16"/>
      <c r="I408" s="16"/>
      <c r="J408" s="16"/>
      <c r="K408" s="16"/>
      <c r="S408" s="108" t="s">
        <v>182</v>
      </c>
      <c r="T408" s="202"/>
      <c r="U408" s="202"/>
      <c r="V408" s="38"/>
      <c r="W408" s="202"/>
      <c r="X408" s="202"/>
      <c r="Y408" s="202"/>
      <c r="Z408" s="202"/>
      <c r="AA408" s="202"/>
      <c r="AB408" s="202"/>
      <c r="AJ408" s="108" t="s">
        <v>182</v>
      </c>
      <c r="AK408" s="202"/>
      <c r="AL408" s="202"/>
      <c r="AM408" s="38"/>
      <c r="AN408" s="202"/>
      <c r="AO408" s="202"/>
      <c r="AP408" s="202"/>
      <c r="AQ408" s="202"/>
      <c r="AR408" s="202"/>
      <c r="AS408" s="202"/>
      <c r="BA408" s="108" t="s">
        <v>182</v>
      </c>
      <c r="BB408" s="202"/>
      <c r="BC408" s="202"/>
      <c r="BD408" s="38"/>
      <c r="BE408" s="202"/>
      <c r="BF408" s="202"/>
      <c r="BG408" s="202"/>
      <c r="BH408" s="202"/>
      <c r="BI408" s="202"/>
      <c r="BJ408" s="202"/>
      <c r="BR408" s="108" t="s">
        <v>182</v>
      </c>
      <c r="BS408" s="202"/>
      <c r="BT408" s="202"/>
      <c r="BU408" s="38"/>
      <c r="BV408" s="202"/>
      <c r="BW408" s="202"/>
      <c r="BX408" s="202"/>
      <c r="BY408" s="202"/>
      <c r="BZ408" s="202"/>
      <c r="CA408" s="202"/>
      <c r="CI408" s="108" t="s">
        <v>182</v>
      </c>
      <c r="CJ408" s="202"/>
      <c r="CK408" s="202"/>
      <c r="CL408" s="38"/>
      <c r="CM408" s="202"/>
      <c r="CN408" s="202"/>
      <c r="CO408" s="202"/>
      <c r="CP408" s="202"/>
      <c r="CQ408" s="202"/>
      <c r="CR408" s="202"/>
      <c r="CZ408" s="108" t="s">
        <v>182</v>
      </c>
      <c r="DA408" s="202"/>
      <c r="DB408" s="202"/>
      <c r="DC408" s="38"/>
      <c r="DD408" s="202"/>
      <c r="DE408" s="202"/>
      <c r="DF408" s="202"/>
      <c r="DG408" s="202"/>
      <c r="DH408" s="202"/>
      <c r="DI408" s="202"/>
      <c r="DQ408" s="108" t="s">
        <v>182</v>
      </c>
      <c r="DR408" s="202"/>
      <c r="DS408" s="202"/>
      <c r="DT408" s="38"/>
      <c r="DU408" s="202"/>
      <c r="DV408" s="202"/>
      <c r="DW408" s="202"/>
      <c r="DX408" s="202"/>
      <c r="DY408" s="202"/>
      <c r="DZ408" s="202"/>
    </row>
    <row r="409" spans="2:130" x14ac:dyDescent="0.3">
      <c r="B409" s="28" t="s">
        <v>183</v>
      </c>
      <c r="C409" s="16"/>
      <c r="D409" s="16"/>
      <c r="E409" s="38"/>
      <c r="F409" s="16"/>
      <c r="G409" s="16"/>
      <c r="H409" s="16"/>
      <c r="I409" s="16"/>
      <c r="J409" s="16"/>
      <c r="K409" s="16"/>
      <c r="S409" s="28" t="s">
        <v>183</v>
      </c>
      <c r="T409" s="202"/>
      <c r="U409" s="202"/>
      <c r="V409" s="38"/>
      <c r="W409" s="202"/>
      <c r="X409" s="202"/>
      <c r="Y409" s="202"/>
      <c r="Z409" s="202"/>
      <c r="AA409" s="202"/>
      <c r="AB409" s="202"/>
      <c r="AJ409" s="28" t="s">
        <v>183</v>
      </c>
      <c r="AK409" s="202"/>
      <c r="AL409" s="202"/>
      <c r="AM409" s="38"/>
      <c r="AN409" s="202"/>
      <c r="AO409" s="202"/>
      <c r="AP409" s="202"/>
      <c r="AQ409" s="202"/>
      <c r="AR409" s="202"/>
      <c r="AS409" s="202"/>
      <c r="BA409" s="28" t="s">
        <v>183</v>
      </c>
      <c r="BB409" s="202"/>
      <c r="BC409" s="202"/>
      <c r="BD409" s="38"/>
      <c r="BE409" s="202"/>
      <c r="BF409" s="202"/>
      <c r="BG409" s="202"/>
      <c r="BH409" s="202"/>
      <c r="BI409" s="202"/>
      <c r="BJ409" s="202"/>
      <c r="BR409" s="28" t="s">
        <v>183</v>
      </c>
      <c r="BS409" s="202"/>
      <c r="BT409" s="202"/>
      <c r="BU409" s="38"/>
      <c r="BV409" s="202"/>
      <c r="BW409" s="202"/>
      <c r="BX409" s="202"/>
      <c r="BY409" s="202"/>
      <c r="BZ409" s="202"/>
      <c r="CA409" s="202"/>
      <c r="CI409" s="28" t="s">
        <v>183</v>
      </c>
      <c r="CJ409" s="202"/>
      <c r="CK409" s="202"/>
      <c r="CL409" s="38"/>
      <c r="CM409" s="202"/>
      <c r="CN409" s="202"/>
      <c r="CO409" s="202"/>
      <c r="CP409" s="202"/>
      <c r="CQ409" s="202"/>
      <c r="CR409" s="202"/>
      <c r="CZ409" s="28" t="s">
        <v>183</v>
      </c>
      <c r="DA409" s="202"/>
      <c r="DB409" s="202"/>
      <c r="DC409" s="38"/>
      <c r="DD409" s="202"/>
      <c r="DE409" s="202"/>
      <c r="DF409" s="202"/>
      <c r="DG409" s="202"/>
      <c r="DH409" s="202"/>
      <c r="DI409" s="202"/>
      <c r="DQ409" s="28" t="s">
        <v>183</v>
      </c>
      <c r="DR409" s="202"/>
      <c r="DS409" s="202"/>
      <c r="DT409" s="38"/>
      <c r="DU409" s="202"/>
      <c r="DV409" s="202"/>
      <c r="DW409" s="202"/>
      <c r="DX409" s="202"/>
      <c r="DY409" s="202"/>
      <c r="DZ409" s="202"/>
    </row>
    <row r="410" spans="2:130" x14ac:dyDescent="0.3">
      <c r="B410" s="91" t="s">
        <v>175</v>
      </c>
      <c r="C410" s="102">
        <f>C398</f>
        <v>0.28333333333333333</v>
      </c>
      <c r="D410" s="29"/>
      <c r="E410" s="27"/>
      <c r="F410" s="16"/>
      <c r="G410" s="16"/>
      <c r="H410" s="16"/>
      <c r="I410" s="16"/>
      <c r="J410" s="16"/>
      <c r="K410" s="16"/>
      <c r="S410" s="91" t="s">
        <v>175</v>
      </c>
      <c r="T410" s="102">
        <f>T398</f>
        <v>0.28333333333333333</v>
      </c>
      <c r="U410" s="29"/>
      <c r="V410" s="27"/>
      <c r="W410" s="202"/>
      <c r="X410" s="202"/>
      <c r="Y410" s="202"/>
      <c r="Z410" s="202"/>
      <c r="AA410" s="202"/>
      <c r="AB410" s="202"/>
      <c r="AJ410" s="91" t="s">
        <v>175</v>
      </c>
      <c r="AK410" s="102">
        <f>AK398</f>
        <v>0.28333333333333333</v>
      </c>
      <c r="AL410" s="29"/>
      <c r="AM410" s="27"/>
      <c r="AN410" s="202"/>
      <c r="AO410" s="202"/>
      <c r="AP410" s="202"/>
      <c r="AQ410" s="202"/>
      <c r="AR410" s="202"/>
      <c r="AS410" s="202"/>
      <c r="BA410" s="91" t="s">
        <v>175</v>
      </c>
      <c r="BB410" s="102">
        <f>BB398</f>
        <v>0.28333333333333333</v>
      </c>
      <c r="BC410" s="29"/>
      <c r="BD410" s="27"/>
      <c r="BE410" s="202"/>
      <c r="BF410" s="202"/>
      <c r="BG410" s="202"/>
      <c r="BH410" s="202"/>
      <c r="BI410" s="202"/>
      <c r="BJ410" s="202"/>
      <c r="BR410" s="91" t="s">
        <v>175</v>
      </c>
      <c r="BS410" s="102">
        <f>BS398</f>
        <v>0.28333333333333333</v>
      </c>
      <c r="BT410" s="29"/>
      <c r="BU410" s="27"/>
      <c r="BV410" s="202"/>
      <c r="BW410" s="202"/>
      <c r="BX410" s="202"/>
      <c r="BY410" s="202"/>
      <c r="BZ410" s="202"/>
      <c r="CA410" s="202"/>
      <c r="CI410" s="91" t="s">
        <v>175</v>
      </c>
      <c r="CJ410" s="102">
        <f>CJ398</f>
        <v>0.28333333333333333</v>
      </c>
      <c r="CK410" s="29"/>
      <c r="CL410" s="27"/>
      <c r="CM410" s="202"/>
      <c r="CN410" s="202"/>
      <c r="CO410" s="202"/>
      <c r="CP410" s="202"/>
      <c r="CQ410" s="202"/>
      <c r="CR410" s="202"/>
      <c r="CZ410" s="91" t="s">
        <v>175</v>
      </c>
      <c r="DA410" s="102">
        <f>DA398</f>
        <v>0.28333333333333333</v>
      </c>
      <c r="DB410" s="29"/>
      <c r="DC410" s="27"/>
      <c r="DD410" s="202"/>
      <c r="DE410" s="202"/>
      <c r="DF410" s="202"/>
      <c r="DG410" s="202"/>
      <c r="DH410" s="202"/>
      <c r="DI410" s="202"/>
      <c r="DQ410" s="91" t="s">
        <v>175</v>
      </c>
      <c r="DR410" s="102">
        <f>DR398</f>
        <v>0.28333333333333333</v>
      </c>
      <c r="DS410" s="29"/>
      <c r="DT410" s="27"/>
      <c r="DU410" s="202"/>
      <c r="DV410" s="202"/>
      <c r="DW410" s="202"/>
      <c r="DX410" s="202"/>
      <c r="DY410" s="202"/>
      <c r="DZ410" s="202"/>
    </row>
    <row r="411" spans="2:130" x14ac:dyDescent="0.3">
      <c r="B411" s="23" t="s">
        <v>176</v>
      </c>
      <c r="C411" s="88">
        <v>10</v>
      </c>
      <c r="D411" s="88">
        <v>15</v>
      </c>
      <c r="E411" s="88">
        <v>20</v>
      </c>
      <c r="F411" s="54">
        <v>25</v>
      </c>
      <c r="G411" s="54">
        <v>30</v>
      </c>
      <c r="H411" s="54">
        <v>35</v>
      </c>
      <c r="I411" s="54">
        <v>45</v>
      </c>
      <c r="J411" s="54">
        <v>60</v>
      </c>
      <c r="K411" s="103">
        <f>K399</f>
        <v>90</v>
      </c>
      <c r="S411" s="23" t="s">
        <v>176</v>
      </c>
      <c r="T411" s="88">
        <v>10</v>
      </c>
      <c r="U411" s="88">
        <v>15</v>
      </c>
      <c r="V411" s="88">
        <v>20</v>
      </c>
      <c r="W411" s="203">
        <v>25</v>
      </c>
      <c r="X411" s="203">
        <v>30</v>
      </c>
      <c r="Y411" s="203">
        <v>35</v>
      </c>
      <c r="Z411" s="203">
        <v>45</v>
      </c>
      <c r="AA411" s="203">
        <v>60</v>
      </c>
      <c r="AB411" s="103">
        <f>AB399</f>
        <v>90</v>
      </c>
      <c r="AJ411" s="23" t="s">
        <v>176</v>
      </c>
      <c r="AK411" s="88">
        <v>10</v>
      </c>
      <c r="AL411" s="88">
        <v>15</v>
      </c>
      <c r="AM411" s="88">
        <v>20</v>
      </c>
      <c r="AN411" s="203">
        <v>25</v>
      </c>
      <c r="AO411" s="203">
        <v>30</v>
      </c>
      <c r="AP411" s="203">
        <v>35</v>
      </c>
      <c r="AQ411" s="203">
        <v>45</v>
      </c>
      <c r="AR411" s="203">
        <v>60</v>
      </c>
      <c r="AS411" s="103">
        <f>AS399</f>
        <v>90</v>
      </c>
      <c r="BA411" s="23" t="s">
        <v>176</v>
      </c>
      <c r="BB411" s="88">
        <v>10</v>
      </c>
      <c r="BC411" s="88">
        <v>15</v>
      </c>
      <c r="BD411" s="88">
        <v>20</v>
      </c>
      <c r="BE411" s="203">
        <v>25</v>
      </c>
      <c r="BF411" s="203">
        <v>30</v>
      </c>
      <c r="BG411" s="203">
        <v>35</v>
      </c>
      <c r="BH411" s="203">
        <v>45</v>
      </c>
      <c r="BI411" s="203">
        <v>60</v>
      </c>
      <c r="BJ411" s="103">
        <f>BJ399</f>
        <v>90</v>
      </c>
      <c r="BR411" s="23" t="s">
        <v>176</v>
      </c>
      <c r="BS411" s="88">
        <v>10</v>
      </c>
      <c r="BT411" s="88">
        <v>15</v>
      </c>
      <c r="BU411" s="88">
        <v>20</v>
      </c>
      <c r="BV411" s="203">
        <v>25</v>
      </c>
      <c r="BW411" s="203">
        <v>30</v>
      </c>
      <c r="BX411" s="203">
        <v>35</v>
      </c>
      <c r="BY411" s="203">
        <v>45</v>
      </c>
      <c r="BZ411" s="203">
        <v>60</v>
      </c>
      <c r="CA411" s="103">
        <f>CA399</f>
        <v>30.963782686061883</v>
      </c>
      <c r="CI411" s="23" t="s">
        <v>176</v>
      </c>
      <c r="CJ411" s="88">
        <v>10</v>
      </c>
      <c r="CK411" s="88">
        <v>15</v>
      </c>
      <c r="CL411" s="88">
        <v>20</v>
      </c>
      <c r="CM411" s="203">
        <v>25</v>
      </c>
      <c r="CN411" s="203">
        <v>30</v>
      </c>
      <c r="CO411" s="203">
        <v>35</v>
      </c>
      <c r="CP411" s="203">
        <v>45</v>
      </c>
      <c r="CQ411" s="203">
        <v>60</v>
      </c>
      <c r="CR411" s="103">
        <f>CR399</f>
        <v>30.963782686061883</v>
      </c>
      <c r="CZ411" s="23" t="s">
        <v>176</v>
      </c>
      <c r="DA411" s="88">
        <v>10</v>
      </c>
      <c r="DB411" s="88">
        <v>15</v>
      </c>
      <c r="DC411" s="88">
        <v>20</v>
      </c>
      <c r="DD411" s="203">
        <v>25</v>
      </c>
      <c r="DE411" s="203">
        <v>30</v>
      </c>
      <c r="DF411" s="203">
        <v>35</v>
      </c>
      <c r="DG411" s="203">
        <v>45</v>
      </c>
      <c r="DH411" s="203">
        <v>60</v>
      </c>
      <c r="DI411" s="103">
        <f>DI399</f>
        <v>30.963782686061883</v>
      </c>
      <c r="DQ411" s="23" t="s">
        <v>176</v>
      </c>
      <c r="DR411" s="88">
        <v>10</v>
      </c>
      <c r="DS411" s="88">
        <v>15</v>
      </c>
      <c r="DT411" s="88">
        <v>20</v>
      </c>
      <c r="DU411" s="203">
        <v>25</v>
      </c>
      <c r="DV411" s="203">
        <v>30</v>
      </c>
      <c r="DW411" s="203">
        <v>35</v>
      </c>
      <c r="DX411" s="203">
        <v>45</v>
      </c>
      <c r="DY411" s="203">
        <v>60</v>
      </c>
      <c r="DZ411" s="103">
        <f>DZ399</f>
        <v>30.963782686061883</v>
      </c>
    </row>
    <row r="412" spans="2:130" x14ac:dyDescent="0.3">
      <c r="B412" s="23" t="s">
        <v>177</v>
      </c>
      <c r="C412" s="104" t="str">
        <f>IF(C410&lt;=0.25,C413,"")</f>
        <v/>
      </c>
      <c r="D412" s="68" t="str">
        <f>IF(C410&lt;=0.25,D413,"")</f>
        <v/>
      </c>
      <c r="E412" s="68" t="str">
        <f>IF(C410&lt;=0.25,E413,"")</f>
        <v/>
      </c>
      <c r="F412" s="68" t="str">
        <f>IF(C410&lt;=0.25,F413,"")</f>
        <v/>
      </c>
      <c r="G412" s="68" t="str">
        <f>IF(C410&lt;=0.25,G413,"")</f>
        <v/>
      </c>
      <c r="H412" s="68" t="str">
        <f>IF(C410&lt;=0.25,H413,"")</f>
        <v/>
      </c>
      <c r="I412" s="68" t="str">
        <f>IF(C410&lt;=0.25,I413,"")</f>
        <v/>
      </c>
      <c r="J412" s="68" t="str">
        <f>IF(C410&lt;=0.25,J413,"")</f>
        <v/>
      </c>
      <c r="K412" s="105" t="str">
        <f>IF(C410&lt;=0.25,IF(K411&lt;D411,C412+(K411-C411)*(D412-C412)/(D411-C411),IF(K411&lt;E411,D412+(K411-D411)*(E412-D412)/(E411-D411),IF(K411&lt;F411,E412+(K411-E411)*(F412-E412)/(F411-E411),IF(K411&lt;G411,F412+(K411-F411)*(G412-F412)/(G411-F411),IF(K411&lt;H411,G412+(K411-G411)*(H412-G412)/(H411-G411),IF(K411&lt;I411,H412+(K411-H411)*(I412-H412)/(I411-H411),IF(K411&lt;J411,I412+(K411-I411)*(J412-I412)/(J411-I411),J412))))))),"")</f>
        <v/>
      </c>
      <c r="S412" s="23" t="s">
        <v>177</v>
      </c>
      <c r="T412" s="198" t="str">
        <f>IF(T410&lt;=0.25,T413,"")</f>
        <v/>
      </c>
      <c r="U412" s="68" t="str">
        <f>IF(T410&lt;=0.25,U413,"")</f>
        <v/>
      </c>
      <c r="V412" s="68" t="str">
        <f>IF(T410&lt;=0.25,V413,"")</f>
        <v/>
      </c>
      <c r="W412" s="68" t="str">
        <f>IF(T410&lt;=0.25,W413,"")</f>
        <v/>
      </c>
      <c r="X412" s="68" t="str">
        <f>IF(T410&lt;=0.25,X413,"")</f>
        <v/>
      </c>
      <c r="Y412" s="68" t="str">
        <f>IF(T410&lt;=0.25,Y413,"")</f>
        <v/>
      </c>
      <c r="Z412" s="68" t="str">
        <f>IF(T410&lt;=0.25,Z413,"")</f>
        <v/>
      </c>
      <c r="AA412" s="68" t="str">
        <f>IF(T410&lt;=0.25,AA413,"")</f>
        <v/>
      </c>
      <c r="AB412" s="105" t="str">
        <f>IF(T410&lt;=0.25,IF(AB411&lt;U411,T412+(AB411-T411)*(U412-T412)/(U411-T411),IF(AB411&lt;V411,U412+(AB411-U411)*(V412-U412)/(V411-U411),IF(AB411&lt;W411,V412+(AB411-V411)*(W412-V412)/(W411-V411),IF(AB411&lt;X411,W412+(AB411-W411)*(X412-W412)/(X411-W411),IF(AB411&lt;Y411,X412+(AB411-X411)*(Y412-X412)/(Y411-X411),IF(AB411&lt;Z411,Y412+(AB411-Y411)*(Z412-Y412)/(Z411-Y411),IF(AB411&lt;AA411,Z412+(AB411-Z411)*(AA412-Z412)/(AA411-Z411),AA412))))))),"")</f>
        <v/>
      </c>
      <c r="AJ412" s="23" t="s">
        <v>177</v>
      </c>
      <c r="AK412" s="198" t="str">
        <f>IF(AK410&lt;=0.25,AK413,"")</f>
        <v/>
      </c>
      <c r="AL412" s="68" t="str">
        <f>IF(AK410&lt;=0.25,AL413,"")</f>
        <v/>
      </c>
      <c r="AM412" s="68" t="str">
        <f>IF(AK410&lt;=0.25,AM413,"")</f>
        <v/>
      </c>
      <c r="AN412" s="68" t="str">
        <f>IF(AK410&lt;=0.25,AN413,"")</f>
        <v/>
      </c>
      <c r="AO412" s="68" t="str">
        <f>IF(AK410&lt;=0.25,AO413,"")</f>
        <v/>
      </c>
      <c r="AP412" s="68" t="str">
        <f>IF(AK410&lt;=0.25,AP413,"")</f>
        <v/>
      </c>
      <c r="AQ412" s="68" t="str">
        <f>IF(AK410&lt;=0.25,AQ413,"")</f>
        <v/>
      </c>
      <c r="AR412" s="68" t="str">
        <f>IF(AK410&lt;=0.25,AR413,"")</f>
        <v/>
      </c>
      <c r="AS412" s="105" t="str">
        <f>IF(AK410&lt;=0.25,IF(AS411&lt;AL411,AK412+(AS411-AK411)*(AL412-AK412)/(AL411-AK411),IF(AS411&lt;AM411,AL412+(AS411-AL411)*(AM412-AL412)/(AM411-AL411),IF(AS411&lt;AN411,AM412+(AS411-AM411)*(AN412-AM412)/(AN411-AM411),IF(AS411&lt;AO411,AN412+(AS411-AN411)*(AO412-AN412)/(AO411-AN411),IF(AS411&lt;AP411,AO412+(AS411-AO411)*(AP412-AO412)/(AP411-AO411),IF(AS411&lt;AQ411,AP412+(AS411-AP411)*(AQ412-AP412)/(AQ411-AP411),IF(AS411&lt;AR411,AQ412+(AS411-AQ411)*(AR412-AQ412)/(AR411-AQ411),AR412))))))),"")</f>
        <v/>
      </c>
      <c r="BA412" s="23" t="s">
        <v>177</v>
      </c>
      <c r="BB412" s="198" t="str">
        <f>IF(BB410&lt;=0.25,BB413,"")</f>
        <v/>
      </c>
      <c r="BC412" s="68" t="str">
        <f>IF(BB410&lt;=0.25,BC413,"")</f>
        <v/>
      </c>
      <c r="BD412" s="68" t="str">
        <f>IF(BB410&lt;=0.25,BD413,"")</f>
        <v/>
      </c>
      <c r="BE412" s="68" t="str">
        <f>IF(BB410&lt;=0.25,BE413,"")</f>
        <v/>
      </c>
      <c r="BF412" s="68" t="str">
        <f>IF(BB410&lt;=0.25,BF413,"")</f>
        <v/>
      </c>
      <c r="BG412" s="68" t="str">
        <f>IF(BB410&lt;=0.25,BG413,"")</f>
        <v/>
      </c>
      <c r="BH412" s="68" t="str">
        <f>IF(BB410&lt;=0.25,BH413,"")</f>
        <v/>
      </c>
      <c r="BI412" s="68" t="str">
        <f>IF(BB410&lt;=0.25,BI413,"")</f>
        <v/>
      </c>
      <c r="BJ412" s="105" t="str">
        <f>IF(BB410&lt;=0.25,IF(BJ411&lt;BC411,BB412+(BJ411-BB411)*(BC412-BB412)/(BC411-BB411),IF(BJ411&lt;BD411,BC412+(BJ411-BC411)*(BD412-BC412)/(BD411-BC411),IF(BJ411&lt;BE411,BD412+(BJ411-BD411)*(BE412-BD412)/(BE411-BD411),IF(BJ411&lt;BF411,BE412+(BJ411-BE411)*(BF412-BE412)/(BF411-BE411),IF(BJ411&lt;BG411,BF412+(BJ411-BF411)*(BG412-BF412)/(BG411-BF411),IF(BJ411&lt;BH411,BG412+(BJ411-BG411)*(BH412-BG412)/(BH411-BG411),IF(BJ411&lt;BI411,BH412+(BJ411-BH411)*(BI412-BH412)/(BI411-BH411),BI412))))))),"")</f>
        <v/>
      </c>
      <c r="BR412" s="23" t="s">
        <v>177</v>
      </c>
      <c r="BS412" s="198" t="str">
        <f>IF(BS410&lt;=0.25,BS413,"")</f>
        <v/>
      </c>
      <c r="BT412" s="68" t="str">
        <f>IF(BS410&lt;=0.25,BT413,"")</f>
        <v/>
      </c>
      <c r="BU412" s="68" t="str">
        <f>IF(BS410&lt;=0.25,BU413,"")</f>
        <v/>
      </c>
      <c r="BV412" s="68" t="str">
        <f>IF(BS410&lt;=0.25,BV413,"")</f>
        <v/>
      </c>
      <c r="BW412" s="68" t="str">
        <f>IF(BS410&lt;=0.25,BW413,"")</f>
        <v/>
      </c>
      <c r="BX412" s="68" t="str">
        <f>IF(BS410&lt;=0.25,BX413,"")</f>
        <v/>
      </c>
      <c r="BY412" s="68" t="str">
        <f>IF(BS410&lt;=0.25,BY413,"")</f>
        <v/>
      </c>
      <c r="BZ412" s="68" t="str">
        <f>IF(BS410&lt;=0.25,BZ413,"")</f>
        <v/>
      </c>
      <c r="CA412" s="105" t="str">
        <f>IF(BS410&lt;=0.25,IF(CA411&lt;BT411,BS412+(CA411-BS411)*(BT412-BS412)/(BT411-BS411),IF(CA411&lt;BU411,BT412+(CA411-BT411)*(BU412-BT412)/(BU411-BT411),IF(CA411&lt;BV411,BU412+(CA411-BU411)*(BV412-BU412)/(BV411-BU411),IF(CA411&lt;BW411,BV412+(CA411-BV411)*(BW412-BV412)/(BW411-BV411),IF(CA411&lt;BX411,BW412+(CA411-BW411)*(BX412-BW412)/(BX411-BW411),IF(CA411&lt;BY411,BX412+(CA411-BX411)*(BY412-BX412)/(BY411-BX411),IF(CA411&lt;BZ411,BY412+(CA411-BY411)*(BZ412-BY412)/(BZ411-BY411),BZ412))))))),"")</f>
        <v/>
      </c>
      <c r="CI412" s="23" t="s">
        <v>177</v>
      </c>
      <c r="CJ412" s="198" t="str">
        <f>IF(CJ410&lt;=0.25,CJ413,"")</f>
        <v/>
      </c>
      <c r="CK412" s="68" t="str">
        <f>IF(CJ410&lt;=0.25,CK413,"")</f>
        <v/>
      </c>
      <c r="CL412" s="68" t="str">
        <f>IF(CJ410&lt;=0.25,CL413,"")</f>
        <v/>
      </c>
      <c r="CM412" s="68" t="str">
        <f>IF(CJ410&lt;=0.25,CM413,"")</f>
        <v/>
      </c>
      <c r="CN412" s="68" t="str">
        <f>IF(CJ410&lt;=0.25,CN413,"")</f>
        <v/>
      </c>
      <c r="CO412" s="68" t="str">
        <f>IF(CJ410&lt;=0.25,CO413,"")</f>
        <v/>
      </c>
      <c r="CP412" s="68" t="str">
        <f>IF(CJ410&lt;=0.25,CP413,"")</f>
        <v/>
      </c>
      <c r="CQ412" s="68" t="str">
        <f>IF(CJ410&lt;=0.25,CQ413,"")</f>
        <v/>
      </c>
      <c r="CR412" s="105" t="str">
        <f>IF(CJ410&lt;=0.25,IF(CR411&lt;CK411,CJ412+(CR411-CJ411)*(CK412-CJ412)/(CK411-CJ411),IF(CR411&lt;CL411,CK412+(CR411-CK411)*(CL412-CK412)/(CL411-CK411),IF(CR411&lt;CM411,CL412+(CR411-CL411)*(CM412-CL412)/(CM411-CL411),IF(CR411&lt;CN411,CM412+(CR411-CM411)*(CN412-CM412)/(CN411-CM411),IF(CR411&lt;CO411,CN412+(CR411-CN411)*(CO412-CN412)/(CO411-CN411),IF(CR411&lt;CP411,CO412+(CR411-CO411)*(CP412-CO412)/(CP411-CO411),IF(CR411&lt;CQ411,CP412+(CR411-CP411)*(CQ412-CP412)/(CQ411-CP411),CQ412))))))),"")</f>
        <v/>
      </c>
      <c r="CZ412" s="23" t="s">
        <v>177</v>
      </c>
      <c r="DA412" s="198" t="str">
        <f>IF(DA410&lt;=0.25,DA413,"")</f>
        <v/>
      </c>
      <c r="DB412" s="68" t="str">
        <f>IF(DA410&lt;=0.25,DB413,"")</f>
        <v/>
      </c>
      <c r="DC412" s="68" t="str">
        <f>IF(DA410&lt;=0.25,DC413,"")</f>
        <v/>
      </c>
      <c r="DD412" s="68" t="str">
        <f>IF(DA410&lt;=0.25,DD413,"")</f>
        <v/>
      </c>
      <c r="DE412" s="68" t="str">
        <f>IF(DA410&lt;=0.25,DE413,"")</f>
        <v/>
      </c>
      <c r="DF412" s="68" t="str">
        <f>IF(DA410&lt;=0.25,DF413,"")</f>
        <v/>
      </c>
      <c r="DG412" s="68" t="str">
        <f>IF(DA410&lt;=0.25,DG413,"")</f>
        <v/>
      </c>
      <c r="DH412" s="68" t="str">
        <f>IF(DA410&lt;=0.25,DH413,"")</f>
        <v/>
      </c>
      <c r="DI412" s="105" t="str">
        <f>IF(DA410&lt;=0.25,IF(DI411&lt;DB411,DA412+(DI411-DA411)*(DB412-DA412)/(DB411-DA411),IF(DI411&lt;DC411,DB412+(DI411-DB411)*(DC412-DB412)/(DC411-DB411),IF(DI411&lt;DD411,DC412+(DI411-DC411)*(DD412-DC412)/(DD411-DC411),IF(DI411&lt;DE411,DD412+(DI411-DD411)*(DE412-DD412)/(DE411-DD411),IF(DI411&lt;DF411,DE412+(DI411-DE411)*(DF412-DE412)/(DF411-DE411),IF(DI411&lt;DG411,DF412+(DI411-DF411)*(DG412-DF412)/(DG411-DF411),IF(DI411&lt;DH411,DG412+(DI411-DG411)*(DH412-DG412)/(DH411-DG411),DH412))))))),"")</f>
        <v/>
      </c>
      <c r="DQ412" s="23" t="s">
        <v>177</v>
      </c>
      <c r="DR412" s="198" t="str">
        <f>IF(DR410&lt;=0.25,DR413,"")</f>
        <v/>
      </c>
      <c r="DS412" s="68" t="str">
        <f>IF(DR410&lt;=0.25,DS413,"")</f>
        <v/>
      </c>
      <c r="DT412" s="68" t="str">
        <f>IF(DR410&lt;=0.25,DT413,"")</f>
        <v/>
      </c>
      <c r="DU412" s="68" t="str">
        <f>IF(DR410&lt;=0.25,DU413,"")</f>
        <v/>
      </c>
      <c r="DV412" s="68" t="str">
        <f>IF(DR410&lt;=0.25,DV413,"")</f>
        <v/>
      </c>
      <c r="DW412" s="68" t="str">
        <f>IF(DR410&lt;=0.25,DW413,"")</f>
        <v/>
      </c>
      <c r="DX412" s="68" t="str">
        <f>IF(DR410&lt;=0.25,DX413,"")</f>
        <v/>
      </c>
      <c r="DY412" s="68" t="str">
        <f>IF(DR410&lt;=0.25,DY413,"")</f>
        <v/>
      </c>
      <c r="DZ412" s="105" t="str">
        <f>IF(DR410&lt;=0.25,IF(DZ411&lt;DS411,DR412+(DZ411-DR411)*(DS412-DR412)/(DS411-DR411),IF(DZ411&lt;DT411,DS412+(DZ411-DS411)*(DT412-DS412)/(DT411-DS411),IF(DZ411&lt;DU411,DT412+(DZ411-DT411)*(DU412-DT412)/(DU411-DT411),IF(DZ411&lt;DV411,DU412+(DZ411-DU411)*(DV412-DU412)/(DV411-DU411),IF(DZ411&lt;DW411,DV412+(DZ411-DV411)*(DW412-DV412)/(DW411-DV411),IF(DZ411&lt;DX411,DW412+(DZ411-DW411)*(DX412-DW412)/(DX411-DW411),IF(DZ411&lt;DY411,DX412+(DZ411-DX411)*(DY412-DX412)/(DY411-DX411),DY412))))))),"")</f>
        <v/>
      </c>
    </row>
    <row r="413" spans="2:130" x14ac:dyDescent="0.3">
      <c r="B413" s="25">
        <v>0.25</v>
      </c>
      <c r="C413" s="106">
        <v>-0.3</v>
      </c>
      <c r="D413" s="32">
        <v>-0.5</v>
      </c>
      <c r="E413" s="32">
        <v>-0.6</v>
      </c>
      <c r="F413" s="32">
        <v>-0.6</v>
      </c>
      <c r="G413" s="32">
        <v>-0.6</v>
      </c>
      <c r="H413" s="32">
        <v>-0.6</v>
      </c>
      <c r="I413" s="32">
        <v>-0.6</v>
      </c>
      <c r="J413" s="32">
        <v>-0.6</v>
      </c>
      <c r="K413" s="68"/>
      <c r="S413" s="25">
        <v>0.25</v>
      </c>
      <c r="T413" s="106">
        <v>-0.3</v>
      </c>
      <c r="U413" s="32">
        <v>-0.5</v>
      </c>
      <c r="V413" s="32">
        <v>-0.6</v>
      </c>
      <c r="W413" s="32">
        <v>-0.6</v>
      </c>
      <c r="X413" s="32">
        <v>-0.6</v>
      </c>
      <c r="Y413" s="32">
        <v>-0.6</v>
      </c>
      <c r="Z413" s="32">
        <v>-0.6</v>
      </c>
      <c r="AA413" s="32">
        <v>-0.6</v>
      </c>
      <c r="AB413" s="68"/>
      <c r="AJ413" s="25">
        <v>0.25</v>
      </c>
      <c r="AK413" s="106">
        <v>-0.3</v>
      </c>
      <c r="AL413" s="32">
        <v>-0.5</v>
      </c>
      <c r="AM413" s="32">
        <v>-0.6</v>
      </c>
      <c r="AN413" s="32">
        <v>-0.6</v>
      </c>
      <c r="AO413" s="32">
        <v>-0.6</v>
      </c>
      <c r="AP413" s="32">
        <v>-0.6</v>
      </c>
      <c r="AQ413" s="32">
        <v>-0.6</v>
      </c>
      <c r="AR413" s="32">
        <v>-0.6</v>
      </c>
      <c r="AS413" s="68"/>
      <c r="BA413" s="25">
        <v>0.25</v>
      </c>
      <c r="BB413" s="106">
        <v>-0.3</v>
      </c>
      <c r="BC413" s="32">
        <v>-0.5</v>
      </c>
      <c r="BD413" s="32">
        <v>-0.6</v>
      </c>
      <c r="BE413" s="32">
        <v>-0.6</v>
      </c>
      <c r="BF413" s="32">
        <v>-0.6</v>
      </c>
      <c r="BG413" s="32">
        <v>-0.6</v>
      </c>
      <c r="BH413" s="32">
        <v>-0.6</v>
      </c>
      <c r="BI413" s="32">
        <v>-0.6</v>
      </c>
      <c r="BJ413" s="68"/>
      <c r="BR413" s="25">
        <v>0.25</v>
      </c>
      <c r="BS413" s="106">
        <v>-0.3</v>
      </c>
      <c r="BT413" s="32">
        <v>-0.5</v>
      </c>
      <c r="BU413" s="32">
        <v>-0.6</v>
      </c>
      <c r="BV413" s="32">
        <v>-0.6</v>
      </c>
      <c r="BW413" s="32">
        <v>-0.6</v>
      </c>
      <c r="BX413" s="32">
        <v>-0.6</v>
      </c>
      <c r="BY413" s="32">
        <v>-0.6</v>
      </c>
      <c r="BZ413" s="32">
        <v>-0.6</v>
      </c>
      <c r="CA413" s="68"/>
      <c r="CI413" s="25">
        <v>0.25</v>
      </c>
      <c r="CJ413" s="106">
        <v>-0.3</v>
      </c>
      <c r="CK413" s="32">
        <v>-0.5</v>
      </c>
      <c r="CL413" s="32">
        <v>-0.6</v>
      </c>
      <c r="CM413" s="32">
        <v>-0.6</v>
      </c>
      <c r="CN413" s="32">
        <v>-0.6</v>
      </c>
      <c r="CO413" s="32">
        <v>-0.6</v>
      </c>
      <c r="CP413" s="32">
        <v>-0.6</v>
      </c>
      <c r="CQ413" s="32">
        <v>-0.6</v>
      </c>
      <c r="CR413" s="68"/>
      <c r="CZ413" s="25">
        <v>0.25</v>
      </c>
      <c r="DA413" s="106">
        <v>-0.3</v>
      </c>
      <c r="DB413" s="32">
        <v>-0.5</v>
      </c>
      <c r="DC413" s="32">
        <v>-0.6</v>
      </c>
      <c r="DD413" s="32">
        <v>-0.6</v>
      </c>
      <c r="DE413" s="32">
        <v>-0.6</v>
      </c>
      <c r="DF413" s="32">
        <v>-0.6</v>
      </c>
      <c r="DG413" s="32">
        <v>-0.6</v>
      </c>
      <c r="DH413" s="32">
        <v>-0.6</v>
      </c>
      <c r="DI413" s="68"/>
      <c r="DQ413" s="25">
        <v>0.25</v>
      </c>
      <c r="DR413" s="106">
        <v>-0.3</v>
      </c>
      <c r="DS413" s="32">
        <v>-0.5</v>
      </c>
      <c r="DT413" s="32">
        <v>-0.6</v>
      </c>
      <c r="DU413" s="32">
        <v>-0.6</v>
      </c>
      <c r="DV413" s="32">
        <v>-0.6</v>
      </c>
      <c r="DW413" s="32">
        <v>-0.6</v>
      </c>
      <c r="DX413" s="32">
        <v>-0.6</v>
      </c>
      <c r="DY413" s="32">
        <v>-0.6</v>
      </c>
      <c r="DZ413" s="68"/>
    </row>
    <row r="414" spans="2:130" x14ac:dyDescent="0.3">
      <c r="B414" s="25" t="s">
        <v>178</v>
      </c>
      <c r="C414" s="104">
        <f>IF(AND(C410&gt;0.25,C410&lt;=0.5),C413+(C410-B413)*(C415-C413)/(B415-B413),"")</f>
        <v>-0.32666666666666666</v>
      </c>
      <c r="D414" s="68">
        <f>IF(AND(C410&gt;0.25,C410&lt;=0.5),D413+(C410-B413)*(D415-D413)/(B415-B413),"")</f>
        <v>-0.5</v>
      </c>
      <c r="E414" s="68">
        <f>IF(AND(C410&gt;0.25,C410&lt;=0.5),E413+(C410-B413)*(E415-E413)/(B415-B413),"")</f>
        <v>-0.6</v>
      </c>
      <c r="F414" s="68">
        <f>IF(AND(C410&gt;0.25,C410&lt;=0.5),F413+(C410-B413)*(F415-F413)/(B415-B413),"")</f>
        <v>-0.6</v>
      </c>
      <c r="G414" s="68">
        <f>IF(AND(C410&gt;0.25,C410&lt;=0.5),G413+(C410-B413)*(G415-G413)/(B415-B413),"")</f>
        <v>-0.6</v>
      </c>
      <c r="H414" s="68">
        <f>IF(AND(C410&gt;0.25,C410&lt;=0.5),H413+(C410-B413)*(H415-H413)/(B415-B413),"")</f>
        <v>-0.6</v>
      </c>
      <c r="I414" s="68">
        <f>IF(AND(C410&gt;0.25,C410&lt;=0.5),I413+(C410-B413)*(I415-I413)/(B415-B413),"")</f>
        <v>-0.6</v>
      </c>
      <c r="J414" s="68">
        <f>IF(AND(C410&gt;0.25,C410&lt;=0.5),J413+(C410-B413)*(J415-J413)/(B415-B413),"")</f>
        <v>-0.6</v>
      </c>
      <c r="K414" s="102">
        <f>IF(AND(C410&gt;0.25,C410&lt;=0.5),IF(K411&lt;D411,C414+(K411-C411)*(D414-C414)/(D411-C411),IF(K411&lt;E411,D414+(K411-D411)*(E414-D414)/(E411-D411),IF(K411&lt;F411,E414+(K411-E411)*(F414-E414)/(F411-E411),IF(K411&lt;G411,F414+(K411-F411)*(G414-F414)/(G411-F411),IF(K411&lt;H411,G414+(K411-G411)*(H414-G414)/(H411-G411),IF(K411&lt;I411,H414+(K411-H411)*(I414-H414)/(I411-H411),IF(K411&lt;J411,I414+(K411-I411)*(J414-I414)/(J411-I411),J414))))))),"")</f>
        <v>-0.6</v>
      </c>
      <c r="S414" s="25" t="s">
        <v>178</v>
      </c>
      <c r="T414" s="198">
        <f>IF(AND(T410&gt;0.25,T410&lt;=0.5),T413+(T410-S413)*(T415-T413)/(S415-S413),"")</f>
        <v>-0.32666666666666666</v>
      </c>
      <c r="U414" s="68">
        <f>IF(AND(T410&gt;0.25,T410&lt;=0.5),U413+(T410-S413)*(U415-U413)/(S415-S413),"")</f>
        <v>-0.5</v>
      </c>
      <c r="V414" s="68">
        <f>IF(AND(T410&gt;0.25,T410&lt;=0.5),V413+(T410-S413)*(V415-V413)/(S415-S413),"")</f>
        <v>-0.6</v>
      </c>
      <c r="W414" s="68">
        <f>IF(AND(T410&gt;0.25,T410&lt;=0.5),W413+(T410-S413)*(W415-W413)/(S415-S413),"")</f>
        <v>-0.6</v>
      </c>
      <c r="X414" s="68">
        <f>IF(AND(T410&gt;0.25,T410&lt;=0.5),X413+(T410-S413)*(X415-X413)/(S415-S413),"")</f>
        <v>-0.6</v>
      </c>
      <c r="Y414" s="68">
        <f>IF(AND(T410&gt;0.25,T410&lt;=0.5),Y413+(T410-S413)*(Y415-Y413)/(S415-S413),"")</f>
        <v>-0.6</v>
      </c>
      <c r="Z414" s="68">
        <f>IF(AND(T410&gt;0.25,T410&lt;=0.5),Z413+(T410-S413)*(Z415-Z413)/(S415-S413),"")</f>
        <v>-0.6</v>
      </c>
      <c r="AA414" s="68">
        <f>IF(AND(T410&gt;0.25,T410&lt;=0.5),AA413+(T410-S413)*(AA415-AA413)/(S415-S413),"")</f>
        <v>-0.6</v>
      </c>
      <c r="AB414" s="102">
        <f>IF(AND(T410&gt;0.25,T410&lt;=0.5),IF(AB411&lt;U411,T414+(AB411-T411)*(U414-T414)/(U411-T411),IF(AB411&lt;V411,U414+(AB411-U411)*(V414-U414)/(V411-U411),IF(AB411&lt;W411,V414+(AB411-V411)*(W414-V414)/(W411-V411),IF(AB411&lt;X411,W414+(AB411-W411)*(X414-W414)/(X411-W411),IF(AB411&lt;Y411,X414+(AB411-X411)*(Y414-X414)/(Y411-X411),IF(AB411&lt;Z411,Y414+(AB411-Y411)*(Z414-Y414)/(Z411-Y411),IF(AB411&lt;AA411,Z414+(AB411-Z411)*(AA414-Z414)/(AA411-Z411),AA414))))))),"")</f>
        <v>-0.6</v>
      </c>
      <c r="AJ414" s="25" t="s">
        <v>178</v>
      </c>
      <c r="AK414" s="198">
        <f>IF(AND(AK410&gt;0.25,AK410&lt;=0.5),AK413+(AK410-AJ413)*(AK415-AK413)/(AJ415-AJ413),"")</f>
        <v>-0.32666666666666666</v>
      </c>
      <c r="AL414" s="68">
        <f>IF(AND(AK410&gt;0.25,AK410&lt;=0.5),AL413+(AK410-AJ413)*(AL415-AL413)/(AJ415-AJ413),"")</f>
        <v>-0.5</v>
      </c>
      <c r="AM414" s="68">
        <f>IF(AND(AK410&gt;0.25,AK410&lt;=0.5),AM413+(AK410-AJ413)*(AM415-AM413)/(AJ415-AJ413),"")</f>
        <v>-0.6</v>
      </c>
      <c r="AN414" s="68">
        <f>IF(AND(AK410&gt;0.25,AK410&lt;=0.5),AN413+(AK410-AJ413)*(AN415-AN413)/(AJ415-AJ413),"")</f>
        <v>-0.6</v>
      </c>
      <c r="AO414" s="68">
        <f>IF(AND(AK410&gt;0.25,AK410&lt;=0.5),AO413+(AK410-AJ413)*(AO415-AO413)/(AJ415-AJ413),"")</f>
        <v>-0.6</v>
      </c>
      <c r="AP414" s="68">
        <f>IF(AND(AK410&gt;0.25,AK410&lt;=0.5),AP413+(AK410-AJ413)*(AP415-AP413)/(AJ415-AJ413),"")</f>
        <v>-0.6</v>
      </c>
      <c r="AQ414" s="68">
        <f>IF(AND(AK410&gt;0.25,AK410&lt;=0.5),AQ413+(AK410-AJ413)*(AQ415-AQ413)/(AJ415-AJ413),"")</f>
        <v>-0.6</v>
      </c>
      <c r="AR414" s="68">
        <f>IF(AND(AK410&gt;0.25,AK410&lt;=0.5),AR413+(AK410-AJ413)*(AR415-AR413)/(AJ415-AJ413),"")</f>
        <v>-0.6</v>
      </c>
      <c r="AS414" s="102">
        <f>IF(AND(AK410&gt;0.25,AK410&lt;=0.5),IF(AS411&lt;AL411,AK414+(AS411-AK411)*(AL414-AK414)/(AL411-AK411),IF(AS411&lt;AM411,AL414+(AS411-AL411)*(AM414-AL414)/(AM411-AL411),IF(AS411&lt;AN411,AM414+(AS411-AM411)*(AN414-AM414)/(AN411-AM411),IF(AS411&lt;AO411,AN414+(AS411-AN411)*(AO414-AN414)/(AO411-AN411),IF(AS411&lt;AP411,AO414+(AS411-AO411)*(AP414-AO414)/(AP411-AO411),IF(AS411&lt;AQ411,AP414+(AS411-AP411)*(AQ414-AP414)/(AQ411-AP411),IF(AS411&lt;AR411,AQ414+(AS411-AQ411)*(AR414-AQ414)/(AR411-AQ411),AR414))))))),"")</f>
        <v>-0.6</v>
      </c>
      <c r="BA414" s="25" t="s">
        <v>178</v>
      </c>
      <c r="BB414" s="198">
        <f>IF(AND(BB410&gt;0.25,BB410&lt;=0.5),BB413+(BB410-BA413)*(BB415-BB413)/(BA415-BA413),"")</f>
        <v>-0.32666666666666666</v>
      </c>
      <c r="BC414" s="68">
        <f>IF(AND(BB410&gt;0.25,BB410&lt;=0.5),BC413+(BB410-BA413)*(BC415-BC413)/(BA415-BA413),"")</f>
        <v>-0.5</v>
      </c>
      <c r="BD414" s="68">
        <f>IF(AND(BB410&gt;0.25,BB410&lt;=0.5),BD413+(BB410-BA413)*(BD415-BD413)/(BA415-BA413),"")</f>
        <v>-0.6</v>
      </c>
      <c r="BE414" s="68">
        <f>IF(AND(BB410&gt;0.25,BB410&lt;=0.5),BE413+(BB410-BA413)*(BE415-BE413)/(BA415-BA413),"")</f>
        <v>-0.6</v>
      </c>
      <c r="BF414" s="68">
        <f>IF(AND(BB410&gt;0.25,BB410&lt;=0.5),BF413+(BB410-BA413)*(BF415-BF413)/(BA415-BA413),"")</f>
        <v>-0.6</v>
      </c>
      <c r="BG414" s="68">
        <f>IF(AND(BB410&gt;0.25,BB410&lt;=0.5),BG413+(BB410-BA413)*(BG415-BG413)/(BA415-BA413),"")</f>
        <v>-0.6</v>
      </c>
      <c r="BH414" s="68">
        <f>IF(AND(BB410&gt;0.25,BB410&lt;=0.5),BH413+(BB410-BA413)*(BH415-BH413)/(BA415-BA413),"")</f>
        <v>-0.6</v>
      </c>
      <c r="BI414" s="68">
        <f>IF(AND(BB410&gt;0.25,BB410&lt;=0.5),BI413+(BB410-BA413)*(BI415-BI413)/(BA415-BA413),"")</f>
        <v>-0.6</v>
      </c>
      <c r="BJ414" s="102">
        <f>IF(AND(BB410&gt;0.25,BB410&lt;=0.5),IF(BJ411&lt;BC411,BB414+(BJ411-BB411)*(BC414-BB414)/(BC411-BB411),IF(BJ411&lt;BD411,BC414+(BJ411-BC411)*(BD414-BC414)/(BD411-BC411),IF(BJ411&lt;BE411,BD414+(BJ411-BD411)*(BE414-BD414)/(BE411-BD411),IF(BJ411&lt;BF411,BE414+(BJ411-BE411)*(BF414-BE414)/(BF411-BE411),IF(BJ411&lt;BG411,BF414+(BJ411-BF411)*(BG414-BF414)/(BG411-BF411),IF(BJ411&lt;BH411,BG414+(BJ411-BG411)*(BH414-BG414)/(BH411-BG411),IF(BJ411&lt;BI411,BH414+(BJ411-BH411)*(BI414-BH414)/(BI411-BH411),BI414))))))),"")</f>
        <v>-0.6</v>
      </c>
      <c r="BR414" s="25" t="s">
        <v>178</v>
      </c>
      <c r="BS414" s="198">
        <f>IF(AND(BS410&gt;0.25,BS410&lt;=0.5),BS413+(BS410-BR413)*(BS415-BS413)/(BR415-BR413),"")</f>
        <v>-0.32666666666666666</v>
      </c>
      <c r="BT414" s="68">
        <f>IF(AND(BS410&gt;0.25,BS410&lt;=0.5),BT413+(BS410-BR413)*(BT415-BT413)/(BR415-BR413),"")</f>
        <v>-0.5</v>
      </c>
      <c r="BU414" s="68">
        <f>IF(AND(BS410&gt;0.25,BS410&lt;=0.5),BU413+(BS410-BR413)*(BU415-BU413)/(BR415-BR413),"")</f>
        <v>-0.6</v>
      </c>
      <c r="BV414" s="68">
        <f>IF(AND(BS410&gt;0.25,BS410&lt;=0.5),BV413+(BS410-BR413)*(BV415-BV413)/(BR415-BR413),"")</f>
        <v>-0.6</v>
      </c>
      <c r="BW414" s="68">
        <f>IF(AND(BS410&gt;0.25,BS410&lt;=0.5),BW413+(BS410-BR413)*(BW415-BW413)/(BR415-BR413),"")</f>
        <v>-0.6</v>
      </c>
      <c r="BX414" s="68">
        <f>IF(AND(BS410&gt;0.25,BS410&lt;=0.5),BX413+(BS410-BR413)*(BX415-BX413)/(BR415-BR413),"")</f>
        <v>-0.6</v>
      </c>
      <c r="BY414" s="68">
        <f>IF(AND(BS410&gt;0.25,BS410&lt;=0.5),BY413+(BS410-BR413)*(BY415-BY413)/(BR415-BR413),"")</f>
        <v>-0.6</v>
      </c>
      <c r="BZ414" s="68">
        <f>IF(AND(BS410&gt;0.25,BS410&lt;=0.5),BZ413+(BS410-BR413)*(BZ415-BZ413)/(BR415-BR413),"")</f>
        <v>-0.6</v>
      </c>
      <c r="CA414" s="102">
        <f>IF(AND(BS410&gt;0.25,BS410&lt;=0.5),IF(CA411&lt;BT411,BS414+(CA411-BS411)*(BT414-BS414)/(BT411-BS411),IF(CA411&lt;BU411,BT414+(CA411-BT411)*(BU414-BT414)/(BU411-BT411),IF(CA411&lt;BV411,BU414+(CA411-BU411)*(BV414-BU414)/(BV411-BU411),IF(CA411&lt;BW411,BV414+(CA411-BV411)*(BW414-BV414)/(BW411-BV411),IF(CA411&lt;BX411,BW414+(CA411-BW411)*(BX414-BW414)/(BX411-BW411),IF(CA411&lt;BY411,BX414+(CA411-BX411)*(BY414-BX414)/(BY411-BX411),IF(CA411&lt;BZ411,BY414+(CA411-BY411)*(BZ414-BY414)/(BZ411-BY411),BZ414))))))),"")</f>
        <v>-0.6</v>
      </c>
      <c r="CI414" s="25" t="s">
        <v>178</v>
      </c>
      <c r="CJ414" s="198">
        <f>IF(AND(CJ410&gt;0.25,CJ410&lt;=0.5),CJ413+(CJ410-CI413)*(CJ415-CJ413)/(CI415-CI413),"")</f>
        <v>-0.32666666666666666</v>
      </c>
      <c r="CK414" s="68">
        <f>IF(AND(CJ410&gt;0.25,CJ410&lt;=0.5),CK413+(CJ410-CI413)*(CK415-CK413)/(CI415-CI413),"")</f>
        <v>-0.5</v>
      </c>
      <c r="CL414" s="68">
        <f>IF(AND(CJ410&gt;0.25,CJ410&lt;=0.5),CL413+(CJ410-CI413)*(CL415-CL413)/(CI415-CI413),"")</f>
        <v>-0.6</v>
      </c>
      <c r="CM414" s="68">
        <f>IF(AND(CJ410&gt;0.25,CJ410&lt;=0.5),CM413+(CJ410-CI413)*(CM415-CM413)/(CI415-CI413),"")</f>
        <v>-0.6</v>
      </c>
      <c r="CN414" s="68">
        <f>IF(AND(CJ410&gt;0.25,CJ410&lt;=0.5),CN413+(CJ410-CI413)*(CN415-CN413)/(CI415-CI413),"")</f>
        <v>-0.6</v>
      </c>
      <c r="CO414" s="68">
        <f>IF(AND(CJ410&gt;0.25,CJ410&lt;=0.5),CO413+(CJ410-CI413)*(CO415-CO413)/(CI415-CI413),"")</f>
        <v>-0.6</v>
      </c>
      <c r="CP414" s="68">
        <f>IF(AND(CJ410&gt;0.25,CJ410&lt;=0.5),CP413+(CJ410-CI413)*(CP415-CP413)/(CI415-CI413),"")</f>
        <v>-0.6</v>
      </c>
      <c r="CQ414" s="68">
        <f>IF(AND(CJ410&gt;0.25,CJ410&lt;=0.5),CQ413+(CJ410-CI413)*(CQ415-CQ413)/(CI415-CI413),"")</f>
        <v>-0.6</v>
      </c>
      <c r="CR414" s="102">
        <f>IF(AND(CJ410&gt;0.25,CJ410&lt;=0.5),IF(CR411&lt;CK411,CJ414+(CR411-CJ411)*(CK414-CJ414)/(CK411-CJ411),IF(CR411&lt;CL411,CK414+(CR411-CK411)*(CL414-CK414)/(CL411-CK411),IF(CR411&lt;CM411,CL414+(CR411-CL411)*(CM414-CL414)/(CM411-CL411),IF(CR411&lt;CN411,CM414+(CR411-CM411)*(CN414-CM414)/(CN411-CM411),IF(CR411&lt;CO411,CN414+(CR411-CN411)*(CO414-CN414)/(CO411-CN411),IF(CR411&lt;CP411,CO414+(CR411-CO411)*(CP414-CO414)/(CP411-CO411),IF(CR411&lt;CQ411,CP414+(CR411-CP411)*(CQ414-CP414)/(CQ411-CP411),CQ414))))))),"")</f>
        <v>-0.6</v>
      </c>
      <c r="CZ414" s="25" t="s">
        <v>178</v>
      </c>
      <c r="DA414" s="198">
        <f>IF(AND(DA410&gt;0.25,DA410&lt;=0.5),DA413+(DA410-CZ413)*(DA415-DA413)/(CZ415-CZ413),"")</f>
        <v>-0.32666666666666666</v>
      </c>
      <c r="DB414" s="68">
        <f>IF(AND(DA410&gt;0.25,DA410&lt;=0.5),DB413+(DA410-CZ413)*(DB415-DB413)/(CZ415-CZ413),"")</f>
        <v>-0.5</v>
      </c>
      <c r="DC414" s="68">
        <f>IF(AND(DA410&gt;0.25,DA410&lt;=0.5),DC413+(DA410-CZ413)*(DC415-DC413)/(CZ415-CZ413),"")</f>
        <v>-0.6</v>
      </c>
      <c r="DD414" s="68">
        <f>IF(AND(DA410&gt;0.25,DA410&lt;=0.5),DD413+(DA410-CZ413)*(DD415-DD413)/(CZ415-CZ413),"")</f>
        <v>-0.6</v>
      </c>
      <c r="DE414" s="68">
        <f>IF(AND(DA410&gt;0.25,DA410&lt;=0.5),DE413+(DA410-CZ413)*(DE415-DE413)/(CZ415-CZ413),"")</f>
        <v>-0.6</v>
      </c>
      <c r="DF414" s="68">
        <f>IF(AND(DA410&gt;0.25,DA410&lt;=0.5),DF413+(DA410-CZ413)*(DF415-DF413)/(CZ415-CZ413),"")</f>
        <v>-0.6</v>
      </c>
      <c r="DG414" s="68">
        <f>IF(AND(DA410&gt;0.25,DA410&lt;=0.5),DG413+(DA410-CZ413)*(DG415-DG413)/(CZ415-CZ413),"")</f>
        <v>-0.6</v>
      </c>
      <c r="DH414" s="68">
        <f>IF(AND(DA410&gt;0.25,DA410&lt;=0.5),DH413+(DA410-CZ413)*(DH415-DH413)/(CZ415-CZ413),"")</f>
        <v>-0.6</v>
      </c>
      <c r="DI414" s="102">
        <f>IF(AND(DA410&gt;0.25,DA410&lt;=0.5),IF(DI411&lt;DB411,DA414+(DI411-DA411)*(DB414-DA414)/(DB411-DA411),IF(DI411&lt;DC411,DB414+(DI411-DB411)*(DC414-DB414)/(DC411-DB411),IF(DI411&lt;DD411,DC414+(DI411-DC411)*(DD414-DC414)/(DD411-DC411),IF(DI411&lt;DE411,DD414+(DI411-DD411)*(DE414-DD414)/(DE411-DD411),IF(DI411&lt;DF411,DE414+(DI411-DE411)*(DF414-DE414)/(DF411-DE411),IF(DI411&lt;DG411,DF414+(DI411-DF411)*(DG414-DF414)/(DG411-DF411),IF(DI411&lt;DH411,DG414+(DI411-DG411)*(DH414-DG414)/(DH411-DG411),DH414))))))),"")</f>
        <v>-0.6</v>
      </c>
      <c r="DQ414" s="25" t="s">
        <v>178</v>
      </c>
      <c r="DR414" s="198">
        <f>IF(AND(DR410&gt;0.25,DR410&lt;=0.5),DR413+(DR410-DQ413)*(DR415-DR413)/(DQ415-DQ413),"")</f>
        <v>-0.32666666666666666</v>
      </c>
      <c r="DS414" s="68">
        <f>IF(AND(DR410&gt;0.25,DR410&lt;=0.5),DS413+(DR410-DQ413)*(DS415-DS413)/(DQ415-DQ413),"")</f>
        <v>-0.5</v>
      </c>
      <c r="DT414" s="68">
        <f>IF(AND(DR410&gt;0.25,DR410&lt;=0.5),DT413+(DR410-DQ413)*(DT415-DT413)/(DQ415-DQ413),"")</f>
        <v>-0.6</v>
      </c>
      <c r="DU414" s="68">
        <f>IF(AND(DR410&gt;0.25,DR410&lt;=0.5),DU413+(DR410-DQ413)*(DU415-DU413)/(DQ415-DQ413),"")</f>
        <v>-0.6</v>
      </c>
      <c r="DV414" s="68">
        <f>IF(AND(DR410&gt;0.25,DR410&lt;=0.5),DV413+(DR410-DQ413)*(DV415-DV413)/(DQ415-DQ413),"")</f>
        <v>-0.6</v>
      </c>
      <c r="DW414" s="68">
        <f>IF(AND(DR410&gt;0.25,DR410&lt;=0.5),DW413+(DR410-DQ413)*(DW415-DW413)/(DQ415-DQ413),"")</f>
        <v>-0.6</v>
      </c>
      <c r="DX414" s="68">
        <f>IF(AND(DR410&gt;0.25,DR410&lt;=0.5),DX413+(DR410-DQ413)*(DX415-DX413)/(DQ415-DQ413),"")</f>
        <v>-0.6</v>
      </c>
      <c r="DY414" s="68">
        <f>IF(AND(DR410&gt;0.25,DR410&lt;=0.5),DY413+(DR410-DQ413)*(DY415-DY413)/(DQ415-DQ413),"")</f>
        <v>-0.6</v>
      </c>
      <c r="DZ414" s="102">
        <f>IF(AND(DR410&gt;0.25,DR410&lt;=0.5),IF(DZ411&lt;DS411,DR414+(DZ411-DR411)*(DS414-DR414)/(DS411-DR411),IF(DZ411&lt;DT411,DS414+(DZ411-DS411)*(DT414-DS414)/(DT411-DS411),IF(DZ411&lt;DU411,DT414+(DZ411-DT411)*(DU414-DT414)/(DU411-DT411),IF(DZ411&lt;DV411,DU414+(DZ411-DU411)*(DV414-DU414)/(DV411-DU411),IF(DZ411&lt;DW411,DV414+(DZ411-DV411)*(DW414-DV414)/(DW411-DV411),IF(DZ411&lt;DX411,DW414+(DZ411-DW411)*(DX414-DW414)/(DX411-DW411),IF(DZ411&lt;DY411,DX414+(DZ411-DX411)*(DY414-DX414)/(DY411-DX411),DY414))))))),"")</f>
        <v>-0.6</v>
      </c>
    </row>
    <row r="415" spans="2:130" x14ac:dyDescent="0.3">
      <c r="B415" s="25">
        <v>0.5</v>
      </c>
      <c r="C415" s="106">
        <v>-0.5</v>
      </c>
      <c r="D415" s="32">
        <v>-0.5</v>
      </c>
      <c r="E415" s="32">
        <v>-0.6</v>
      </c>
      <c r="F415" s="32">
        <v>-0.6</v>
      </c>
      <c r="G415" s="32">
        <v>-0.6</v>
      </c>
      <c r="H415" s="32">
        <v>-0.6</v>
      </c>
      <c r="I415" s="32">
        <v>-0.6</v>
      </c>
      <c r="J415" s="32">
        <v>-0.6</v>
      </c>
      <c r="K415" s="68"/>
      <c r="S415" s="25">
        <v>0.5</v>
      </c>
      <c r="T415" s="106">
        <v>-0.5</v>
      </c>
      <c r="U415" s="32">
        <v>-0.5</v>
      </c>
      <c r="V415" s="32">
        <v>-0.6</v>
      </c>
      <c r="W415" s="32">
        <v>-0.6</v>
      </c>
      <c r="X415" s="32">
        <v>-0.6</v>
      </c>
      <c r="Y415" s="32">
        <v>-0.6</v>
      </c>
      <c r="Z415" s="32">
        <v>-0.6</v>
      </c>
      <c r="AA415" s="32">
        <v>-0.6</v>
      </c>
      <c r="AB415" s="68"/>
      <c r="AJ415" s="25">
        <v>0.5</v>
      </c>
      <c r="AK415" s="106">
        <v>-0.5</v>
      </c>
      <c r="AL415" s="32">
        <v>-0.5</v>
      </c>
      <c r="AM415" s="32">
        <v>-0.6</v>
      </c>
      <c r="AN415" s="32">
        <v>-0.6</v>
      </c>
      <c r="AO415" s="32">
        <v>-0.6</v>
      </c>
      <c r="AP415" s="32">
        <v>-0.6</v>
      </c>
      <c r="AQ415" s="32">
        <v>-0.6</v>
      </c>
      <c r="AR415" s="32">
        <v>-0.6</v>
      </c>
      <c r="AS415" s="68"/>
      <c r="BA415" s="25">
        <v>0.5</v>
      </c>
      <c r="BB415" s="106">
        <v>-0.5</v>
      </c>
      <c r="BC415" s="32">
        <v>-0.5</v>
      </c>
      <c r="BD415" s="32">
        <v>-0.6</v>
      </c>
      <c r="BE415" s="32">
        <v>-0.6</v>
      </c>
      <c r="BF415" s="32">
        <v>-0.6</v>
      </c>
      <c r="BG415" s="32">
        <v>-0.6</v>
      </c>
      <c r="BH415" s="32">
        <v>-0.6</v>
      </c>
      <c r="BI415" s="32">
        <v>-0.6</v>
      </c>
      <c r="BJ415" s="68"/>
      <c r="BR415" s="25">
        <v>0.5</v>
      </c>
      <c r="BS415" s="106">
        <v>-0.5</v>
      </c>
      <c r="BT415" s="32">
        <v>-0.5</v>
      </c>
      <c r="BU415" s="32">
        <v>-0.6</v>
      </c>
      <c r="BV415" s="32">
        <v>-0.6</v>
      </c>
      <c r="BW415" s="32">
        <v>-0.6</v>
      </c>
      <c r="BX415" s="32">
        <v>-0.6</v>
      </c>
      <c r="BY415" s="32">
        <v>-0.6</v>
      </c>
      <c r="BZ415" s="32">
        <v>-0.6</v>
      </c>
      <c r="CA415" s="68"/>
      <c r="CI415" s="25">
        <v>0.5</v>
      </c>
      <c r="CJ415" s="106">
        <v>-0.5</v>
      </c>
      <c r="CK415" s="32">
        <v>-0.5</v>
      </c>
      <c r="CL415" s="32">
        <v>-0.6</v>
      </c>
      <c r="CM415" s="32">
        <v>-0.6</v>
      </c>
      <c r="CN415" s="32">
        <v>-0.6</v>
      </c>
      <c r="CO415" s="32">
        <v>-0.6</v>
      </c>
      <c r="CP415" s="32">
        <v>-0.6</v>
      </c>
      <c r="CQ415" s="32">
        <v>-0.6</v>
      </c>
      <c r="CR415" s="68"/>
      <c r="CZ415" s="25">
        <v>0.5</v>
      </c>
      <c r="DA415" s="106">
        <v>-0.5</v>
      </c>
      <c r="DB415" s="32">
        <v>-0.5</v>
      </c>
      <c r="DC415" s="32">
        <v>-0.6</v>
      </c>
      <c r="DD415" s="32">
        <v>-0.6</v>
      </c>
      <c r="DE415" s="32">
        <v>-0.6</v>
      </c>
      <c r="DF415" s="32">
        <v>-0.6</v>
      </c>
      <c r="DG415" s="32">
        <v>-0.6</v>
      </c>
      <c r="DH415" s="32">
        <v>-0.6</v>
      </c>
      <c r="DI415" s="68"/>
      <c r="DQ415" s="25">
        <v>0.5</v>
      </c>
      <c r="DR415" s="106">
        <v>-0.5</v>
      </c>
      <c r="DS415" s="32">
        <v>-0.5</v>
      </c>
      <c r="DT415" s="32">
        <v>-0.6</v>
      </c>
      <c r="DU415" s="32">
        <v>-0.6</v>
      </c>
      <c r="DV415" s="32">
        <v>-0.6</v>
      </c>
      <c r="DW415" s="32">
        <v>-0.6</v>
      </c>
      <c r="DX415" s="32">
        <v>-0.6</v>
      </c>
      <c r="DY415" s="32">
        <v>-0.6</v>
      </c>
      <c r="DZ415" s="68"/>
    </row>
    <row r="416" spans="2:130" x14ac:dyDescent="0.3">
      <c r="B416" s="25" t="s">
        <v>179</v>
      </c>
      <c r="C416" s="104" t="str">
        <f>IF(AND(C410&gt;0.5,C410&lt;=1),C415+(C410-B415)*(C417-C415)/(B417-B415),"")</f>
        <v/>
      </c>
      <c r="D416" s="68" t="str">
        <f>IF(AND(C410&gt;0.5,C410&lt;=1),D415+(C410-B415)*(D417-D415)/(B417-B415),"")</f>
        <v/>
      </c>
      <c r="E416" s="68" t="str">
        <f>IF(AND(C410&gt;0.5,C410&lt;=1),E415+(C410-B415)*(E417-E415)/(B417-B415),"")</f>
        <v/>
      </c>
      <c r="F416" s="68" t="str">
        <f>IF(AND(C410&gt;0.5,C410&lt;=1),F415+(C410-B415)*(F417-F415)/(B417-B415),"")</f>
        <v/>
      </c>
      <c r="G416" s="68" t="str">
        <f>IF(AND(C410&gt;0.5,C410&lt;=1),G415+(C410-B415)*(G417-G415)/(B417-B415),"")</f>
        <v/>
      </c>
      <c r="H416" s="68" t="str">
        <f>IF(AND(C410&gt;0.5,C410&lt;=1),H415+(C410-B415)*(H417-H415)/(B417-B415),"")</f>
        <v/>
      </c>
      <c r="I416" s="68" t="str">
        <f>IF(AND(C410&gt;0.5,C410&lt;=1),I415+(C410-B415)*(I417-I415)/(B417-B415),"")</f>
        <v/>
      </c>
      <c r="J416" s="68" t="str">
        <f>IF(AND(C410&gt;0.5,C410&lt;=1),J415+(C410-B415)*(J417-J415)/(B417-B415),"")</f>
        <v/>
      </c>
      <c r="K416" s="68" t="str">
        <f>IF(AND(C410&gt;0.5,C410&lt;=1),IF(K411&lt;D411,C416+(K411-C411)*(D416-C416)/(D411-C411),IF(K411&lt;E411,D416+(K411-D411)*(E416-D416)/(E411-D411),IF(K411&lt;F411,E416+(K411-E411)*(F416-E416)/(F411-E411),IF(K411&lt;G411,F416+(K411-F411)*(G416-F416)/(G411-F411),IF(K411&lt;H411,G416+(K411-G411)*(H416-G416)/(H411-G411),IF(K411&lt;I411,H416+(K411-H411)*(I416-H416)/(I411-H411),IF(K411&lt;J411,I416+(K411-I411)*(J416-I416)/(J411-I411),J416))))))),"")</f>
        <v/>
      </c>
      <c r="S416" s="25" t="s">
        <v>179</v>
      </c>
      <c r="T416" s="198" t="str">
        <f>IF(AND(T410&gt;0.5,T410&lt;=1),T415+(T410-S415)*(T417-T415)/(S417-S415),"")</f>
        <v/>
      </c>
      <c r="U416" s="68" t="str">
        <f>IF(AND(T410&gt;0.5,T410&lt;=1),U415+(T410-S415)*(U417-U415)/(S417-S415),"")</f>
        <v/>
      </c>
      <c r="V416" s="68" t="str">
        <f>IF(AND(T410&gt;0.5,T410&lt;=1),V415+(T410-S415)*(V417-V415)/(S417-S415),"")</f>
        <v/>
      </c>
      <c r="W416" s="68" t="str">
        <f>IF(AND(T410&gt;0.5,T410&lt;=1),W415+(T410-S415)*(W417-W415)/(S417-S415),"")</f>
        <v/>
      </c>
      <c r="X416" s="68" t="str">
        <f>IF(AND(T410&gt;0.5,T410&lt;=1),X415+(T410-S415)*(X417-X415)/(S417-S415),"")</f>
        <v/>
      </c>
      <c r="Y416" s="68" t="str">
        <f>IF(AND(T410&gt;0.5,T410&lt;=1),Y415+(T410-S415)*(Y417-Y415)/(S417-S415),"")</f>
        <v/>
      </c>
      <c r="Z416" s="68" t="str">
        <f>IF(AND(T410&gt;0.5,T410&lt;=1),Z415+(T410-S415)*(Z417-Z415)/(S417-S415),"")</f>
        <v/>
      </c>
      <c r="AA416" s="68" t="str">
        <f>IF(AND(T410&gt;0.5,T410&lt;=1),AA415+(T410-S415)*(AA417-AA415)/(S417-S415),"")</f>
        <v/>
      </c>
      <c r="AB416" s="68" t="str">
        <f>IF(AND(T410&gt;0.5,T410&lt;=1),IF(AB411&lt;U411,T416+(AB411-T411)*(U416-T416)/(U411-T411),IF(AB411&lt;V411,U416+(AB411-U411)*(V416-U416)/(V411-U411),IF(AB411&lt;W411,V416+(AB411-V411)*(W416-V416)/(W411-V411),IF(AB411&lt;X411,W416+(AB411-W411)*(X416-W416)/(X411-W411),IF(AB411&lt;Y411,X416+(AB411-X411)*(Y416-X416)/(Y411-X411),IF(AB411&lt;Z411,Y416+(AB411-Y411)*(Z416-Y416)/(Z411-Y411),IF(AB411&lt;AA411,Z416+(AB411-Z411)*(AA416-Z416)/(AA411-Z411),AA416))))))),"")</f>
        <v/>
      </c>
      <c r="AJ416" s="25" t="s">
        <v>179</v>
      </c>
      <c r="AK416" s="198" t="str">
        <f>IF(AND(AK410&gt;0.5,AK410&lt;=1),AK415+(AK410-AJ415)*(AK417-AK415)/(AJ417-AJ415),"")</f>
        <v/>
      </c>
      <c r="AL416" s="68" t="str">
        <f>IF(AND(AK410&gt;0.5,AK410&lt;=1),AL415+(AK410-AJ415)*(AL417-AL415)/(AJ417-AJ415),"")</f>
        <v/>
      </c>
      <c r="AM416" s="68" t="str">
        <f>IF(AND(AK410&gt;0.5,AK410&lt;=1),AM415+(AK410-AJ415)*(AM417-AM415)/(AJ417-AJ415),"")</f>
        <v/>
      </c>
      <c r="AN416" s="68" t="str">
        <f>IF(AND(AK410&gt;0.5,AK410&lt;=1),AN415+(AK410-AJ415)*(AN417-AN415)/(AJ417-AJ415),"")</f>
        <v/>
      </c>
      <c r="AO416" s="68" t="str">
        <f>IF(AND(AK410&gt;0.5,AK410&lt;=1),AO415+(AK410-AJ415)*(AO417-AO415)/(AJ417-AJ415),"")</f>
        <v/>
      </c>
      <c r="AP416" s="68" t="str">
        <f>IF(AND(AK410&gt;0.5,AK410&lt;=1),AP415+(AK410-AJ415)*(AP417-AP415)/(AJ417-AJ415),"")</f>
        <v/>
      </c>
      <c r="AQ416" s="68" t="str">
        <f>IF(AND(AK410&gt;0.5,AK410&lt;=1),AQ415+(AK410-AJ415)*(AQ417-AQ415)/(AJ417-AJ415),"")</f>
        <v/>
      </c>
      <c r="AR416" s="68" t="str">
        <f>IF(AND(AK410&gt;0.5,AK410&lt;=1),AR415+(AK410-AJ415)*(AR417-AR415)/(AJ417-AJ415),"")</f>
        <v/>
      </c>
      <c r="AS416" s="68" t="str">
        <f>IF(AND(AK410&gt;0.5,AK410&lt;=1),IF(AS411&lt;AL411,AK416+(AS411-AK411)*(AL416-AK416)/(AL411-AK411),IF(AS411&lt;AM411,AL416+(AS411-AL411)*(AM416-AL416)/(AM411-AL411),IF(AS411&lt;AN411,AM416+(AS411-AM411)*(AN416-AM416)/(AN411-AM411),IF(AS411&lt;AO411,AN416+(AS411-AN411)*(AO416-AN416)/(AO411-AN411),IF(AS411&lt;AP411,AO416+(AS411-AO411)*(AP416-AO416)/(AP411-AO411),IF(AS411&lt;AQ411,AP416+(AS411-AP411)*(AQ416-AP416)/(AQ411-AP411),IF(AS411&lt;AR411,AQ416+(AS411-AQ411)*(AR416-AQ416)/(AR411-AQ411),AR416))))))),"")</f>
        <v/>
      </c>
      <c r="BA416" s="25" t="s">
        <v>179</v>
      </c>
      <c r="BB416" s="198" t="str">
        <f>IF(AND(BB410&gt;0.5,BB410&lt;=1),BB415+(BB410-BA415)*(BB417-BB415)/(BA417-BA415),"")</f>
        <v/>
      </c>
      <c r="BC416" s="68" t="str">
        <f>IF(AND(BB410&gt;0.5,BB410&lt;=1),BC415+(BB410-BA415)*(BC417-BC415)/(BA417-BA415),"")</f>
        <v/>
      </c>
      <c r="BD416" s="68" t="str">
        <f>IF(AND(BB410&gt;0.5,BB410&lt;=1),BD415+(BB410-BA415)*(BD417-BD415)/(BA417-BA415),"")</f>
        <v/>
      </c>
      <c r="BE416" s="68" t="str">
        <f>IF(AND(BB410&gt;0.5,BB410&lt;=1),BE415+(BB410-BA415)*(BE417-BE415)/(BA417-BA415),"")</f>
        <v/>
      </c>
      <c r="BF416" s="68" t="str">
        <f>IF(AND(BB410&gt;0.5,BB410&lt;=1),BF415+(BB410-BA415)*(BF417-BF415)/(BA417-BA415),"")</f>
        <v/>
      </c>
      <c r="BG416" s="68" t="str">
        <f>IF(AND(BB410&gt;0.5,BB410&lt;=1),BG415+(BB410-BA415)*(BG417-BG415)/(BA417-BA415),"")</f>
        <v/>
      </c>
      <c r="BH416" s="68" t="str">
        <f>IF(AND(BB410&gt;0.5,BB410&lt;=1),BH415+(BB410-BA415)*(BH417-BH415)/(BA417-BA415),"")</f>
        <v/>
      </c>
      <c r="BI416" s="68" t="str">
        <f>IF(AND(BB410&gt;0.5,BB410&lt;=1),BI415+(BB410-BA415)*(BI417-BI415)/(BA417-BA415),"")</f>
        <v/>
      </c>
      <c r="BJ416" s="68" t="str">
        <f>IF(AND(BB410&gt;0.5,BB410&lt;=1),IF(BJ411&lt;BC411,BB416+(BJ411-BB411)*(BC416-BB416)/(BC411-BB411),IF(BJ411&lt;BD411,BC416+(BJ411-BC411)*(BD416-BC416)/(BD411-BC411),IF(BJ411&lt;BE411,BD416+(BJ411-BD411)*(BE416-BD416)/(BE411-BD411),IF(BJ411&lt;BF411,BE416+(BJ411-BE411)*(BF416-BE416)/(BF411-BE411),IF(BJ411&lt;BG411,BF416+(BJ411-BF411)*(BG416-BF416)/(BG411-BF411),IF(BJ411&lt;BH411,BG416+(BJ411-BG411)*(BH416-BG416)/(BH411-BG411),IF(BJ411&lt;BI411,BH416+(BJ411-BH411)*(BI416-BH416)/(BI411-BH411),BI416))))))),"")</f>
        <v/>
      </c>
      <c r="BR416" s="25" t="s">
        <v>179</v>
      </c>
      <c r="BS416" s="198" t="str">
        <f>IF(AND(BS410&gt;0.5,BS410&lt;=1),BS415+(BS410-BR415)*(BS417-BS415)/(BR417-BR415),"")</f>
        <v/>
      </c>
      <c r="BT416" s="68" t="str">
        <f>IF(AND(BS410&gt;0.5,BS410&lt;=1),BT415+(BS410-BR415)*(BT417-BT415)/(BR417-BR415),"")</f>
        <v/>
      </c>
      <c r="BU416" s="68" t="str">
        <f>IF(AND(BS410&gt;0.5,BS410&lt;=1),BU415+(BS410-BR415)*(BU417-BU415)/(BR417-BR415),"")</f>
        <v/>
      </c>
      <c r="BV416" s="68" t="str">
        <f>IF(AND(BS410&gt;0.5,BS410&lt;=1),BV415+(BS410-BR415)*(BV417-BV415)/(BR417-BR415),"")</f>
        <v/>
      </c>
      <c r="BW416" s="68" t="str">
        <f>IF(AND(BS410&gt;0.5,BS410&lt;=1),BW415+(BS410-BR415)*(BW417-BW415)/(BR417-BR415),"")</f>
        <v/>
      </c>
      <c r="BX416" s="68" t="str">
        <f>IF(AND(BS410&gt;0.5,BS410&lt;=1),BX415+(BS410-BR415)*(BX417-BX415)/(BR417-BR415),"")</f>
        <v/>
      </c>
      <c r="BY416" s="68" t="str">
        <f>IF(AND(BS410&gt;0.5,BS410&lt;=1),BY415+(BS410-BR415)*(BY417-BY415)/(BR417-BR415),"")</f>
        <v/>
      </c>
      <c r="BZ416" s="68" t="str">
        <f>IF(AND(BS410&gt;0.5,BS410&lt;=1),BZ415+(BS410-BR415)*(BZ417-BZ415)/(BR417-BR415),"")</f>
        <v/>
      </c>
      <c r="CA416" s="68" t="str">
        <f>IF(AND(BS410&gt;0.5,BS410&lt;=1),IF(CA411&lt;BT411,BS416+(CA411-BS411)*(BT416-BS416)/(BT411-BS411),IF(CA411&lt;BU411,BT416+(CA411-BT411)*(BU416-BT416)/(BU411-BT411),IF(CA411&lt;BV411,BU416+(CA411-BU411)*(BV416-BU416)/(BV411-BU411),IF(CA411&lt;BW411,BV416+(CA411-BV411)*(BW416-BV416)/(BW411-BV411),IF(CA411&lt;BX411,BW416+(CA411-BW411)*(BX416-BW416)/(BX411-BW411),IF(CA411&lt;BY411,BX416+(CA411-BX411)*(BY416-BX416)/(BY411-BX411),IF(CA411&lt;BZ411,BY416+(CA411-BY411)*(BZ416-BY416)/(BZ411-BY411),BZ416))))))),"")</f>
        <v/>
      </c>
      <c r="CI416" s="25" t="s">
        <v>179</v>
      </c>
      <c r="CJ416" s="198" t="str">
        <f>IF(AND(CJ410&gt;0.5,CJ410&lt;=1),CJ415+(CJ410-CI415)*(CJ417-CJ415)/(CI417-CI415),"")</f>
        <v/>
      </c>
      <c r="CK416" s="68" t="str">
        <f>IF(AND(CJ410&gt;0.5,CJ410&lt;=1),CK415+(CJ410-CI415)*(CK417-CK415)/(CI417-CI415),"")</f>
        <v/>
      </c>
      <c r="CL416" s="68" t="str">
        <f>IF(AND(CJ410&gt;0.5,CJ410&lt;=1),CL415+(CJ410-CI415)*(CL417-CL415)/(CI417-CI415),"")</f>
        <v/>
      </c>
      <c r="CM416" s="68" t="str">
        <f>IF(AND(CJ410&gt;0.5,CJ410&lt;=1),CM415+(CJ410-CI415)*(CM417-CM415)/(CI417-CI415),"")</f>
        <v/>
      </c>
      <c r="CN416" s="68" t="str">
        <f>IF(AND(CJ410&gt;0.5,CJ410&lt;=1),CN415+(CJ410-CI415)*(CN417-CN415)/(CI417-CI415),"")</f>
        <v/>
      </c>
      <c r="CO416" s="68" t="str">
        <f>IF(AND(CJ410&gt;0.5,CJ410&lt;=1),CO415+(CJ410-CI415)*(CO417-CO415)/(CI417-CI415),"")</f>
        <v/>
      </c>
      <c r="CP416" s="68" t="str">
        <f>IF(AND(CJ410&gt;0.5,CJ410&lt;=1),CP415+(CJ410-CI415)*(CP417-CP415)/(CI417-CI415),"")</f>
        <v/>
      </c>
      <c r="CQ416" s="68" t="str">
        <f>IF(AND(CJ410&gt;0.5,CJ410&lt;=1),CQ415+(CJ410-CI415)*(CQ417-CQ415)/(CI417-CI415),"")</f>
        <v/>
      </c>
      <c r="CR416" s="68" t="str">
        <f>IF(AND(CJ410&gt;0.5,CJ410&lt;=1),IF(CR411&lt;CK411,CJ416+(CR411-CJ411)*(CK416-CJ416)/(CK411-CJ411),IF(CR411&lt;CL411,CK416+(CR411-CK411)*(CL416-CK416)/(CL411-CK411),IF(CR411&lt;CM411,CL416+(CR411-CL411)*(CM416-CL416)/(CM411-CL411),IF(CR411&lt;CN411,CM416+(CR411-CM411)*(CN416-CM416)/(CN411-CM411),IF(CR411&lt;CO411,CN416+(CR411-CN411)*(CO416-CN416)/(CO411-CN411),IF(CR411&lt;CP411,CO416+(CR411-CO411)*(CP416-CO416)/(CP411-CO411),IF(CR411&lt;CQ411,CP416+(CR411-CP411)*(CQ416-CP416)/(CQ411-CP411),CQ416))))))),"")</f>
        <v/>
      </c>
      <c r="CZ416" s="25" t="s">
        <v>179</v>
      </c>
      <c r="DA416" s="198" t="str">
        <f>IF(AND(DA410&gt;0.5,DA410&lt;=1),DA415+(DA410-CZ415)*(DA417-DA415)/(CZ417-CZ415),"")</f>
        <v/>
      </c>
      <c r="DB416" s="68" t="str">
        <f>IF(AND(DA410&gt;0.5,DA410&lt;=1),DB415+(DA410-CZ415)*(DB417-DB415)/(CZ417-CZ415),"")</f>
        <v/>
      </c>
      <c r="DC416" s="68" t="str">
        <f>IF(AND(DA410&gt;0.5,DA410&lt;=1),DC415+(DA410-CZ415)*(DC417-DC415)/(CZ417-CZ415),"")</f>
        <v/>
      </c>
      <c r="DD416" s="68" t="str">
        <f>IF(AND(DA410&gt;0.5,DA410&lt;=1),DD415+(DA410-CZ415)*(DD417-DD415)/(CZ417-CZ415),"")</f>
        <v/>
      </c>
      <c r="DE416" s="68" t="str">
        <f>IF(AND(DA410&gt;0.5,DA410&lt;=1),DE415+(DA410-CZ415)*(DE417-DE415)/(CZ417-CZ415),"")</f>
        <v/>
      </c>
      <c r="DF416" s="68" t="str">
        <f>IF(AND(DA410&gt;0.5,DA410&lt;=1),DF415+(DA410-CZ415)*(DF417-DF415)/(CZ417-CZ415),"")</f>
        <v/>
      </c>
      <c r="DG416" s="68" t="str">
        <f>IF(AND(DA410&gt;0.5,DA410&lt;=1),DG415+(DA410-CZ415)*(DG417-DG415)/(CZ417-CZ415),"")</f>
        <v/>
      </c>
      <c r="DH416" s="68" t="str">
        <f>IF(AND(DA410&gt;0.5,DA410&lt;=1),DH415+(DA410-CZ415)*(DH417-DH415)/(CZ417-CZ415),"")</f>
        <v/>
      </c>
      <c r="DI416" s="68" t="str">
        <f>IF(AND(DA410&gt;0.5,DA410&lt;=1),IF(DI411&lt;DB411,DA416+(DI411-DA411)*(DB416-DA416)/(DB411-DA411),IF(DI411&lt;DC411,DB416+(DI411-DB411)*(DC416-DB416)/(DC411-DB411),IF(DI411&lt;DD411,DC416+(DI411-DC411)*(DD416-DC416)/(DD411-DC411),IF(DI411&lt;DE411,DD416+(DI411-DD411)*(DE416-DD416)/(DE411-DD411),IF(DI411&lt;DF411,DE416+(DI411-DE411)*(DF416-DE416)/(DF411-DE411),IF(DI411&lt;DG411,DF416+(DI411-DF411)*(DG416-DF416)/(DG411-DF411),IF(DI411&lt;DH411,DG416+(DI411-DG411)*(DH416-DG416)/(DH411-DG411),DH416))))))),"")</f>
        <v/>
      </c>
      <c r="DQ416" s="25" t="s">
        <v>179</v>
      </c>
      <c r="DR416" s="198" t="str">
        <f>IF(AND(DR410&gt;0.5,DR410&lt;=1),DR415+(DR410-DQ415)*(DR417-DR415)/(DQ417-DQ415),"")</f>
        <v/>
      </c>
      <c r="DS416" s="68" t="str">
        <f>IF(AND(DR410&gt;0.5,DR410&lt;=1),DS415+(DR410-DQ415)*(DS417-DS415)/(DQ417-DQ415),"")</f>
        <v/>
      </c>
      <c r="DT416" s="68" t="str">
        <f>IF(AND(DR410&gt;0.5,DR410&lt;=1),DT415+(DR410-DQ415)*(DT417-DT415)/(DQ417-DQ415),"")</f>
        <v/>
      </c>
      <c r="DU416" s="68" t="str">
        <f>IF(AND(DR410&gt;0.5,DR410&lt;=1),DU415+(DR410-DQ415)*(DU417-DU415)/(DQ417-DQ415),"")</f>
        <v/>
      </c>
      <c r="DV416" s="68" t="str">
        <f>IF(AND(DR410&gt;0.5,DR410&lt;=1),DV415+(DR410-DQ415)*(DV417-DV415)/(DQ417-DQ415),"")</f>
        <v/>
      </c>
      <c r="DW416" s="68" t="str">
        <f>IF(AND(DR410&gt;0.5,DR410&lt;=1),DW415+(DR410-DQ415)*(DW417-DW415)/(DQ417-DQ415),"")</f>
        <v/>
      </c>
      <c r="DX416" s="68" t="str">
        <f>IF(AND(DR410&gt;0.5,DR410&lt;=1),DX415+(DR410-DQ415)*(DX417-DX415)/(DQ417-DQ415),"")</f>
        <v/>
      </c>
      <c r="DY416" s="68" t="str">
        <f>IF(AND(DR410&gt;0.5,DR410&lt;=1),DY415+(DR410-DQ415)*(DY417-DY415)/(DQ417-DQ415),"")</f>
        <v/>
      </c>
      <c r="DZ416" s="68" t="str">
        <f>IF(AND(DR410&gt;0.5,DR410&lt;=1),IF(DZ411&lt;DS411,DR416+(DZ411-DR411)*(DS416-DR416)/(DS411-DR411),IF(DZ411&lt;DT411,DS416+(DZ411-DS411)*(DT416-DS416)/(DT411-DS411),IF(DZ411&lt;DU411,DT416+(DZ411-DT411)*(DU416-DT416)/(DU411-DT411),IF(DZ411&lt;DV411,DU416+(DZ411-DU411)*(DV416-DU416)/(DV411-DU411),IF(DZ411&lt;DW411,DV416+(DZ411-DV411)*(DW416-DV416)/(DW411-DV411),IF(DZ411&lt;DX411,DW416+(DZ411-DW411)*(DX416-DW416)/(DX411-DW411),IF(DZ411&lt;DY411,DX416+(DZ411-DX411)*(DY416-DX416)/(DY411-DX411),DY416))))))),"")</f>
        <v/>
      </c>
    </row>
    <row r="417" spans="2:130" x14ac:dyDescent="0.3">
      <c r="B417" s="25">
        <v>1</v>
      </c>
      <c r="C417" s="106">
        <v>-0.7</v>
      </c>
      <c r="D417" s="32">
        <v>-0.6</v>
      </c>
      <c r="E417" s="32">
        <v>-0.6</v>
      </c>
      <c r="F417" s="32">
        <v>-0.6</v>
      </c>
      <c r="G417" s="32">
        <v>-0.6</v>
      </c>
      <c r="H417" s="32">
        <v>-0.6</v>
      </c>
      <c r="I417" s="32">
        <v>-0.6</v>
      </c>
      <c r="J417" s="32">
        <v>-0.6</v>
      </c>
      <c r="K417" s="68"/>
      <c r="S417" s="25">
        <v>1</v>
      </c>
      <c r="T417" s="106">
        <v>-0.7</v>
      </c>
      <c r="U417" s="32">
        <v>-0.6</v>
      </c>
      <c r="V417" s="32">
        <v>-0.6</v>
      </c>
      <c r="W417" s="32">
        <v>-0.6</v>
      </c>
      <c r="X417" s="32">
        <v>-0.6</v>
      </c>
      <c r="Y417" s="32">
        <v>-0.6</v>
      </c>
      <c r="Z417" s="32">
        <v>-0.6</v>
      </c>
      <c r="AA417" s="32">
        <v>-0.6</v>
      </c>
      <c r="AB417" s="68"/>
      <c r="AJ417" s="25">
        <v>1</v>
      </c>
      <c r="AK417" s="106">
        <v>-0.7</v>
      </c>
      <c r="AL417" s="32">
        <v>-0.6</v>
      </c>
      <c r="AM417" s="32">
        <v>-0.6</v>
      </c>
      <c r="AN417" s="32">
        <v>-0.6</v>
      </c>
      <c r="AO417" s="32">
        <v>-0.6</v>
      </c>
      <c r="AP417" s="32">
        <v>-0.6</v>
      </c>
      <c r="AQ417" s="32">
        <v>-0.6</v>
      </c>
      <c r="AR417" s="32">
        <v>-0.6</v>
      </c>
      <c r="AS417" s="68"/>
      <c r="BA417" s="25">
        <v>1</v>
      </c>
      <c r="BB417" s="106">
        <v>-0.7</v>
      </c>
      <c r="BC417" s="32">
        <v>-0.6</v>
      </c>
      <c r="BD417" s="32">
        <v>-0.6</v>
      </c>
      <c r="BE417" s="32">
        <v>-0.6</v>
      </c>
      <c r="BF417" s="32">
        <v>-0.6</v>
      </c>
      <c r="BG417" s="32">
        <v>-0.6</v>
      </c>
      <c r="BH417" s="32">
        <v>-0.6</v>
      </c>
      <c r="BI417" s="32">
        <v>-0.6</v>
      </c>
      <c r="BJ417" s="68"/>
      <c r="BR417" s="25">
        <v>1</v>
      </c>
      <c r="BS417" s="106">
        <v>-0.7</v>
      </c>
      <c r="BT417" s="32">
        <v>-0.6</v>
      </c>
      <c r="BU417" s="32">
        <v>-0.6</v>
      </c>
      <c r="BV417" s="32">
        <v>-0.6</v>
      </c>
      <c r="BW417" s="32">
        <v>-0.6</v>
      </c>
      <c r="BX417" s="32">
        <v>-0.6</v>
      </c>
      <c r="BY417" s="32">
        <v>-0.6</v>
      </c>
      <c r="BZ417" s="32">
        <v>-0.6</v>
      </c>
      <c r="CA417" s="68"/>
      <c r="CI417" s="25">
        <v>1</v>
      </c>
      <c r="CJ417" s="106">
        <v>-0.7</v>
      </c>
      <c r="CK417" s="32">
        <v>-0.6</v>
      </c>
      <c r="CL417" s="32">
        <v>-0.6</v>
      </c>
      <c r="CM417" s="32">
        <v>-0.6</v>
      </c>
      <c r="CN417" s="32">
        <v>-0.6</v>
      </c>
      <c r="CO417" s="32">
        <v>-0.6</v>
      </c>
      <c r="CP417" s="32">
        <v>-0.6</v>
      </c>
      <c r="CQ417" s="32">
        <v>-0.6</v>
      </c>
      <c r="CR417" s="68"/>
      <c r="CZ417" s="25">
        <v>1</v>
      </c>
      <c r="DA417" s="106">
        <v>-0.7</v>
      </c>
      <c r="DB417" s="32">
        <v>-0.6</v>
      </c>
      <c r="DC417" s="32">
        <v>-0.6</v>
      </c>
      <c r="DD417" s="32">
        <v>-0.6</v>
      </c>
      <c r="DE417" s="32">
        <v>-0.6</v>
      </c>
      <c r="DF417" s="32">
        <v>-0.6</v>
      </c>
      <c r="DG417" s="32">
        <v>-0.6</v>
      </c>
      <c r="DH417" s="32">
        <v>-0.6</v>
      </c>
      <c r="DI417" s="68"/>
      <c r="DQ417" s="25">
        <v>1</v>
      </c>
      <c r="DR417" s="106">
        <v>-0.7</v>
      </c>
      <c r="DS417" s="32">
        <v>-0.6</v>
      </c>
      <c r="DT417" s="32">
        <v>-0.6</v>
      </c>
      <c r="DU417" s="32">
        <v>-0.6</v>
      </c>
      <c r="DV417" s="32">
        <v>-0.6</v>
      </c>
      <c r="DW417" s="32">
        <v>-0.6</v>
      </c>
      <c r="DX417" s="32">
        <v>-0.6</v>
      </c>
      <c r="DY417" s="32">
        <v>-0.6</v>
      </c>
      <c r="DZ417" s="68"/>
    </row>
    <row r="418" spans="2:130" x14ac:dyDescent="0.3">
      <c r="B418" s="28" t="s">
        <v>180</v>
      </c>
      <c r="C418" s="104" t="str">
        <f>IF(C410&gt;1,C417,"")</f>
        <v/>
      </c>
      <c r="D418" s="68" t="str">
        <f>IF(C410&gt;1,D417,"")</f>
        <v/>
      </c>
      <c r="E418" s="68" t="str">
        <f>IF(C410&gt;1,E417,"")</f>
        <v/>
      </c>
      <c r="F418" s="68" t="str">
        <f>IF(C410&gt;1,F417,"")</f>
        <v/>
      </c>
      <c r="G418" s="68" t="str">
        <f>IF(C410&gt;1,G417,"")</f>
        <v/>
      </c>
      <c r="H418" s="68" t="str">
        <f>IF(C410&gt;1,H417,"")</f>
        <v/>
      </c>
      <c r="I418" s="68" t="str">
        <f>IF(C410&gt;1,I417,"")</f>
        <v/>
      </c>
      <c r="J418" s="68" t="str">
        <f>IF(C410&gt;1,J417,"")</f>
        <v/>
      </c>
      <c r="K418" s="68" t="str">
        <f>IF(C410&gt;1,IF(K411&lt;D411,C418+(K411-C411)*(D418-C418)/(D411-C411),IF(K411&lt;E411,D418+(K411-D411)*(E418-D418)/(E411-D411),IF(K411&lt;F411,E418+(K411-E411)*(F418-E418)/(F411-E411),IF(K411&lt;G411,F418+(K411-F411)*(G418-F418)/(G411-F411),IF(K411&lt;H411,G418+(K411-G411)*(H418-G418)/(H411-G411),IF(K411&lt;I411,H418+(K411-H411)*(I418-H418)/(I411-H411),IF(K411&lt;J411,I418+(K411-I411)*(J418-I418)/(J411-I411),J418))))))),"")</f>
        <v/>
      </c>
      <c r="S418" s="28" t="s">
        <v>180</v>
      </c>
      <c r="T418" s="198" t="str">
        <f>IF(T410&gt;1,T417,"")</f>
        <v/>
      </c>
      <c r="U418" s="68" t="str">
        <f>IF(T410&gt;1,U417,"")</f>
        <v/>
      </c>
      <c r="V418" s="68" t="str">
        <f>IF(T410&gt;1,V417,"")</f>
        <v/>
      </c>
      <c r="W418" s="68" t="str">
        <f>IF(T410&gt;1,W417,"")</f>
        <v/>
      </c>
      <c r="X418" s="68" t="str">
        <f>IF(T410&gt;1,X417,"")</f>
        <v/>
      </c>
      <c r="Y418" s="68" t="str">
        <f>IF(T410&gt;1,Y417,"")</f>
        <v/>
      </c>
      <c r="Z418" s="68" t="str">
        <f>IF(T410&gt;1,Z417,"")</f>
        <v/>
      </c>
      <c r="AA418" s="68" t="str">
        <f>IF(T410&gt;1,AA417,"")</f>
        <v/>
      </c>
      <c r="AB418" s="68" t="str">
        <f>IF(T410&gt;1,IF(AB411&lt;U411,T418+(AB411-T411)*(U418-T418)/(U411-T411),IF(AB411&lt;V411,U418+(AB411-U411)*(V418-U418)/(V411-U411),IF(AB411&lt;W411,V418+(AB411-V411)*(W418-V418)/(W411-V411),IF(AB411&lt;X411,W418+(AB411-W411)*(X418-W418)/(X411-W411),IF(AB411&lt;Y411,X418+(AB411-X411)*(Y418-X418)/(Y411-X411),IF(AB411&lt;Z411,Y418+(AB411-Y411)*(Z418-Y418)/(Z411-Y411),IF(AB411&lt;AA411,Z418+(AB411-Z411)*(AA418-Z418)/(AA411-Z411),AA418))))))),"")</f>
        <v/>
      </c>
      <c r="AJ418" s="28" t="s">
        <v>180</v>
      </c>
      <c r="AK418" s="198" t="str">
        <f>IF(AK410&gt;1,AK417,"")</f>
        <v/>
      </c>
      <c r="AL418" s="68" t="str">
        <f>IF(AK410&gt;1,AL417,"")</f>
        <v/>
      </c>
      <c r="AM418" s="68" t="str">
        <f>IF(AK410&gt;1,AM417,"")</f>
        <v/>
      </c>
      <c r="AN418" s="68" t="str">
        <f>IF(AK410&gt;1,AN417,"")</f>
        <v/>
      </c>
      <c r="AO418" s="68" t="str">
        <f>IF(AK410&gt;1,AO417,"")</f>
        <v/>
      </c>
      <c r="AP418" s="68" t="str">
        <f>IF(AK410&gt;1,AP417,"")</f>
        <v/>
      </c>
      <c r="AQ418" s="68" t="str">
        <f>IF(AK410&gt;1,AQ417,"")</f>
        <v/>
      </c>
      <c r="AR418" s="68" t="str">
        <f>IF(AK410&gt;1,AR417,"")</f>
        <v/>
      </c>
      <c r="AS418" s="68" t="str">
        <f>IF(AK410&gt;1,IF(AS411&lt;AL411,AK418+(AS411-AK411)*(AL418-AK418)/(AL411-AK411),IF(AS411&lt;AM411,AL418+(AS411-AL411)*(AM418-AL418)/(AM411-AL411),IF(AS411&lt;AN411,AM418+(AS411-AM411)*(AN418-AM418)/(AN411-AM411),IF(AS411&lt;AO411,AN418+(AS411-AN411)*(AO418-AN418)/(AO411-AN411),IF(AS411&lt;AP411,AO418+(AS411-AO411)*(AP418-AO418)/(AP411-AO411),IF(AS411&lt;AQ411,AP418+(AS411-AP411)*(AQ418-AP418)/(AQ411-AP411),IF(AS411&lt;AR411,AQ418+(AS411-AQ411)*(AR418-AQ418)/(AR411-AQ411),AR418))))))),"")</f>
        <v/>
      </c>
      <c r="BA418" s="28" t="s">
        <v>180</v>
      </c>
      <c r="BB418" s="198" t="str">
        <f>IF(BB410&gt;1,BB417,"")</f>
        <v/>
      </c>
      <c r="BC418" s="68" t="str">
        <f>IF(BB410&gt;1,BC417,"")</f>
        <v/>
      </c>
      <c r="BD418" s="68" t="str">
        <f>IF(BB410&gt;1,BD417,"")</f>
        <v/>
      </c>
      <c r="BE418" s="68" t="str">
        <f>IF(BB410&gt;1,BE417,"")</f>
        <v/>
      </c>
      <c r="BF418" s="68" t="str">
        <f>IF(BB410&gt;1,BF417,"")</f>
        <v/>
      </c>
      <c r="BG418" s="68" t="str">
        <f>IF(BB410&gt;1,BG417,"")</f>
        <v/>
      </c>
      <c r="BH418" s="68" t="str">
        <f>IF(BB410&gt;1,BH417,"")</f>
        <v/>
      </c>
      <c r="BI418" s="68" t="str">
        <f>IF(BB410&gt;1,BI417,"")</f>
        <v/>
      </c>
      <c r="BJ418" s="68" t="str">
        <f>IF(BB410&gt;1,IF(BJ411&lt;BC411,BB418+(BJ411-BB411)*(BC418-BB418)/(BC411-BB411),IF(BJ411&lt;BD411,BC418+(BJ411-BC411)*(BD418-BC418)/(BD411-BC411),IF(BJ411&lt;BE411,BD418+(BJ411-BD411)*(BE418-BD418)/(BE411-BD411),IF(BJ411&lt;BF411,BE418+(BJ411-BE411)*(BF418-BE418)/(BF411-BE411),IF(BJ411&lt;BG411,BF418+(BJ411-BF411)*(BG418-BF418)/(BG411-BF411),IF(BJ411&lt;BH411,BG418+(BJ411-BG411)*(BH418-BG418)/(BH411-BG411),IF(BJ411&lt;BI411,BH418+(BJ411-BH411)*(BI418-BH418)/(BI411-BH411),BI418))))))),"")</f>
        <v/>
      </c>
      <c r="BR418" s="28" t="s">
        <v>180</v>
      </c>
      <c r="BS418" s="198" t="str">
        <f>IF(BS410&gt;1,BS417,"")</f>
        <v/>
      </c>
      <c r="BT418" s="68" t="str">
        <f>IF(BS410&gt;1,BT417,"")</f>
        <v/>
      </c>
      <c r="BU418" s="68" t="str">
        <f>IF(BS410&gt;1,BU417,"")</f>
        <v/>
      </c>
      <c r="BV418" s="68" t="str">
        <f>IF(BS410&gt;1,BV417,"")</f>
        <v/>
      </c>
      <c r="BW418" s="68" t="str">
        <f>IF(BS410&gt;1,BW417,"")</f>
        <v/>
      </c>
      <c r="BX418" s="68" t="str">
        <f>IF(BS410&gt;1,BX417,"")</f>
        <v/>
      </c>
      <c r="BY418" s="68" t="str">
        <f>IF(BS410&gt;1,BY417,"")</f>
        <v/>
      </c>
      <c r="BZ418" s="68" t="str">
        <f>IF(BS410&gt;1,BZ417,"")</f>
        <v/>
      </c>
      <c r="CA418" s="68" t="str">
        <f>IF(BS410&gt;1,IF(CA411&lt;BT411,BS418+(CA411-BS411)*(BT418-BS418)/(BT411-BS411),IF(CA411&lt;BU411,BT418+(CA411-BT411)*(BU418-BT418)/(BU411-BT411),IF(CA411&lt;BV411,BU418+(CA411-BU411)*(BV418-BU418)/(BV411-BU411),IF(CA411&lt;BW411,BV418+(CA411-BV411)*(BW418-BV418)/(BW411-BV411),IF(CA411&lt;BX411,BW418+(CA411-BW411)*(BX418-BW418)/(BX411-BW411),IF(CA411&lt;BY411,BX418+(CA411-BX411)*(BY418-BX418)/(BY411-BX411),IF(CA411&lt;BZ411,BY418+(CA411-BY411)*(BZ418-BY418)/(BZ411-BY411),BZ418))))))),"")</f>
        <v/>
      </c>
      <c r="CI418" s="28" t="s">
        <v>180</v>
      </c>
      <c r="CJ418" s="198" t="str">
        <f>IF(CJ410&gt;1,CJ417,"")</f>
        <v/>
      </c>
      <c r="CK418" s="68" t="str">
        <f>IF(CJ410&gt;1,CK417,"")</f>
        <v/>
      </c>
      <c r="CL418" s="68" t="str">
        <f>IF(CJ410&gt;1,CL417,"")</f>
        <v/>
      </c>
      <c r="CM418" s="68" t="str">
        <f>IF(CJ410&gt;1,CM417,"")</f>
        <v/>
      </c>
      <c r="CN418" s="68" t="str">
        <f>IF(CJ410&gt;1,CN417,"")</f>
        <v/>
      </c>
      <c r="CO418" s="68" t="str">
        <f>IF(CJ410&gt;1,CO417,"")</f>
        <v/>
      </c>
      <c r="CP418" s="68" t="str">
        <f>IF(CJ410&gt;1,CP417,"")</f>
        <v/>
      </c>
      <c r="CQ418" s="68" t="str">
        <f>IF(CJ410&gt;1,CQ417,"")</f>
        <v/>
      </c>
      <c r="CR418" s="68" t="str">
        <f>IF(CJ410&gt;1,IF(CR411&lt;CK411,CJ418+(CR411-CJ411)*(CK418-CJ418)/(CK411-CJ411),IF(CR411&lt;CL411,CK418+(CR411-CK411)*(CL418-CK418)/(CL411-CK411),IF(CR411&lt;CM411,CL418+(CR411-CL411)*(CM418-CL418)/(CM411-CL411),IF(CR411&lt;CN411,CM418+(CR411-CM411)*(CN418-CM418)/(CN411-CM411),IF(CR411&lt;CO411,CN418+(CR411-CN411)*(CO418-CN418)/(CO411-CN411),IF(CR411&lt;CP411,CO418+(CR411-CO411)*(CP418-CO418)/(CP411-CO411),IF(CR411&lt;CQ411,CP418+(CR411-CP411)*(CQ418-CP418)/(CQ411-CP411),CQ418))))))),"")</f>
        <v/>
      </c>
      <c r="CZ418" s="28" t="s">
        <v>180</v>
      </c>
      <c r="DA418" s="198" t="str">
        <f>IF(DA410&gt;1,DA417,"")</f>
        <v/>
      </c>
      <c r="DB418" s="68" t="str">
        <f>IF(DA410&gt;1,DB417,"")</f>
        <v/>
      </c>
      <c r="DC418" s="68" t="str">
        <f>IF(DA410&gt;1,DC417,"")</f>
        <v/>
      </c>
      <c r="DD418" s="68" t="str">
        <f>IF(DA410&gt;1,DD417,"")</f>
        <v/>
      </c>
      <c r="DE418" s="68" t="str">
        <f>IF(DA410&gt;1,DE417,"")</f>
        <v/>
      </c>
      <c r="DF418" s="68" t="str">
        <f>IF(DA410&gt;1,DF417,"")</f>
        <v/>
      </c>
      <c r="DG418" s="68" t="str">
        <f>IF(DA410&gt;1,DG417,"")</f>
        <v/>
      </c>
      <c r="DH418" s="68" t="str">
        <f>IF(DA410&gt;1,DH417,"")</f>
        <v/>
      </c>
      <c r="DI418" s="68" t="str">
        <f>IF(DA410&gt;1,IF(DI411&lt;DB411,DA418+(DI411-DA411)*(DB418-DA418)/(DB411-DA411),IF(DI411&lt;DC411,DB418+(DI411-DB411)*(DC418-DB418)/(DC411-DB411),IF(DI411&lt;DD411,DC418+(DI411-DC411)*(DD418-DC418)/(DD411-DC411),IF(DI411&lt;DE411,DD418+(DI411-DD411)*(DE418-DD418)/(DE411-DD411),IF(DI411&lt;DF411,DE418+(DI411-DE411)*(DF418-DE418)/(DF411-DE411),IF(DI411&lt;DG411,DF418+(DI411-DF411)*(DG418-DF418)/(DG411-DF411),IF(DI411&lt;DH411,DG418+(DI411-DG411)*(DH418-DG418)/(DH411-DG411),DH418))))))),"")</f>
        <v/>
      </c>
      <c r="DQ418" s="28" t="s">
        <v>180</v>
      </c>
      <c r="DR418" s="198" t="str">
        <f>IF(DR410&gt;1,DR417,"")</f>
        <v/>
      </c>
      <c r="DS418" s="68" t="str">
        <f>IF(DR410&gt;1,DS417,"")</f>
        <v/>
      </c>
      <c r="DT418" s="68" t="str">
        <f>IF(DR410&gt;1,DT417,"")</f>
        <v/>
      </c>
      <c r="DU418" s="68" t="str">
        <f>IF(DR410&gt;1,DU417,"")</f>
        <v/>
      </c>
      <c r="DV418" s="68" t="str">
        <f>IF(DR410&gt;1,DV417,"")</f>
        <v/>
      </c>
      <c r="DW418" s="68" t="str">
        <f>IF(DR410&gt;1,DW417,"")</f>
        <v/>
      </c>
      <c r="DX418" s="68" t="str">
        <f>IF(DR410&gt;1,DX417,"")</f>
        <v/>
      </c>
      <c r="DY418" s="68" t="str">
        <f>IF(DR410&gt;1,DY417,"")</f>
        <v/>
      </c>
      <c r="DZ418" s="68" t="str">
        <f>IF(DR410&gt;1,IF(DZ411&lt;DS411,DR418+(DZ411-DR411)*(DS418-DR418)/(DS411-DR411),IF(DZ411&lt;DT411,DS418+(DZ411-DS411)*(DT418-DS418)/(DT411-DS411),IF(DZ411&lt;DU411,DT418+(DZ411-DT411)*(DU418-DT418)/(DU411-DT411),IF(DZ411&lt;DV411,DU418+(DZ411-DU411)*(DV418-DU418)/(DV411-DU411),IF(DZ411&lt;DW411,DV418+(DZ411-DV411)*(DW418-DV418)/(DW411-DV411),IF(DZ411&lt;DX411,DW418+(DZ411-DW411)*(DX418-DW418)/(DX411-DW411),IF(DZ411&lt;DY411,DX418+(DZ411-DX411)*(DY418-DX418)/(DY411-DX411),DY418))))))),"")</f>
        <v/>
      </c>
    </row>
    <row r="419" spans="2:130" x14ac:dyDescent="0.3">
      <c r="B419" s="12"/>
      <c r="C419" s="16"/>
      <c r="D419" s="16"/>
      <c r="E419" s="16"/>
      <c r="F419" s="16"/>
      <c r="G419" s="16"/>
      <c r="H419" s="16"/>
      <c r="I419" s="16"/>
      <c r="J419" s="16" t="s">
        <v>181</v>
      </c>
      <c r="K419" s="102">
        <f>SUM(K412:K418)</f>
        <v>-0.6</v>
      </c>
      <c r="S419" s="12"/>
      <c r="T419" s="202"/>
      <c r="U419" s="202"/>
      <c r="V419" s="202"/>
      <c r="W419" s="202"/>
      <c r="X419" s="202"/>
      <c r="Y419" s="202"/>
      <c r="Z419" s="202"/>
      <c r="AA419" s="202" t="s">
        <v>181</v>
      </c>
      <c r="AB419" s="102">
        <f>SUM(AB412:AB418)</f>
        <v>-0.6</v>
      </c>
      <c r="AJ419" s="12"/>
      <c r="AK419" s="202"/>
      <c r="AL419" s="202"/>
      <c r="AM419" s="202"/>
      <c r="AN419" s="202"/>
      <c r="AO419" s="202"/>
      <c r="AP419" s="202"/>
      <c r="AQ419" s="202"/>
      <c r="AR419" s="202" t="s">
        <v>181</v>
      </c>
      <c r="AS419" s="102">
        <f>SUM(AS412:AS418)</f>
        <v>-0.6</v>
      </c>
      <c r="BA419" s="12"/>
      <c r="BB419" s="202"/>
      <c r="BC419" s="202"/>
      <c r="BD419" s="202"/>
      <c r="BE419" s="202"/>
      <c r="BF419" s="202"/>
      <c r="BG419" s="202"/>
      <c r="BH419" s="202"/>
      <c r="BI419" s="202" t="s">
        <v>181</v>
      </c>
      <c r="BJ419" s="102">
        <f>SUM(BJ412:BJ418)</f>
        <v>-0.6</v>
      </c>
      <c r="BR419" s="12"/>
      <c r="BS419" s="202"/>
      <c r="BT419" s="202"/>
      <c r="BU419" s="202"/>
      <c r="BV419" s="202"/>
      <c r="BW419" s="202"/>
      <c r="BX419" s="202"/>
      <c r="BY419" s="202"/>
      <c r="BZ419" s="202" t="s">
        <v>181</v>
      </c>
      <c r="CA419" s="102">
        <f>SUM(CA412:CA418)</f>
        <v>-0.6</v>
      </c>
      <c r="CI419" s="12"/>
      <c r="CJ419" s="202"/>
      <c r="CK419" s="202"/>
      <c r="CL419" s="202"/>
      <c r="CM419" s="202"/>
      <c r="CN419" s="202"/>
      <c r="CO419" s="202"/>
      <c r="CP419" s="202"/>
      <c r="CQ419" s="202" t="s">
        <v>181</v>
      </c>
      <c r="CR419" s="102">
        <f>SUM(CR412:CR418)</f>
        <v>-0.6</v>
      </c>
      <c r="CZ419" s="12"/>
      <c r="DA419" s="202"/>
      <c r="DB419" s="202"/>
      <c r="DC419" s="202"/>
      <c r="DD419" s="202"/>
      <c r="DE419" s="202"/>
      <c r="DF419" s="202"/>
      <c r="DG419" s="202"/>
      <c r="DH419" s="202" t="s">
        <v>181</v>
      </c>
      <c r="DI419" s="102">
        <f>SUM(DI412:DI418)</f>
        <v>-0.6</v>
      </c>
      <c r="DQ419" s="12"/>
      <c r="DR419" s="202"/>
      <c r="DS419" s="202"/>
      <c r="DT419" s="202"/>
      <c r="DU419" s="202"/>
      <c r="DV419" s="202"/>
      <c r="DW419" s="202"/>
      <c r="DX419" s="202"/>
      <c r="DY419" s="202" t="s">
        <v>181</v>
      </c>
      <c r="DZ419" s="102">
        <f>SUM(DZ412:DZ418)</f>
        <v>-0.6</v>
      </c>
    </row>
    <row r="420" spans="2:130" x14ac:dyDescent="0.3">
      <c r="B420" s="108" t="s">
        <v>184</v>
      </c>
      <c r="C420" s="16"/>
      <c r="D420" s="16"/>
      <c r="E420" s="16"/>
      <c r="F420" s="16"/>
      <c r="G420" s="16"/>
      <c r="H420" s="16"/>
      <c r="I420" s="16"/>
      <c r="J420" s="16"/>
      <c r="K420" s="62"/>
      <c r="S420" s="108" t="s">
        <v>184</v>
      </c>
      <c r="T420" s="202"/>
      <c r="U420" s="202"/>
      <c r="V420" s="202"/>
      <c r="W420" s="202"/>
      <c r="X420" s="202"/>
      <c r="Y420" s="202"/>
      <c r="Z420" s="202"/>
      <c r="AA420" s="202"/>
      <c r="AB420" s="62"/>
      <c r="AJ420" s="108" t="s">
        <v>184</v>
      </c>
      <c r="AK420" s="202"/>
      <c r="AL420" s="202"/>
      <c r="AM420" s="202"/>
      <c r="AN420" s="202"/>
      <c r="AO420" s="202"/>
      <c r="AP420" s="202"/>
      <c r="AQ420" s="202"/>
      <c r="AR420" s="202"/>
      <c r="AS420" s="62"/>
      <c r="BA420" s="108" t="s">
        <v>184</v>
      </c>
      <c r="BB420" s="202"/>
      <c r="BC420" s="202"/>
      <c r="BD420" s="202"/>
      <c r="BE420" s="202"/>
      <c r="BF420" s="202"/>
      <c r="BG420" s="202"/>
      <c r="BH420" s="202"/>
      <c r="BI420" s="202"/>
      <c r="BJ420" s="62"/>
      <c r="BR420" s="108" t="s">
        <v>184</v>
      </c>
      <c r="BS420" s="202"/>
      <c r="BT420" s="202"/>
      <c r="BU420" s="202"/>
      <c r="BV420" s="202"/>
      <c r="BW420" s="202"/>
      <c r="BX420" s="202"/>
      <c r="BY420" s="202"/>
      <c r="BZ420" s="202"/>
      <c r="CA420" s="62"/>
      <c r="CI420" s="108" t="s">
        <v>184</v>
      </c>
      <c r="CJ420" s="202"/>
      <c r="CK420" s="202"/>
      <c r="CL420" s="202"/>
      <c r="CM420" s="202"/>
      <c r="CN420" s="202"/>
      <c r="CO420" s="202"/>
      <c r="CP420" s="202"/>
      <c r="CQ420" s="202"/>
      <c r="CR420" s="62"/>
      <c r="CZ420" s="108" t="s">
        <v>184</v>
      </c>
      <c r="DA420" s="202"/>
      <c r="DB420" s="202"/>
      <c r="DC420" s="202"/>
      <c r="DD420" s="202"/>
      <c r="DE420" s="202"/>
      <c r="DF420" s="202"/>
      <c r="DG420" s="202"/>
      <c r="DH420" s="202"/>
      <c r="DI420" s="62"/>
      <c r="DQ420" s="108" t="s">
        <v>184</v>
      </c>
      <c r="DR420" s="202"/>
      <c r="DS420" s="202"/>
      <c r="DT420" s="202"/>
      <c r="DU420" s="202"/>
      <c r="DV420" s="202"/>
      <c r="DW420" s="202"/>
      <c r="DX420" s="202"/>
      <c r="DY420" s="202"/>
      <c r="DZ420" s="62"/>
    </row>
    <row r="421" spans="2:130" x14ac:dyDescent="0.3">
      <c r="B421" s="28" t="s">
        <v>185</v>
      </c>
      <c r="C421" s="16"/>
      <c r="D421" s="16"/>
      <c r="E421" s="16"/>
      <c r="F421" s="16"/>
      <c r="G421" s="16"/>
      <c r="H421" s="16"/>
      <c r="I421" s="16"/>
      <c r="J421" s="16"/>
      <c r="K421" s="62"/>
      <c r="S421" s="28" t="s">
        <v>185</v>
      </c>
      <c r="T421" s="202"/>
      <c r="U421" s="202"/>
      <c r="V421" s="202"/>
      <c r="W421" s="202"/>
      <c r="X421" s="202"/>
      <c r="Y421" s="202"/>
      <c r="Z421" s="202"/>
      <c r="AA421" s="202"/>
      <c r="AB421" s="62"/>
      <c r="AJ421" s="28" t="s">
        <v>185</v>
      </c>
      <c r="AK421" s="202"/>
      <c r="AL421" s="202"/>
      <c r="AM421" s="202"/>
      <c r="AN421" s="202"/>
      <c r="AO421" s="202"/>
      <c r="AP421" s="202"/>
      <c r="AQ421" s="202"/>
      <c r="AR421" s="202"/>
      <c r="AS421" s="62"/>
      <c r="BA421" s="28" t="s">
        <v>185</v>
      </c>
      <c r="BB421" s="202"/>
      <c r="BC421" s="202"/>
      <c r="BD421" s="202"/>
      <c r="BE421" s="202"/>
      <c r="BF421" s="202"/>
      <c r="BG421" s="202"/>
      <c r="BH421" s="202"/>
      <c r="BI421" s="202"/>
      <c r="BJ421" s="62"/>
      <c r="BR421" s="28" t="s">
        <v>185</v>
      </c>
      <c r="BS421" s="202"/>
      <c r="BT421" s="202"/>
      <c r="BU421" s="202"/>
      <c r="BV421" s="202"/>
      <c r="BW421" s="202"/>
      <c r="BX421" s="202"/>
      <c r="BY421" s="202"/>
      <c r="BZ421" s="202"/>
      <c r="CA421" s="62"/>
      <c r="CI421" s="28" t="s">
        <v>185</v>
      </c>
      <c r="CJ421" s="202"/>
      <c r="CK421" s="202"/>
      <c r="CL421" s="202"/>
      <c r="CM421" s="202"/>
      <c r="CN421" s="202"/>
      <c r="CO421" s="202"/>
      <c r="CP421" s="202"/>
      <c r="CQ421" s="202"/>
      <c r="CR421" s="62"/>
      <c r="CZ421" s="28" t="s">
        <v>185</v>
      </c>
      <c r="DA421" s="202"/>
      <c r="DB421" s="202"/>
      <c r="DC421" s="202"/>
      <c r="DD421" s="202"/>
      <c r="DE421" s="202"/>
      <c r="DF421" s="202"/>
      <c r="DG421" s="202"/>
      <c r="DH421" s="202"/>
      <c r="DI421" s="62"/>
      <c r="DQ421" s="28" t="s">
        <v>185</v>
      </c>
      <c r="DR421" s="202"/>
      <c r="DS421" s="202"/>
      <c r="DT421" s="202"/>
      <c r="DU421" s="202"/>
      <c r="DV421" s="202"/>
      <c r="DW421" s="202"/>
      <c r="DX421" s="202"/>
      <c r="DY421" s="202"/>
      <c r="DZ421" s="62"/>
    </row>
    <row r="422" spans="2:130" x14ac:dyDescent="0.3">
      <c r="B422" s="91" t="s">
        <v>175</v>
      </c>
      <c r="C422" s="109">
        <f>C410</f>
        <v>0.28333333333333333</v>
      </c>
      <c r="D422" s="16"/>
      <c r="E422" s="16"/>
      <c r="F422" s="16"/>
      <c r="G422" s="16"/>
      <c r="H422" s="16"/>
      <c r="I422" s="16"/>
      <c r="J422" s="16"/>
      <c r="K422" s="52"/>
      <c r="S422" s="91" t="s">
        <v>175</v>
      </c>
      <c r="T422" s="109">
        <f>T410</f>
        <v>0.28333333333333333</v>
      </c>
      <c r="U422" s="202"/>
      <c r="V422" s="202"/>
      <c r="W422" s="202"/>
      <c r="X422" s="202"/>
      <c r="Y422" s="202"/>
      <c r="Z422" s="202"/>
      <c r="AA422" s="202"/>
      <c r="AB422" s="52"/>
      <c r="AJ422" s="91" t="s">
        <v>175</v>
      </c>
      <c r="AK422" s="109">
        <f>AK410</f>
        <v>0.28333333333333333</v>
      </c>
      <c r="AL422" s="202"/>
      <c r="AM422" s="202"/>
      <c r="AN422" s="202"/>
      <c r="AO422" s="202"/>
      <c r="AP422" s="202"/>
      <c r="AQ422" s="202"/>
      <c r="AR422" s="202"/>
      <c r="AS422" s="52"/>
      <c r="BA422" s="91" t="s">
        <v>175</v>
      </c>
      <c r="BB422" s="109">
        <f>BB410</f>
        <v>0.28333333333333333</v>
      </c>
      <c r="BC422" s="202"/>
      <c r="BD422" s="202"/>
      <c r="BE422" s="202"/>
      <c r="BF422" s="202"/>
      <c r="BG422" s="202"/>
      <c r="BH422" s="202"/>
      <c r="BI422" s="202"/>
      <c r="BJ422" s="52"/>
      <c r="BR422" s="91" t="s">
        <v>175</v>
      </c>
      <c r="BS422" s="109">
        <f>BS410</f>
        <v>0.28333333333333333</v>
      </c>
      <c r="BT422" s="202"/>
      <c r="BU422" s="202"/>
      <c r="BV422" s="202"/>
      <c r="BW422" s="202"/>
      <c r="BX422" s="202"/>
      <c r="BY422" s="202"/>
      <c r="BZ422" s="202"/>
      <c r="CA422" s="52"/>
      <c r="CI422" s="91" t="s">
        <v>175</v>
      </c>
      <c r="CJ422" s="109">
        <f>CJ410</f>
        <v>0.28333333333333333</v>
      </c>
      <c r="CK422" s="202"/>
      <c r="CL422" s="202"/>
      <c r="CM422" s="202"/>
      <c r="CN422" s="202"/>
      <c r="CO422" s="202"/>
      <c r="CP422" s="202"/>
      <c r="CQ422" s="202"/>
      <c r="CR422" s="52"/>
      <c r="CZ422" s="91" t="s">
        <v>175</v>
      </c>
      <c r="DA422" s="109">
        <f>DA410</f>
        <v>0.28333333333333333</v>
      </c>
      <c r="DB422" s="202"/>
      <c r="DC422" s="202"/>
      <c r="DD422" s="202"/>
      <c r="DE422" s="202"/>
      <c r="DF422" s="202"/>
      <c r="DG422" s="202"/>
      <c r="DH422" s="202"/>
      <c r="DI422" s="52"/>
      <c r="DQ422" s="91" t="s">
        <v>175</v>
      </c>
      <c r="DR422" s="109">
        <f>DR410</f>
        <v>0.28333333333333333</v>
      </c>
      <c r="DS422" s="202"/>
      <c r="DT422" s="202"/>
      <c r="DU422" s="202"/>
      <c r="DV422" s="202"/>
      <c r="DW422" s="202"/>
      <c r="DX422" s="202"/>
      <c r="DY422" s="202"/>
      <c r="DZ422" s="52"/>
    </row>
    <row r="423" spans="2:130" x14ac:dyDescent="0.3">
      <c r="C423" s="637" t="s">
        <v>157</v>
      </c>
      <c r="D423" s="626"/>
      <c r="E423" s="626"/>
      <c r="F423" s="626"/>
      <c r="G423" s="626"/>
      <c r="H423" s="626"/>
      <c r="I423" s="626"/>
      <c r="J423" s="627"/>
      <c r="K423" s="52"/>
      <c r="T423" s="637" t="s">
        <v>157</v>
      </c>
      <c r="U423" s="626"/>
      <c r="V423" s="626"/>
      <c r="W423" s="626"/>
      <c r="X423" s="626"/>
      <c r="Y423" s="626"/>
      <c r="Z423" s="626"/>
      <c r="AA423" s="627"/>
      <c r="AB423" s="52"/>
      <c r="AK423" s="637" t="s">
        <v>157</v>
      </c>
      <c r="AL423" s="626"/>
      <c r="AM423" s="626"/>
      <c r="AN423" s="626"/>
      <c r="AO423" s="626"/>
      <c r="AP423" s="626"/>
      <c r="AQ423" s="626"/>
      <c r="AR423" s="627"/>
      <c r="AS423" s="52"/>
      <c r="BB423" s="637" t="s">
        <v>157</v>
      </c>
      <c r="BC423" s="626"/>
      <c r="BD423" s="626"/>
      <c r="BE423" s="626"/>
      <c r="BF423" s="626"/>
      <c r="BG423" s="626"/>
      <c r="BH423" s="626"/>
      <c r="BI423" s="627"/>
      <c r="BJ423" s="52"/>
      <c r="BP423" s="637" t="s">
        <v>157</v>
      </c>
      <c r="BQ423" s="626"/>
      <c r="BR423" s="626"/>
      <c r="BS423" s="626"/>
      <c r="BT423" s="626"/>
      <c r="BU423" s="626"/>
      <c r="BV423" s="626"/>
      <c r="BW423" s="627"/>
      <c r="BX423" s="52"/>
      <c r="CA423" s="52"/>
      <c r="CF423" s="637" t="s">
        <v>157</v>
      </c>
      <c r="CG423" s="626"/>
      <c r="CH423" s="626"/>
      <c r="CI423" s="626"/>
      <c r="CJ423" s="626"/>
      <c r="CK423" s="626"/>
      <c r="CL423" s="626"/>
      <c r="CM423" s="627"/>
      <c r="CN423" s="52"/>
      <c r="CR423" s="52"/>
      <c r="CV423" s="637" t="s">
        <v>157</v>
      </c>
      <c r="CW423" s="626"/>
      <c r="CX423" s="626"/>
      <c r="CY423" s="626"/>
      <c r="CZ423" s="626"/>
      <c r="DA423" s="626"/>
      <c r="DB423" s="626"/>
      <c r="DC423" s="627"/>
      <c r="DD423" s="52"/>
      <c r="DI423" s="52"/>
      <c r="DL423" s="637" t="s">
        <v>157</v>
      </c>
      <c r="DM423" s="626"/>
      <c r="DN423" s="626"/>
      <c r="DO423" s="626"/>
      <c r="DP423" s="626"/>
      <c r="DQ423" s="626"/>
      <c r="DR423" s="626"/>
      <c r="DS423" s="627"/>
      <c r="DT423" s="52"/>
      <c r="DZ423" s="52"/>
    </row>
    <row r="424" spans="2:130" x14ac:dyDescent="0.3">
      <c r="B424" s="91" t="s">
        <v>158</v>
      </c>
      <c r="C424" s="72" t="s">
        <v>159</v>
      </c>
      <c r="D424" s="30" t="s">
        <v>160</v>
      </c>
      <c r="E424" s="30" t="s">
        <v>161</v>
      </c>
      <c r="F424" s="30" t="s">
        <v>162</v>
      </c>
      <c r="G424" s="72" t="s">
        <v>159</v>
      </c>
      <c r="H424" s="30" t="s">
        <v>160</v>
      </c>
      <c r="I424" s="30" t="s">
        <v>161</v>
      </c>
      <c r="J424" s="73" t="s">
        <v>162</v>
      </c>
      <c r="K424" s="52"/>
      <c r="S424" s="91" t="s">
        <v>158</v>
      </c>
      <c r="T424" s="204" t="s">
        <v>159</v>
      </c>
      <c r="U424" s="205" t="s">
        <v>160</v>
      </c>
      <c r="V424" s="205" t="s">
        <v>161</v>
      </c>
      <c r="W424" s="205" t="s">
        <v>162</v>
      </c>
      <c r="X424" s="204" t="s">
        <v>159</v>
      </c>
      <c r="Y424" s="205" t="s">
        <v>160</v>
      </c>
      <c r="Z424" s="205" t="s">
        <v>161</v>
      </c>
      <c r="AA424" s="206" t="s">
        <v>162</v>
      </c>
      <c r="AB424" s="52"/>
      <c r="AJ424" s="91" t="s">
        <v>158</v>
      </c>
      <c r="AK424" s="204" t="s">
        <v>159</v>
      </c>
      <c r="AL424" s="205" t="s">
        <v>160</v>
      </c>
      <c r="AM424" s="205" t="s">
        <v>161</v>
      </c>
      <c r="AN424" s="205" t="s">
        <v>162</v>
      </c>
      <c r="AO424" s="204" t="s">
        <v>159</v>
      </c>
      <c r="AP424" s="205" t="s">
        <v>160</v>
      </c>
      <c r="AQ424" s="205" t="s">
        <v>161</v>
      </c>
      <c r="AR424" s="206" t="s">
        <v>162</v>
      </c>
      <c r="AS424" s="52"/>
      <c r="BA424" s="91" t="s">
        <v>158</v>
      </c>
      <c r="BB424" s="204" t="s">
        <v>159</v>
      </c>
      <c r="BC424" s="205" t="s">
        <v>160</v>
      </c>
      <c r="BD424" s="205" t="s">
        <v>161</v>
      </c>
      <c r="BE424" s="205" t="s">
        <v>162</v>
      </c>
      <c r="BF424" s="204" t="s">
        <v>159</v>
      </c>
      <c r="BG424" s="205" t="s">
        <v>160</v>
      </c>
      <c r="BH424" s="205" t="s">
        <v>161</v>
      </c>
      <c r="BI424" s="206" t="s">
        <v>162</v>
      </c>
      <c r="BJ424" s="52"/>
      <c r="BR424" s="91" t="s">
        <v>158</v>
      </c>
      <c r="BS424" s="204" t="s">
        <v>159</v>
      </c>
      <c r="BT424" s="205" t="s">
        <v>160</v>
      </c>
      <c r="BU424" s="205" t="s">
        <v>161</v>
      </c>
      <c r="BV424" s="205" t="s">
        <v>162</v>
      </c>
      <c r="BW424" s="204" t="s">
        <v>159</v>
      </c>
      <c r="BX424" s="205" t="s">
        <v>160</v>
      </c>
      <c r="BY424" s="205" t="s">
        <v>161</v>
      </c>
      <c r="BZ424" s="206" t="s">
        <v>162</v>
      </c>
      <c r="CA424" s="52"/>
      <c r="CI424" s="91" t="s">
        <v>158</v>
      </c>
      <c r="CJ424" s="204" t="s">
        <v>159</v>
      </c>
      <c r="CK424" s="205" t="s">
        <v>160</v>
      </c>
      <c r="CL424" s="205" t="s">
        <v>161</v>
      </c>
      <c r="CM424" s="205" t="s">
        <v>162</v>
      </c>
      <c r="CN424" s="204" t="s">
        <v>159</v>
      </c>
      <c r="CO424" s="205" t="s">
        <v>160</v>
      </c>
      <c r="CP424" s="205" t="s">
        <v>161</v>
      </c>
      <c r="CQ424" s="206" t="s">
        <v>162</v>
      </c>
      <c r="CR424" s="52"/>
      <c r="CZ424" s="91" t="s">
        <v>158</v>
      </c>
      <c r="DA424" s="204" t="s">
        <v>159</v>
      </c>
      <c r="DB424" s="205" t="s">
        <v>160</v>
      </c>
      <c r="DC424" s="205" t="s">
        <v>161</v>
      </c>
      <c r="DD424" s="205" t="s">
        <v>162</v>
      </c>
      <c r="DE424" s="204" t="s">
        <v>159</v>
      </c>
      <c r="DF424" s="205" t="s">
        <v>160</v>
      </c>
      <c r="DG424" s="205" t="s">
        <v>161</v>
      </c>
      <c r="DH424" s="206" t="s">
        <v>162</v>
      </c>
      <c r="DI424" s="52"/>
      <c r="DQ424" s="91" t="s">
        <v>158</v>
      </c>
      <c r="DR424" s="204" t="s">
        <v>159</v>
      </c>
      <c r="DS424" s="205" t="s">
        <v>160</v>
      </c>
      <c r="DT424" s="205" t="s">
        <v>161</v>
      </c>
      <c r="DU424" s="205" t="s">
        <v>162</v>
      </c>
      <c r="DV424" s="204" t="s">
        <v>159</v>
      </c>
      <c r="DW424" s="205" t="s">
        <v>160</v>
      </c>
      <c r="DX424" s="205" t="s">
        <v>161</v>
      </c>
      <c r="DY424" s="206" t="s">
        <v>162</v>
      </c>
      <c r="DZ424" s="52"/>
    </row>
    <row r="425" spans="2:130" x14ac:dyDescent="0.3">
      <c r="B425" s="23" t="s">
        <v>186</v>
      </c>
      <c r="C425" s="74">
        <f>IF(C387="A",-0.9,-0.18)</f>
        <v>-0.9</v>
      </c>
      <c r="D425" s="76">
        <f>IF(C387="A",-0.9,-0.18)</f>
        <v>-0.9</v>
      </c>
      <c r="E425" s="76">
        <f>IF(C387="A",-0.5,-0.18)</f>
        <v>-0.5</v>
      </c>
      <c r="F425" s="76">
        <f>IF(C387="A",-0.3,-0.18)</f>
        <v>-0.3</v>
      </c>
      <c r="G425" s="77">
        <f>IF(C422&lt;=0.5,C425,"")</f>
        <v>-0.9</v>
      </c>
      <c r="H425" s="78">
        <f>IF(C422&lt;=0.5,D425,"")</f>
        <v>-0.9</v>
      </c>
      <c r="I425" s="78">
        <f>IF(C422&lt;=0.5,E425,"")</f>
        <v>-0.5</v>
      </c>
      <c r="J425" s="92">
        <f>IF(C422&lt;=0.5,F425,"")</f>
        <v>-0.3</v>
      </c>
      <c r="K425" s="62"/>
      <c r="S425" s="23" t="s">
        <v>186</v>
      </c>
      <c r="T425" s="74">
        <f>IF(T387="A",-0.9,-0.18)</f>
        <v>-0.18</v>
      </c>
      <c r="U425" s="76">
        <f>IF(T387="A",-0.9,-0.18)</f>
        <v>-0.18</v>
      </c>
      <c r="V425" s="76">
        <f>IF(T387="A",-0.5,-0.18)</f>
        <v>-0.18</v>
      </c>
      <c r="W425" s="76">
        <f>IF(T387="A",-0.3,-0.18)</f>
        <v>-0.18</v>
      </c>
      <c r="X425" s="199">
        <f>IF(T422&lt;=0.5,T425,"")</f>
        <v>-0.18</v>
      </c>
      <c r="Y425" s="200">
        <f>IF(T422&lt;=0.5,U425,"")</f>
        <v>-0.18</v>
      </c>
      <c r="Z425" s="200">
        <f>IF(T422&lt;=0.5,V425,"")</f>
        <v>-0.18</v>
      </c>
      <c r="AA425" s="201">
        <f>IF(T422&lt;=0.5,W425,"")</f>
        <v>-0.18</v>
      </c>
      <c r="AB425" s="62"/>
      <c r="AJ425" s="23" t="s">
        <v>186</v>
      </c>
      <c r="AK425" s="74">
        <f>IF(AK387="A",-0.9,-0.18)</f>
        <v>-0.9</v>
      </c>
      <c r="AL425" s="76">
        <f>IF(AK387="A",-0.9,-0.18)</f>
        <v>-0.9</v>
      </c>
      <c r="AM425" s="76">
        <f>IF(AK387="A",-0.5,-0.18)</f>
        <v>-0.5</v>
      </c>
      <c r="AN425" s="76">
        <f>IF(AK387="A",-0.3,-0.18)</f>
        <v>-0.3</v>
      </c>
      <c r="AO425" s="199">
        <f>IF(AK422&lt;=0.5,AK425,"")</f>
        <v>-0.9</v>
      </c>
      <c r="AP425" s="200">
        <f>IF(AK422&lt;=0.5,AL425,"")</f>
        <v>-0.9</v>
      </c>
      <c r="AQ425" s="200">
        <f>IF(AK422&lt;=0.5,AM425,"")</f>
        <v>-0.5</v>
      </c>
      <c r="AR425" s="201">
        <f>IF(AK422&lt;=0.5,AN425,"")</f>
        <v>-0.3</v>
      </c>
      <c r="AS425" s="62"/>
      <c r="BA425" s="23" t="s">
        <v>186</v>
      </c>
      <c r="BB425" s="74">
        <f>IF(BB387="A",-0.9,-0.18)</f>
        <v>-0.18</v>
      </c>
      <c r="BC425" s="76">
        <f>IF(BB387="A",-0.9,-0.18)</f>
        <v>-0.18</v>
      </c>
      <c r="BD425" s="76">
        <f>IF(BB387="A",-0.5,-0.18)</f>
        <v>-0.18</v>
      </c>
      <c r="BE425" s="76">
        <f>IF(BB387="A",-0.3,-0.18)</f>
        <v>-0.18</v>
      </c>
      <c r="BF425" s="199">
        <f>IF(BB422&lt;=0.5,BB425,"")</f>
        <v>-0.18</v>
      </c>
      <c r="BG425" s="200">
        <f>IF(BB422&lt;=0.5,BC425,"")</f>
        <v>-0.18</v>
      </c>
      <c r="BH425" s="200">
        <f>IF(BB422&lt;=0.5,BD425,"")</f>
        <v>-0.18</v>
      </c>
      <c r="BI425" s="201">
        <f>IF(BB422&lt;=0.5,BE425,"")</f>
        <v>-0.18</v>
      </c>
      <c r="BJ425" s="62"/>
      <c r="BR425" s="23" t="s">
        <v>186</v>
      </c>
      <c r="BS425" s="74">
        <f>IF(BS387="A",-0.9,-0.18)</f>
        <v>-0.9</v>
      </c>
      <c r="BT425" s="76">
        <f>IF(BS387="A",-0.9,-0.18)</f>
        <v>-0.9</v>
      </c>
      <c r="BU425" s="76">
        <f>IF(BS387="A",-0.5,-0.18)</f>
        <v>-0.5</v>
      </c>
      <c r="BV425" s="76">
        <f>IF(BS387="A",-0.3,-0.18)</f>
        <v>-0.3</v>
      </c>
      <c r="BW425" s="199">
        <f>IF(BS422&lt;=0.5,BS425,"")</f>
        <v>-0.9</v>
      </c>
      <c r="BX425" s="200">
        <f>IF(BS422&lt;=0.5,BT425,"")</f>
        <v>-0.9</v>
      </c>
      <c r="BY425" s="200">
        <f>IF(BS422&lt;=0.5,BU425,"")</f>
        <v>-0.5</v>
      </c>
      <c r="BZ425" s="201">
        <f>IF(BS422&lt;=0.5,BV425,"")</f>
        <v>-0.3</v>
      </c>
      <c r="CA425" s="62"/>
      <c r="CI425" s="23" t="s">
        <v>186</v>
      </c>
      <c r="CJ425" s="74">
        <f>IF(CJ387="A",-0.9,-0.18)</f>
        <v>-0.18</v>
      </c>
      <c r="CK425" s="76">
        <f>IF(CJ387="A",-0.9,-0.18)</f>
        <v>-0.18</v>
      </c>
      <c r="CL425" s="76">
        <f>IF(CJ387="A",-0.5,-0.18)</f>
        <v>-0.18</v>
      </c>
      <c r="CM425" s="76">
        <f>IF(CJ387="A",-0.3,-0.18)</f>
        <v>-0.18</v>
      </c>
      <c r="CN425" s="199">
        <f>IF(CJ422&lt;=0.5,CJ425,"")</f>
        <v>-0.18</v>
      </c>
      <c r="CO425" s="200">
        <f>IF(CJ422&lt;=0.5,CK425,"")</f>
        <v>-0.18</v>
      </c>
      <c r="CP425" s="200">
        <f>IF(CJ422&lt;=0.5,CL425,"")</f>
        <v>-0.18</v>
      </c>
      <c r="CQ425" s="201">
        <f>IF(CJ422&lt;=0.5,CM425,"")</f>
        <v>-0.18</v>
      </c>
      <c r="CR425" s="62"/>
      <c r="CZ425" s="23" t="s">
        <v>186</v>
      </c>
      <c r="DA425" s="74">
        <f>IF(DA387="A",-0.9,-0.18)</f>
        <v>-0.9</v>
      </c>
      <c r="DB425" s="76">
        <f>IF(DA387="A",-0.9,-0.18)</f>
        <v>-0.9</v>
      </c>
      <c r="DC425" s="76">
        <f>IF(DA387="A",-0.5,-0.18)</f>
        <v>-0.5</v>
      </c>
      <c r="DD425" s="76">
        <f>IF(DA387="A",-0.3,-0.18)</f>
        <v>-0.3</v>
      </c>
      <c r="DE425" s="199">
        <f>IF(DA422&lt;=0.5,DA425,"")</f>
        <v>-0.9</v>
      </c>
      <c r="DF425" s="200">
        <f>IF(DA422&lt;=0.5,DB425,"")</f>
        <v>-0.9</v>
      </c>
      <c r="DG425" s="200">
        <f>IF(DA422&lt;=0.5,DC425,"")</f>
        <v>-0.5</v>
      </c>
      <c r="DH425" s="201">
        <f>IF(DA422&lt;=0.5,DD425,"")</f>
        <v>-0.3</v>
      </c>
      <c r="DI425" s="62"/>
      <c r="DQ425" s="23" t="s">
        <v>186</v>
      </c>
      <c r="DR425" s="74">
        <f>IF(DR387="A",-0.9,-0.18)</f>
        <v>-0.18</v>
      </c>
      <c r="DS425" s="76">
        <f>IF(DR387="A",-0.9,-0.18)</f>
        <v>-0.18</v>
      </c>
      <c r="DT425" s="76">
        <f>IF(DR387="A",-0.5,-0.18)</f>
        <v>-0.18</v>
      </c>
      <c r="DU425" s="76">
        <f>IF(DR387="A",-0.3,-0.18)</f>
        <v>-0.18</v>
      </c>
      <c r="DV425" s="199">
        <f>IF(DR422&lt;=0.5,DR425,"")</f>
        <v>-0.18</v>
      </c>
      <c r="DW425" s="200">
        <f>IF(DR422&lt;=0.5,DS425,"")</f>
        <v>-0.18</v>
      </c>
      <c r="DX425" s="200">
        <f>IF(DR422&lt;=0.5,DT425,"")</f>
        <v>-0.18</v>
      </c>
      <c r="DY425" s="201">
        <f>IF(DR422&lt;=0.5,DU425,"")</f>
        <v>-0.18</v>
      </c>
      <c r="DZ425" s="62"/>
    </row>
    <row r="426" spans="2:130" x14ac:dyDescent="0.3">
      <c r="B426" s="25" t="s">
        <v>179</v>
      </c>
      <c r="C426" s="70" t="str">
        <f>IF(C422&gt;0.5,IF(C422&lt;1,C425+(C427-C425)*(C422-0.5)/(1-0.5),""),"")</f>
        <v/>
      </c>
      <c r="D426" s="16" t="str">
        <f>IF(C422&gt;0.5,IF(C422&lt;1,D425+(D427-D425)*(C422-0.5)/(1-0.5),""),"")</f>
        <v/>
      </c>
      <c r="E426" s="16" t="str">
        <f>IF(C422&gt;0.5,IF(C422&lt;1,E425+(E427-E425)*(C422-0.5)/(1-0.5),""),"")</f>
        <v/>
      </c>
      <c r="F426" s="16" t="str">
        <f>IF(C422&gt;0.5,IF(C422&lt;1,F425+(F427-F425)*(C422-0.5)/(1-0.5),""),"")</f>
        <v/>
      </c>
      <c r="G426" s="81" t="str">
        <f>IF(C422&gt;0.5,IF(C422&lt;1,C425+(C422-0.5)*(C427-C425)/(1-0.5),""),"")</f>
        <v/>
      </c>
      <c r="H426" s="11" t="str">
        <f>IF(C422&gt;0.5,IF(C422&lt;1,D425+(C422-0.5)*(D427-D425)/(1-0.5),""),"")</f>
        <v/>
      </c>
      <c r="I426" s="11" t="str">
        <f>IF(C422&gt;0.5,IF(C422&lt;1,E425+(C422-0.5)*(E427-E425)/(1-0.5),""),"")</f>
        <v/>
      </c>
      <c r="J426" s="93" t="str">
        <f>IF(C422&gt;0.5,IF(C422&lt;1,F425+(C422-0.5)*(F427-F425)/(1-0.5),""),"")</f>
        <v/>
      </c>
      <c r="K426" s="62"/>
      <c r="S426" s="25" t="s">
        <v>179</v>
      </c>
      <c r="T426" s="70" t="str">
        <f>IF(T422&gt;0.5,IF(T422&lt;1,T425+(T427-T425)*(T422-0.5)/(1-0.5),""),"")</f>
        <v/>
      </c>
      <c r="U426" s="202" t="str">
        <f>IF(T422&gt;0.5,IF(T422&lt;1,U425+(U427-U425)*(T422-0.5)/(1-0.5),""),"")</f>
        <v/>
      </c>
      <c r="V426" s="202" t="str">
        <f>IF(T422&gt;0.5,IF(T422&lt;1,V425+(V427-V425)*(T422-0.5)/(1-0.5),""),"")</f>
        <v/>
      </c>
      <c r="W426" s="202" t="str">
        <f>IF(T422&gt;0.5,IF(T422&lt;1,W425+(W427-W425)*(T422-0.5)/(1-0.5),""),"")</f>
        <v/>
      </c>
      <c r="X426" s="81" t="str">
        <f>IF(T422&gt;0.5,IF(T422&lt;1,T425+(T422-0.5)*(T427-T425)/(1-0.5),""),"")</f>
        <v/>
      </c>
      <c r="Y426" s="11" t="str">
        <f>IF(T422&gt;0.5,IF(T422&lt;1,U425+(T422-0.5)*(U427-U425)/(1-0.5),""),"")</f>
        <v/>
      </c>
      <c r="Z426" s="11" t="str">
        <f>IF(T422&gt;0.5,IF(T422&lt;1,V425+(T422-0.5)*(V427-V425)/(1-0.5),""),"")</f>
        <v/>
      </c>
      <c r="AA426" s="93" t="str">
        <f>IF(T422&gt;0.5,IF(T422&lt;1,W425+(T422-0.5)*(W427-W425)/(1-0.5),""),"")</f>
        <v/>
      </c>
      <c r="AB426" s="62"/>
      <c r="AJ426" s="25" t="s">
        <v>179</v>
      </c>
      <c r="AK426" s="70" t="str">
        <f>IF(AK422&gt;0.5,IF(AK422&lt;1,AK425+(AK427-AK425)*(AK422-0.5)/(1-0.5),""),"")</f>
        <v/>
      </c>
      <c r="AL426" s="202" t="str">
        <f>IF(AK422&gt;0.5,IF(AK422&lt;1,AL425+(AL427-AL425)*(AK422-0.5)/(1-0.5),""),"")</f>
        <v/>
      </c>
      <c r="AM426" s="202" t="str">
        <f>IF(AK422&gt;0.5,IF(AK422&lt;1,AM425+(AM427-AM425)*(AK422-0.5)/(1-0.5),""),"")</f>
        <v/>
      </c>
      <c r="AN426" s="202" t="str">
        <f>IF(AK422&gt;0.5,IF(AK422&lt;1,AN425+(AN427-AN425)*(AK422-0.5)/(1-0.5),""),"")</f>
        <v/>
      </c>
      <c r="AO426" s="81" t="str">
        <f>IF(AK422&gt;0.5,IF(AK422&lt;1,AK425+(AK422-0.5)*(AK427-AK425)/(1-0.5),""),"")</f>
        <v/>
      </c>
      <c r="AP426" s="11" t="str">
        <f>IF(AK422&gt;0.5,IF(AK422&lt;1,AL425+(AK422-0.5)*(AL427-AL425)/(1-0.5),""),"")</f>
        <v/>
      </c>
      <c r="AQ426" s="11" t="str">
        <f>IF(AK422&gt;0.5,IF(AK422&lt;1,AM425+(AK422-0.5)*(AM427-AM425)/(1-0.5),""),"")</f>
        <v/>
      </c>
      <c r="AR426" s="93" t="str">
        <f>IF(AK422&gt;0.5,IF(AK422&lt;1,AN425+(AK422-0.5)*(AN427-AN425)/(1-0.5),""),"")</f>
        <v/>
      </c>
      <c r="AS426" s="62"/>
      <c r="BA426" s="25" t="s">
        <v>179</v>
      </c>
      <c r="BB426" s="70" t="str">
        <f>IF(BB422&gt;0.5,IF(BB422&lt;1,BB425+(BB427-BB425)*(BB422-0.5)/(1-0.5),""),"")</f>
        <v/>
      </c>
      <c r="BC426" s="202" t="str">
        <f>IF(BB422&gt;0.5,IF(BB422&lt;1,BC425+(BC427-BC425)*(BB422-0.5)/(1-0.5),""),"")</f>
        <v/>
      </c>
      <c r="BD426" s="202" t="str">
        <f>IF(BB422&gt;0.5,IF(BB422&lt;1,BD425+(BD427-BD425)*(BB422-0.5)/(1-0.5),""),"")</f>
        <v/>
      </c>
      <c r="BE426" s="202" t="str">
        <f>IF(BB422&gt;0.5,IF(BB422&lt;1,BE425+(BE427-BE425)*(BB422-0.5)/(1-0.5),""),"")</f>
        <v/>
      </c>
      <c r="BF426" s="81" t="str">
        <f>IF(BB422&gt;0.5,IF(BB422&lt;1,BB425+(BB422-0.5)*(BB427-BB425)/(1-0.5),""),"")</f>
        <v/>
      </c>
      <c r="BG426" s="11" t="str">
        <f>IF(BB422&gt;0.5,IF(BB422&lt;1,BC425+(BB422-0.5)*(BC427-BC425)/(1-0.5),""),"")</f>
        <v/>
      </c>
      <c r="BH426" s="11" t="str">
        <f>IF(BB422&gt;0.5,IF(BB422&lt;1,BD425+(BB422-0.5)*(BD427-BD425)/(1-0.5),""),"")</f>
        <v/>
      </c>
      <c r="BI426" s="93" t="str">
        <f>IF(BB422&gt;0.5,IF(BB422&lt;1,BE425+(BB422-0.5)*(BE427-BE425)/(1-0.5),""),"")</f>
        <v/>
      </c>
      <c r="BJ426" s="62"/>
      <c r="BR426" s="25" t="s">
        <v>179</v>
      </c>
      <c r="BS426" s="70" t="str">
        <f>IF(BS422&gt;0.5,IF(BS422&lt;1,BS425+(BS427-BS425)*(BS422-0.5)/(1-0.5),""),"")</f>
        <v/>
      </c>
      <c r="BT426" s="202" t="str">
        <f>IF(BS422&gt;0.5,IF(BS422&lt;1,BT425+(BT427-BT425)*(BS422-0.5)/(1-0.5),""),"")</f>
        <v/>
      </c>
      <c r="BU426" s="202" t="str">
        <f>IF(BS422&gt;0.5,IF(BS422&lt;1,BU425+(BU427-BU425)*(BS422-0.5)/(1-0.5),""),"")</f>
        <v/>
      </c>
      <c r="BV426" s="202" t="str">
        <f>IF(BS422&gt;0.5,IF(BS422&lt;1,BV425+(BV427-BV425)*(BS422-0.5)/(1-0.5),""),"")</f>
        <v/>
      </c>
      <c r="BW426" s="81" t="str">
        <f>IF(BS422&gt;0.5,IF(BS422&lt;1,BS425+(BS422-0.5)*(BS427-BS425)/(1-0.5),""),"")</f>
        <v/>
      </c>
      <c r="BX426" s="11" t="str">
        <f>IF(BS422&gt;0.5,IF(BS422&lt;1,BT425+(BS422-0.5)*(BT427-BT425)/(1-0.5),""),"")</f>
        <v/>
      </c>
      <c r="BY426" s="11" t="str">
        <f>IF(BS422&gt;0.5,IF(BS422&lt;1,BU425+(BS422-0.5)*(BU427-BU425)/(1-0.5),""),"")</f>
        <v/>
      </c>
      <c r="BZ426" s="93" t="str">
        <f>IF(BS422&gt;0.5,IF(BS422&lt;1,BV425+(BS422-0.5)*(BV427-BV425)/(1-0.5),""),"")</f>
        <v/>
      </c>
      <c r="CA426" s="62"/>
      <c r="CI426" s="25" t="s">
        <v>179</v>
      </c>
      <c r="CJ426" s="70" t="str">
        <f>IF(CJ422&gt;0.5,IF(CJ422&lt;1,CJ425+(CJ427-CJ425)*(CJ422-0.5)/(1-0.5),""),"")</f>
        <v/>
      </c>
      <c r="CK426" s="202" t="str">
        <f>IF(CJ422&gt;0.5,IF(CJ422&lt;1,CK425+(CK427-CK425)*(CJ422-0.5)/(1-0.5),""),"")</f>
        <v/>
      </c>
      <c r="CL426" s="202" t="str">
        <f>IF(CJ422&gt;0.5,IF(CJ422&lt;1,CL425+(CL427-CL425)*(CJ422-0.5)/(1-0.5),""),"")</f>
        <v/>
      </c>
      <c r="CM426" s="202" t="str">
        <f>IF(CJ422&gt;0.5,IF(CJ422&lt;1,CM425+(CM427-CM425)*(CJ422-0.5)/(1-0.5),""),"")</f>
        <v/>
      </c>
      <c r="CN426" s="81" t="str">
        <f>IF(CJ422&gt;0.5,IF(CJ422&lt;1,CJ425+(CJ422-0.5)*(CJ427-CJ425)/(1-0.5),""),"")</f>
        <v/>
      </c>
      <c r="CO426" s="11" t="str">
        <f>IF(CJ422&gt;0.5,IF(CJ422&lt;1,CK425+(CJ422-0.5)*(CK427-CK425)/(1-0.5),""),"")</f>
        <v/>
      </c>
      <c r="CP426" s="11" t="str">
        <f>IF(CJ422&gt;0.5,IF(CJ422&lt;1,CL425+(CJ422-0.5)*(CL427-CL425)/(1-0.5),""),"")</f>
        <v/>
      </c>
      <c r="CQ426" s="93" t="str">
        <f>IF(CJ422&gt;0.5,IF(CJ422&lt;1,CM425+(CJ422-0.5)*(CM427-CM425)/(1-0.5),""),"")</f>
        <v/>
      </c>
      <c r="CR426" s="62"/>
      <c r="CZ426" s="25" t="s">
        <v>179</v>
      </c>
      <c r="DA426" s="70" t="str">
        <f>IF(DA422&gt;0.5,IF(DA422&lt;1,DA425+(DA427-DA425)*(DA422-0.5)/(1-0.5),""),"")</f>
        <v/>
      </c>
      <c r="DB426" s="202" t="str">
        <f>IF(DA422&gt;0.5,IF(DA422&lt;1,DB425+(DB427-DB425)*(DA422-0.5)/(1-0.5),""),"")</f>
        <v/>
      </c>
      <c r="DC426" s="202" t="str">
        <f>IF(DA422&gt;0.5,IF(DA422&lt;1,DC425+(DC427-DC425)*(DA422-0.5)/(1-0.5),""),"")</f>
        <v/>
      </c>
      <c r="DD426" s="202" t="str">
        <f>IF(DA422&gt;0.5,IF(DA422&lt;1,DD425+(DD427-DD425)*(DA422-0.5)/(1-0.5),""),"")</f>
        <v/>
      </c>
      <c r="DE426" s="81" t="str">
        <f>IF(DA422&gt;0.5,IF(DA422&lt;1,DA425+(DA422-0.5)*(DA427-DA425)/(1-0.5),""),"")</f>
        <v/>
      </c>
      <c r="DF426" s="11" t="str">
        <f>IF(DA422&gt;0.5,IF(DA422&lt;1,DB425+(DA422-0.5)*(DB427-DB425)/(1-0.5),""),"")</f>
        <v/>
      </c>
      <c r="DG426" s="11" t="str">
        <f>IF(DA422&gt;0.5,IF(DA422&lt;1,DC425+(DA422-0.5)*(DC427-DC425)/(1-0.5),""),"")</f>
        <v/>
      </c>
      <c r="DH426" s="93" t="str">
        <f>IF(DA422&gt;0.5,IF(DA422&lt;1,DD425+(DA422-0.5)*(DD427-DD425)/(1-0.5),""),"")</f>
        <v/>
      </c>
      <c r="DI426" s="62"/>
      <c r="DQ426" s="25" t="s">
        <v>179</v>
      </c>
      <c r="DR426" s="70" t="str">
        <f>IF(DR422&gt;0.5,IF(DR422&lt;1,DR425+(DR427-DR425)*(DR422-0.5)/(1-0.5),""),"")</f>
        <v/>
      </c>
      <c r="DS426" s="202" t="str">
        <f>IF(DR422&gt;0.5,IF(DR422&lt;1,DS425+(DS427-DS425)*(DR422-0.5)/(1-0.5),""),"")</f>
        <v/>
      </c>
      <c r="DT426" s="202" t="str">
        <f>IF(DR422&gt;0.5,IF(DR422&lt;1,DT425+(DT427-DT425)*(DR422-0.5)/(1-0.5),""),"")</f>
        <v/>
      </c>
      <c r="DU426" s="202" t="str">
        <f>IF(DR422&gt;0.5,IF(DR422&lt;1,DU425+(DU427-DU425)*(DR422-0.5)/(1-0.5),""),"")</f>
        <v/>
      </c>
      <c r="DV426" s="81" t="str">
        <f>IF(DR422&gt;0.5,IF(DR422&lt;1,DR425+(DR422-0.5)*(DR427-DR425)/(1-0.5),""),"")</f>
        <v/>
      </c>
      <c r="DW426" s="11" t="str">
        <f>IF(DR422&gt;0.5,IF(DR422&lt;1,DS425+(DR422-0.5)*(DS427-DS425)/(1-0.5),""),"")</f>
        <v/>
      </c>
      <c r="DX426" s="11" t="str">
        <f>IF(DR422&gt;0.5,IF(DR422&lt;1,DT425+(DR422-0.5)*(DT427-DT425)/(1-0.5),""),"")</f>
        <v/>
      </c>
      <c r="DY426" s="93" t="str">
        <f>IF(DR422&gt;0.5,IF(DR422&lt;1,DU425+(DR422-0.5)*(DU427-DU425)/(1-0.5),""),"")</f>
        <v/>
      </c>
      <c r="DZ426" s="62"/>
    </row>
    <row r="427" spans="2:130" x14ac:dyDescent="0.3">
      <c r="B427" s="28" t="s">
        <v>187</v>
      </c>
      <c r="C427" s="83">
        <f>IF(C387="A",-1.3,-0.18)</f>
        <v>-1.3</v>
      </c>
      <c r="D427" s="85">
        <f>IF(C387="A",-0.7,-0.18)</f>
        <v>-0.7</v>
      </c>
      <c r="E427" s="85">
        <f>IF(C387="A",-0.7,-0.18)</f>
        <v>-0.7</v>
      </c>
      <c r="F427" s="85">
        <f>IF(C387="A",-0.7,-0.18)</f>
        <v>-0.7</v>
      </c>
      <c r="G427" s="86" t="str">
        <f>IF(C422&gt;=1,C427,"")</f>
        <v/>
      </c>
      <c r="H427" s="87" t="str">
        <f>IF(C422&gt;=1,D427,"")</f>
        <v/>
      </c>
      <c r="I427" s="87" t="str">
        <f>IF(C422&gt;=1,E427,"")</f>
        <v/>
      </c>
      <c r="J427" s="94" t="str">
        <f>IF(C422&gt;=1,F427,"")</f>
        <v/>
      </c>
      <c r="K427" s="62"/>
      <c r="S427" s="28" t="s">
        <v>187</v>
      </c>
      <c r="T427" s="83">
        <f>IF(T387="A",-1.3,-0.18)</f>
        <v>-0.18</v>
      </c>
      <c r="U427" s="85">
        <f>IF(T387="A",-0.7,-0.18)</f>
        <v>-0.18</v>
      </c>
      <c r="V427" s="85">
        <f>IF(T387="A",-0.7,-0.18)</f>
        <v>-0.18</v>
      </c>
      <c r="W427" s="85">
        <f>IF(T387="A",-0.7,-0.18)</f>
        <v>-0.18</v>
      </c>
      <c r="X427" s="86" t="str">
        <f>IF(T422&gt;=1,T427,"")</f>
        <v/>
      </c>
      <c r="Y427" s="87" t="str">
        <f>IF(T422&gt;=1,U427,"")</f>
        <v/>
      </c>
      <c r="Z427" s="87" t="str">
        <f>IF(T422&gt;=1,V427,"")</f>
        <v/>
      </c>
      <c r="AA427" s="94" t="str">
        <f>IF(T422&gt;=1,W427,"")</f>
        <v/>
      </c>
      <c r="AB427" s="62"/>
      <c r="AJ427" s="28" t="s">
        <v>187</v>
      </c>
      <c r="AK427" s="83">
        <f>IF(AK387="A",-1.3,-0.18)</f>
        <v>-1.3</v>
      </c>
      <c r="AL427" s="85">
        <f>IF(AK387="A",-0.7,-0.18)</f>
        <v>-0.7</v>
      </c>
      <c r="AM427" s="85">
        <f>IF(AK387="A",-0.7,-0.18)</f>
        <v>-0.7</v>
      </c>
      <c r="AN427" s="85">
        <f>IF(AK387="A",-0.7,-0.18)</f>
        <v>-0.7</v>
      </c>
      <c r="AO427" s="86" t="str">
        <f>IF(AK422&gt;=1,AK427,"")</f>
        <v/>
      </c>
      <c r="AP427" s="87" t="str">
        <f>IF(AK422&gt;=1,AL427,"")</f>
        <v/>
      </c>
      <c r="AQ427" s="87" t="str">
        <f>IF(AK422&gt;=1,AM427,"")</f>
        <v/>
      </c>
      <c r="AR427" s="94" t="str">
        <f>IF(AK422&gt;=1,AN427,"")</f>
        <v/>
      </c>
      <c r="AS427" s="62"/>
      <c r="BA427" s="28" t="s">
        <v>187</v>
      </c>
      <c r="BB427" s="83">
        <f>IF(BB387="A",-1.3,-0.18)</f>
        <v>-0.18</v>
      </c>
      <c r="BC427" s="85">
        <f>IF(BB387="A",-0.7,-0.18)</f>
        <v>-0.18</v>
      </c>
      <c r="BD427" s="85">
        <f>IF(BB387="A",-0.7,-0.18)</f>
        <v>-0.18</v>
      </c>
      <c r="BE427" s="85">
        <f>IF(BB387="A",-0.7,-0.18)</f>
        <v>-0.18</v>
      </c>
      <c r="BF427" s="86" t="str">
        <f>IF(BB422&gt;=1,BB427,"")</f>
        <v/>
      </c>
      <c r="BG427" s="87" t="str">
        <f>IF(BB422&gt;=1,BC427,"")</f>
        <v/>
      </c>
      <c r="BH427" s="87" t="str">
        <f>IF(BB422&gt;=1,BD427,"")</f>
        <v/>
      </c>
      <c r="BI427" s="94" t="str">
        <f>IF(BB422&gt;=1,BE427,"")</f>
        <v/>
      </c>
      <c r="BJ427" s="62"/>
      <c r="BR427" s="28" t="s">
        <v>187</v>
      </c>
      <c r="BS427" s="83">
        <f>IF(BS387="A",-1.3,-0.18)</f>
        <v>-1.3</v>
      </c>
      <c r="BT427" s="85">
        <f>IF(BS387="A",-0.7,-0.18)</f>
        <v>-0.7</v>
      </c>
      <c r="BU427" s="85">
        <f>IF(BS387="A",-0.7,-0.18)</f>
        <v>-0.7</v>
      </c>
      <c r="BV427" s="85">
        <f>IF(BS387="A",-0.7,-0.18)</f>
        <v>-0.7</v>
      </c>
      <c r="BW427" s="86" t="str">
        <f>IF(BS422&gt;=1,BS427,"")</f>
        <v/>
      </c>
      <c r="BX427" s="87" t="str">
        <f>IF(BS422&gt;=1,BT427,"")</f>
        <v/>
      </c>
      <c r="BY427" s="87" t="str">
        <f>IF(BS422&gt;=1,BU427,"")</f>
        <v/>
      </c>
      <c r="BZ427" s="94" t="str">
        <f>IF(BS422&gt;=1,BV427,"")</f>
        <v/>
      </c>
      <c r="CA427" s="62"/>
      <c r="CI427" s="28" t="s">
        <v>187</v>
      </c>
      <c r="CJ427" s="83">
        <f>IF(CJ387="A",-1.3,-0.18)</f>
        <v>-0.18</v>
      </c>
      <c r="CK427" s="85">
        <f>IF(CJ387="A",-0.7,-0.18)</f>
        <v>-0.18</v>
      </c>
      <c r="CL427" s="85">
        <f>IF(CJ387="A",-0.7,-0.18)</f>
        <v>-0.18</v>
      </c>
      <c r="CM427" s="85">
        <f>IF(CJ387="A",-0.7,-0.18)</f>
        <v>-0.18</v>
      </c>
      <c r="CN427" s="86" t="str">
        <f>IF(CJ422&gt;=1,CJ427,"")</f>
        <v/>
      </c>
      <c r="CO427" s="87" t="str">
        <f>IF(CJ422&gt;=1,CK427,"")</f>
        <v/>
      </c>
      <c r="CP427" s="87" t="str">
        <f>IF(CJ422&gt;=1,CL427,"")</f>
        <v/>
      </c>
      <c r="CQ427" s="94" t="str">
        <f>IF(CJ422&gt;=1,CM427,"")</f>
        <v/>
      </c>
      <c r="CR427" s="62"/>
      <c r="CZ427" s="28" t="s">
        <v>187</v>
      </c>
      <c r="DA427" s="83">
        <f>IF(DA387="A",-1.3,-0.18)</f>
        <v>-1.3</v>
      </c>
      <c r="DB427" s="85">
        <f>IF(DA387="A",-0.7,-0.18)</f>
        <v>-0.7</v>
      </c>
      <c r="DC427" s="85">
        <f>IF(DA387="A",-0.7,-0.18)</f>
        <v>-0.7</v>
      </c>
      <c r="DD427" s="85">
        <f>IF(DA387="A",-0.7,-0.18)</f>
        <v>-0.7</v>
      </c>
      <c r="DE427" s="86" t="str">
        <f>IF(DA422&gt;=1,DA427,"")</f>
        <v/>
      </c>
      <c r="DF427" s="87" t="str">
        <f>IF(DA422&gt;=1,DB427,"")</f>
        <v/>
      </c>
      <c r="DG427" s="87" t="str">
        <f>IF(DA422&gt;=1,DC427,"")</f>
        <v/>
      </c>
      <c r="DH427" s="94" t="str">
        <f>IF(DA422&gt;=1,DD427,"")</f>
        <v/>
      </c>
      <c r="DI427" s="62"/>
      <c r="DQ427" s="28" t="s">
        <v>187</v>
      </c>
      <c r="DR427" s="83">
        <f>IF(DR387="A",-1.3,-0.18)</f>
        <v>-0.18</v>
      </c>
      <c r="DS427" s="85">
        <f>IF(DR387="A",-0.7,-0.18)</f>
        <v>-0.18</v>
      </c>
      <c r="DT427" s="85">
        <f>IF(DR387="A",-0.7,-0.18)</f>
        <v>-0.18</v>
      </c>
      <c r="DU427" s="85">
        <f>IF(DR387="A",-0.7,-0.18)</f>
        <v>-0.18</v>
      </c>
      <c r="DV427" s="86" t="str">
        <f>IF(DR422&gt;=1,DR427,"")</f>
        <v/>
      </c>
      <c r="DW427" s="87" t="str">
        <f>IF(DR422&gt;=1,DS427,"")</f>
        <v/>
      </c>
      <c r="DX427" s="87" t="str">
        <f>IF(DR422&gt;=1,DT427,"")</f>
        <v/>
      </c>
      <c r="DY427" s="94" t="str">
        <f>IF(DR422&gt;=1,DU427,"")</f>
        <v/>
      </c>
      <c r="DZ427" s="62"/>
    </row>
    <row r="428" spans="2:130" x14ac:dyDescent="0.3">
      <c r="B428" s="110" t="s">
        <v>188</v>
      </c>
      <c r="C428" s="111">
        <f>C385</f>
        <v>17</v>
      </c>
      <c r="D428" s="54"/>
      <c r="E428" s="54"/>
      <c r="F428" s="50" t="s">
        <v>189</v>
      </c>
      <c r="G428" s="81">
        <f>IF(C429&lt;C428/2,C429,C428/2)</f>
        <v>8.5</v>
      </c>
      <c r="H428" s="11">
        <f>IF(C429&lt;C428/2,"",IF(C429&gt;C428,C428,C429))</f>
        <v>17</v>
      </c>
      <c r="I428" s="11">
        <f>IF(C429&lt;C428,"",IF(C429&lt;2*C428,C429,2*C428))</f>
        <v>34</v>
      </c>
      <c r="J428" s="93">
        <f>IF(2*C428&lt;C429,C429,"")</f>
        <v>60</v>
      </c>
      <c r="K428" s="62"/>
      <c r="S428" s="110" t="s">
        <v>188</v>
      </c>
      <c r="T428" s="111">
        <f>T385</f>
        <v>17</v>
      </c>
      <c r="U428" s="203"/>
      <c r="V428" s="203"/>
      <c r="W428" s="50" t="s">
        <v>189</v>
      </c>
      <c r="X428" s="81">
        <f>IF(T429&lt;T428/2,T429,T428/2)</f>
        <v>8.5</v>
      </c>
      <c r="Y428" s="11">
        <f>IF(T429&lt;T428/2,"",IF(T429&gt;T428,T428,T429))</f>
        <v>17</v>
      </c>
      <c r="Z428" s="11">
        <f>IF(T429&lt;T428,"",IF(T429&lt;2*T428,T429,2*T428))</f>
        <v>34</v>
      </c>
      <c r="AA428" s="93">
        <f>IF(2*T428&lt;T429,T429,"")</f>
        <v>60</v>
      </c>
      <c r="AB428" s="62"/>
      <c r="AJ428" s="110" t="s">
        <v>188</v>
      </c>
      <c r="AK428" s="111">
        <f>AK385</f>
        <v>17</v>
      </c>
      <c r="AL428" s="203"/>
      <c r="AM428" s="203"/>
      <c r="AN428" s="50" t="s">
        <v>189</v>
      </c>
      <c r="AO428" s="81">
        <f>IF(AK429&lt;AK428/2,AK429,AK428/2)</f>
        <v>8.5</v>
      </c>
      <c r="AP428" s="11">
        <f>IF(AK429&lt;AK428/2,"",IF(AK429&gt;AK428,AK428,AK429))</f>
        <v>17</v>
      </c>
      <c r="AQ428" s="11">
        <f>IF(AK429&lt;AK428,"",IF(AK429&lt;2*AK428,AK429,2*AK428))</f>
        <v>34</v>
      </c>
      <c r="AR428" s="93">
        <f>IF(2*AK428&lt;AK429,AK429,"")</f>
        <v>60</v>
      </c>
      <c r="AS428" s="62"/>
      <c r="BA428" s="110" t="s">
        <v>188</v>
      </c>
      <c r="BB428" s="111">
        <f>BB385</f>
        <v>17</v>
      </c>
      <c r="BC428" s="203"/>
      <c r="BD428" s="203"/>
      <c r="BE428" s="50" t="s">
        <v>189</v>
      </c>
      <c r="BF428" s="81">
        <f>IF(BB429&lt;BB428/2,BB429,BB428/2)</f>
        <v>8.5</v>
      </c>
      <c r="BG428" s="11">
        <f>IF(BB429&lt;BB428/2,"",IF(BB429&gt;BB428,BB428,BB429))</f>
        <v>17</v>
      </c>
      <c r="BH428" s="11">
        <f>IF(BB429&lt;BB428,"",IF(BB429&lt;2*BB428,BB429,2*BB428))</f>
        <v>34</v>
      </c>
      <c r="BI428" s="93">
        <f>IF(2*BB428&lt;BB429,BB429,"")</f>
        <v>60</v>
      </c>
      <c r="BJ428" s="62"/>
      <c r="BR428" s="110" t="s">
        <v>188</v>
      </c>
      <c r="BS428" s="111">
        <f>BS385</f>
        <v>17</v>
      </c>
      <c r="BT428" s="203"/>
      <c r="BU428" s="203"/>
      <c r="BV428" s="50" t="s">
        <v>189</v>
      </c>
      <c r="BW428" s="81">
        <f>IF(BS429&lt;BS428/2,BS429,BS428/2)</f>
        <v>8.5</v>
      </c>
      <c r="BX428" s="11">
        <f>IF(BS429&lt;BS428/2,"",IF(BS429&gt;BS428,BS428,BS429))</f>
        <v>17</v>
      </c>
      <c r="BY428" s="11">
        <f>IF(BS429&lt;BS428,"",IF(BS429&lt;2*BS428,BS429,2*BS428))</f>
        <v>34</v>
      </c>
      <c r="BZ428" s="93">
        <f>IF(2*BS428&lt;BS429,BS429,"")</f>
        <v>60</v>
      </c>
      <c r="CA428" s="62"/>
      <c r="CI428" s="110" t="s">
        <v>188</v>
      </c>
      <c r="CJ428" s="111">
        <f>CJ385</f>
        <v>17</v>
      </c>
      <c r="CK428" s="203"/>
      <c r="CL428" s="203"/>
      <c r="CM428" s="50" t="s">
        <v>189</v>
      </c>
      <c r="CN428" s="81">
        <f>IF(CJ429&lt;CJ428/2,CJ429,CJ428/2)</f>
        <v>8.5</v>
      </c>
      <c r="CO428" s="11">
        <f>IF(CJ429&lt;CJ428/2,"",IF(CJ429&gt;CJ428,CJ428,CJ429))</f>
        <v>17</v>
      </c>
      <c r="CP428" s="11">
        <f>IF(CJ429&lt;CJ428,"",IF(CJ429&lt;2*CJ428,CJ429,2*CJ428))</f>
        <v>34</v>
      </c>
      <c r="CQ428" s="93">
        <f>IF(2*CJ428&lt;CJ429,CJ429,"")</f>
        <v>60</v>
      </c>
      <c r="CR428" s="62"/>
      <c r="CZ428" s="110" t="s">
        <v>188</v>
      </c>
      <c r="DA428" s="111">
        <f>DA385</f>
        <v>17</v>
      </c>
      <c r="DB428" s="203"/>
      <c r="DC428" s="203"/>
      <c r="DD428" s="50" t="s">
        <v>189</v>
      </c>
      <c r="DE428" s="81">
        <f>IF(DA429&lt;DA428/2,DA429,DA428/2)</f>
        <v>8.5</v>
      </c>
      <c r="DF428" s="11">
        <f>IF(DA429&lt;DA428/2,"",IF(DA429&gt;DA428,DA428,DA429))</f>
        <v>17</v>
      </c>
      <c r="DG428" s="11">
        <f>IF(DA429&lt;DA428,"",IF(DA429&lt;2*DA428,DA429,2*DA428))</f>
        <v>34</v>
      </c>
      <c r="DH428" s="93">
        <f>IF(2*DA428&lt;DA429,DA429,"")</f>
        <v>60</v>
      </c>
      <c r="DI428" s="62"/>
      <c r="DQ428" s="110" t="s">
        <v>188</v>
      </c>
      <c r="DR428" s="111">
        <f>DR385</f>
        <v>17</v>
      </c>
      <c r="DS428" s="203"/>
      <c r="DT428" s="203"/>
      <c r="DU428" s="50" t="s">
        <v>189</v>
      </c>
      <c r="DV428" s="81">
        <f>IF(DR429&lt;DR428/2,DR429,DR428/2)</f>
        <v>8.5</v>
      </c>
      <c r="DW428" s="11">
        <f>IF(DR429&lt;DR428/2,"",IF(DR429&gt;DR428,DR428,DR429))</f>
        <v>17</v>
      </c>
      <c r="DX428" s="11">
        <f>IF(DR429&lt;DR428,"",IF(DR429&lt;2*DR428,DR429,2*DR428))</f>
        <v>34</v>
      </c>
      <c r="DY428" s="93">
        <f>IF(2*DR428&lt;DR429,DR429,"")</f>
        <v>60</v>
      </c>
      <c r="DZ428" s="62"/>
    </row>
    <row r="429" spans="2:130" x14ac:dyDescent="0.3">
      <c r="B429" s="112" t="s">
        <v>190</v>
      </c>
      <c r="C429" s="113">
        <f>C384</f>
        <v>60</v>
      </c>
      <c r="D429" s="16"/>
      <c r="E429" s="16"/>
      <c r="F429" s="88" t="s">
        <v>181</v>
      </c>
      <c r="G429" s="86">
        <f>SUM(G425:G427)</f>
        <v>-0.9</v>
      </c>
      <c r="H429" s="87">
        <f>SUM(H425:H427)</f>
        <v>-0.9</v>
      </c>
      <c r="I429" s="87">
        <f>SUM(I425:I427)</f>
        <v>-0.5</v>
      </c>
      <c r="J429" s="94">
        <f>SUM(J425:J427)</f>
        <v>-0.3</v>
      </c>
      <c r="K429" s="62"/>
      <c r="S429" s="112" t="s">
        <v>190</v>
      </c>
      <c r="T429" s="113">
        <f>T384</f>
        <v>60</v>
      </c>
      <c r="U429" s="202"/>
      <c r="V429" s="202"/>
      <c r="W429" s="88" t="s">
        <v>181</v>
      </c>
      <c r="X429" s="86">
        <f>SUM(X425:X427)</f>
        <v>-0.18</v>
      </c>
      <c r="Y429" s="87">
        <f>SUM(Y425:Y427)</f>
        <v>-0.18</v>
      </c>
      <c r="Z429" s="87">
        <f>SUM(Z425:Z427)</f>
        <v>-0.18</v>
      </c>
      <c r="AA429" s="94">
        <f>SUM(AA425:AA427)</f>
        <v>-0.18</v>
      </c>
      <c r="AB429" s="62"/>
      <c r="AJ429" s="112" t="s">
        <v>190</v>
      </c>
      <c r="AK429" s="113">
        <f>AK384</f>
        <v>60</v>
      </c>
      <c r="AL429" s="202"/>
      <c r="AM429" s="202"/>
      <c r="AN429" s="88" t="s">
        <v>181</v>
      </c>
      <c r="AO429" s="86">
        <f>SUM(AO425:AO427)</f>
        <v>-0.9</v>
      </c>
      <c r="AP429" s="87">
        <f>SUM(AP425:AP427)</f>
        <v>-0.9</v>
      </c>
      <c r="AQ429" s="87">
        <f>SUM(AQ425:AQ427)</f>
        <v>-0.5</v>
      </c>
      <c r="AR429" s="94">
        <f>SUM(AR425:AR427)</f>
        <v>-0.3</v>
      </c>
      <c r="AS429" s="62"/>
      <c r="BA429" s="112" t="s">
        <v>190</v>
      </c>
      <c r="BB429" s="113">
        <f>BB384</f>
        <v>60</v>
      </c>
      <c r="BC429" s="202"/>
      <c r="BD429" s="202"/>
      <c r="BE429" s="88" t="s">
        <v>181</v>
      </c>
      <c r="BF429" s="86">
        <f>SUM(BF425:BF427)</f>
        <v>-0.18</v>
      </c>
      <c r="BG429" s="87">
        <f>SUM(BG425:BG427)</f>
        <v>-0.18</v>
      </c>
      <c r="BH429" s="87">
        <f>SUM(BH425:BH427)</f>
        <v>-0.18</v>
      </c>
      <c r="BI429" s="94">
        <f>SUM(BI425:BI427)</f>
        <v>-0.18</v>
      </c>
      <c r="BJ429" s="62"/>
      <c r="BR429" s="112" t="s">
        <v>190</v>
      </c>
      <c r="BS429" s="113">
        <f>BS384</f>
        <v>60</v>
      </c>
      <c r="BT429" s="202"/>
      <c r="BU429" s="202"/>
      <c r="BV429" s="88" t="s">
        <v>181</v>
      </c>
      <c r="BW429" s="86">
        <f>SUM(BW425:BW427)</f>
        <v>-0.9</v>
      </c>
      <c r="BX429" s="87">
        <f>SUM(BX425:BX427)</f>
        <v>-0.9</v>
      </c>
      <c r="BY429" s="87">
        <f>SUM(BY425:BY427)</f>
        <v>-0.5</v>
      </c>
      <c r="BZ429" s="94">
        <f>SUM(BZ425:BZ427)</f>
        <v>-0.3</v>
      </c>
      <c r="CA429" s="62"/>
      <c r="CI429" s="112" t="s">
        <v>190</v>
      </c>
      <c r="CJ429" s="113">
        <f>CJ384</f>
        <v>60</v>
      </c>
      <c r="CK429" s="202"/>
      <c r="CL429" s="202"/>
      <c r="CM429" s="88" t="s">
        <v>181</v>
      </c>
      <c r="CN429" s="86">
        <f>SUM(CN425:CN427)</f>
        <v>-0.18</v>
      </c>
      <c r="CO429" s="87">
        <f>SUM(CO425:CO427)</f>
        <v>-0.18</v>
      </c>
      <c r="CP429" s="87">
        <f>SUM(CP425:CP427)</f>
        <v>-0.18</v>
      </c>
      <c r="CQ429" s="94">
        <f>SUM(CQ425:CQ427)</f>
        <v>-0.18</v>
      </c>
      <c r="CR429" s="62"/>
      <c r="CZ429" s="112" t="s">
        <v>190</v>
      </c>
      <c r="DA429" s="113">
        <f>DA384</f>
        <v>60</v>
      </c>
      <c r="DB429" s="202"/>
      <c r="DC429" s="202"/>
      <c r="DD429" s="88" t="s">
        <v>181</v>
      </c>
      <c r="DE429" s="86">
        <f>SUM(DE425:DE427)</f>
        <v>-0.9</v>
      </c>
      <c r="DF429" s="87">
        <f>SUM(DF425:DF427)</f>
        <v>-0.9</v>
      </c>
      <c r="DG429" s="87">
        <f>SUM(DG425:DG427)</f>
        <v>-0.5</v>
      </c>
      <c r="DH429" s="94">
        <f>SUM(DH425:DH427)</f>
        <v>-0.3</v>
      </c>
      <c r="DI429" s="62"/>
      <c r="DQ429" s="112" t="s">
        <v>190</v>
      </c>
      <c r="DR429" s="113">
        <f>DR384</f>
        <v>60</v>
      </c>
      <c r="DS429" s="202"/>
      <c r="DT429" s="202"/>
      <c r="DU429" s="88" t="s">
        <v>181</v>
      </c>
      <c r="DV429" s="86">
        <f>SUM(DV425:DV427)</f>
        <v>-0.18</v>
      </c>
      <c r="DW429" s="87">
        <f>SUM(DW425:DW427)</f>
        <v>-0.18</v>
      </c>
      <c r="DX429" s="87">
        <f>SUM(DX425:DX427)</f>
        <v>-0.18</v>
      </c>
      <c r="DY429" s="94">
        <f>SUM(DY425:DY427)</f>
        <v>-0.18</v>
      </c>
      <c r="DZ429" s="62"/>
    </row>
    <row r="430" spans="2:130" x14ac:dyDescent="0.3">
      <c r="B430" s="12"/>
      <c r="C430" s="16"/>
      <c r="D430" s="16"/>
      <c r="E430" s="16"/>
      <c r="F430" s="16"/>
      <c r="G430" s="16"/>
      <c r="H430" s="16"/>
      <c r="I430" s="16"/>
      <c r="J430" s="16"/>
      <c r="K430" s="62"/>
      <c r="S430" s="12"/>
      <c r="T430" s="202"/>
      <c r="U430" s="202"/>
      <c r="V430" s="202"/>
      <c r="W430" s="202"/>
      <c r="X430" s="202"/>
      <c r="Y430" s="202"/>
      <c r="Z430" s="202"/>
      <c r="AA430" s="202"/>
      <c r="AB430" s="62"/>
      <c r="AJ430" s="12"/>
      <c r="AK430" s="202"/>
      <c r="AL430" s="202"/>
      <c r="AM430" s="202"/>
      <c r="AN430" s="202"/>
      <c r="AO430" s="202"/>
      <c r="AP430" s="202"/>
      <c r="AQ430" s="202"/>
      <c r="AR430" s="202"/>
      <c r="AS430" s="62"/>
      <c r="BA430" s="12"/>
      <c r="BB430" s="202"/>
      <c r="BC430" s="202"/>
      <c r="BD430" s="202"/>
      <c r="BE430" s="202"/>
      <c r="BF430" s="202"/>
      <c r="BG430" s="202"/>
      <c r="BH430" s="202"/>
      <c r="BI430" s="202"/>
      <c r="BJ430" s="62"/>
      <c r="BR430" s="12"/>
      <c r="BS430" s="202"/>
      <c r="BT430" s="202"/>
      <c r="BU430" s="202"/>
      <c r="BV430" s="202"/>
      <c r="BW430" s="202"/>
      <c r="BX430" s="202"/>
      <c r="BY430" s="202"/>
      <c r="BZ430" s="202"/>
      <c r="CA430" s="62"/>
      <c r="CI430" s="12"/>
      <c r="CJ430" s="202"/>
      <c r="CK430" s="202"/>
      <c r="CL430" s="202"/>
      <c r="CM430" s="202"/>
      <c r="CN430" s="202"/>
      <c r="CO430" s="202"/>
      <c r="CP430" s="202"/>
      <c r="CQ430" s="202"/>
      <c r="CR430" s="62"/>
      <c r="CZ430" s="12"/>
      <c r="DA430" s="202"/>
      <c r="DB430" s="202"/>
      <c r="DC430" s="202"/>
      <c r="DD430" s="202"/>
      <c r="DE430" s="202"/>
      <c r="DF430" s="202"/>
      <c r="DG430" s="202"/>
      <c r="DH430" s="202"/>
      <c r="DI430" s="62"/>
      <c r="DQ430" s="12"/>
      <c r="DR430" s="202"/>
      <c r="DS430" s="202"/>
      <c r="DT430" s="202"/>
      <c r="DU430" s="202"/>
      <c r="DV430" s="202"/>
      <c r="DW430" s="202"/>
      <c r="DX430" s="202"/>
      <c r="DY430" s="202"/>
      <c r="DZ430" s="62"/>
    </row>
    <row r="431" spans="2:130" x14ac:dyDescent="0.3">
      <c r="B431" s="12"/>
      <c r="C431" s="16"/>
      <c r="D431" s="16"/>
      <c r="E431" s="16"/>
      <c r="F431" s="16"/>
      <c r="G431" s="16"/>
      <c r="H431" s="16"/>
      <c r="I431" s="16"/>
      <c r="J431" s="16"/>
      <c r="K431" s="62"/>
      <c r="S431" s="12"/>
      <c r="T431" s="202"/>
      <c r="U431" s="202"/>
      <c r="V431" s="202"/>
      <c r="W431" s="202"/>
      <c r="X431" s="202"/>
      <c r="Y431" s="202"/>
      <c r="Z431" s="202"/>
      <c r="AA431" s="202"/>
      <c r="AB431" s="62"/>
      <c r="AJ431" s="12"/>
      <c r="AK431" s="202"/>
      <c r="AL431" s="202"/>
      <c r="AM431" s="202"/>
      <c r="AN431" s="202"/>
      <c r="AO431" s="202"/>
      <c r="AP431" s="202"/>
      <c r="AQ431" s="202"/>
      <c r="AR431" s="202"/>
      <c r="AS431" s="62"/>
      <c r="BA431" s="12"/>
      <c r="BB431" s="202"/>
      <c r="BC431" s="202"/>
      <c r="BD431" s="202"/>
      <c r="BE431" s="202"/>
      <c r="BF431" s="202"/>
      <c r="BG431" s="202"/>
      <c r="BH431" s="202"/>
      <c r="BI431" s="202"/>
      <c r="BJ431" s="62"/>
      <c r="BR431" s="12"/>
      <c r="BS431" s="202"/>
      <c r="BT431" s="202"/>
      <c r="BU431" s="202"/>
      <c r="BV431" s="202"/>
      <c r="BW431" s="202"/>
      <c r="BX431" s="202"/>
      <c r="BY431" s="202"/>
      <c r="BZ431" s="202"/>
      <c r="CA431" s="62"/>
      <c r="CI431" s="12"/>
      <c r="CJ431" s="202"/>
      <c r="CK431" s="202"/>
      <c r="CL431" s="202"/>
      <c r="CM431" s="202"/>
      <c r="CN431" s="202"/>
      <c r="CO431" s="202"/>
      <c r="CP431" s="202"/>
      <c r="CQ431" s="202"/>
      <c r="CR431" s="62"/>
      <c r="CZ431" s="12"/>
      <c r="DA431" s="202"/>
      <c r="DB431" s="202"/>
      <c r="DC431" s="202"/>
      <c r="DD431" s="202"/>
      <c r="DE431" s="202"/>
      <c r="DF431" s="202"/>
      <c r="DG431" s="202"/>
      <c r="DH431" s="202"/>
      <c r="DI431" s="62"/>
      <c r="DQ431" s="12"/>
      <c r="DR431" s="202"/>
      <c r="DS431" s="202"/>
      <c r="DT431" s="202"/>
      <c r="DU431" s="202"/>
      <c r="DV431" s="202"/>
      <c r="DW431" s="202"/>
      <c r="DX431" s="202"/>
      <c r="DY431" s="202"/>
      <c r="DZ431" s="62"/>
    </row>
    <row r="432" spans="2:130" x14ac:dyDescent="0.3">
      <c r="B432" s="114" t="s">
        <v>191</v>
      </c>
      <c r="C432" s="96" t="s">
        <v>181</v>
      </c>
      <c r="D432" s="32">
        <v>0.8</v>
      </c>
      <c r="E432" s="16"/>
      <c r="F432" s="16"/>
      <c r="G432" s="16"/>
      <c r="H432" s="16"/>
      <c r="I432" s="16"/>
      <c r="J432" s="16"/>
      <c r="K432" s="16"/>
      <c r="S432" s="114" t="s">
        <v>191</v>
      </c>
      <c r="T432" s="197" t="s">
        <v>181</v>
      </c>
      <c r="U432" s="32">
        <v>0.8</v>
      </c>
      <c r="V432" s="202"/>
      <c r="W432" s="202"/>
      <c r="X432" s="202"/>
      <c r="Y432" s="202"/>
      <c r="Z432" s="202"/>
      <c r="AA432" s="202"/>
      <c r="AB432" s="202"/>
      <c r="AJ432" s="114" t="s">
        <v>191</v>
      </c>
      <c r="AK432" s="197" t="s">
        <v>181</v>
      </c>
      <c r="AL432" s="32">
        <v>0.8</v>
      </c>
      <c r="AM432" s="202"/>
      <c r="AN432" s="202"/>
      <c r="AO432" s="202"/>
      <c r="AP432" s="202"/>
      <c r="AQ432" s="202"/>
      <c r="AR432" s="202"/>
      <c r="AS432" s="202"/>
      <c r="BA432" s="114" t="s">
        <v>191</v>
      </c>
      <c r="BB432" s="197" t="s">
        <v>181</v>
      </c>
      <c r="BC432" s="32">
        <v>0.8</v>
      </c>
      <c r="BD432" s="202"/>
      <c r="BE432" s="202"/>
      <c r="BF432" s="202"/>
      <c r="BG432" s="202"/>
      <c r="BH432" s="202"/>
      <c r="BI432" s="202"/>
      <c r="BJ432" s="202"/>
      <c r="BR432" s="114" t="s">
        <v>191</v>
      </c>
      <c r="BS432" s="197" t="s">
        <v>181</v>
      </c>
      <c r="BT432" s="32">
        <v>0.8</v>
      </c>
      <c r="BU432" s="202"/>
      <c r="BV432" s="202"/>
      <c r="BW432" s="202"/>
      <c r="BX432" s="202"/>
      <c r="BY432" s="202"/>
      <c r="BZ432" s="202"/>
      <c r="CA432" s="202"/>
      <c r="CI432" s="114" t="s">
        <v>191</v>
      </c>
      <c r="CJ432" s="197" t="s">
        <v>181</v>
      </c>
      <c r="CK432" s="32">
        <v>0.8</v>
      </c>
      <c r="CL432" s="202"/>
      <c r="CM432" s="202"/>
      <c r="CN432" s="202"/>
      <c r="CO432" s="202"/>
      <c r="CP432" s="202"/>
      <c r="CQ432" s="202"/>
      <c r="CR432" s="202"/>
      <c r="CZ432" s="114" t="s">
        <v>191</v>
      </c>
      <c r="DA432" s="197" t="s">
        <v>181</v>
      </c>
      <c r="DB432" s="32">
        <v>0.8</v>
      </c>
      <c r="DC432" s="202"/>
      <c r="DD432" s="202"/>
      <c r="DE432" s="202"/>
      <c r="DF432" s="202"/>
      <c r="DG432" s="202"/>
      <c r="DH432" s="202"/>
      <c r="DI432" s="202"/>
      <c r="DQ432" s="114" t="s">
        <v>191</v>
      </c>
      <c r="DR432" s="197" t="s">
        <v>181</v>
      </c>
      <c r="DS432" s="32">
        <v>0.8</v>
      </c>
      <c r="DT432" s="202"/>
      <c r="DU432" s="202"/>
      <c r="DV432" s="202"/>
      <c r="DW432" s="202"/>
      <c r="DX432" s="202"/>
      <c r="DY432" s="202"/>
      <c r="DZ432" s="202"/>
    </row>
    <row r="433" spans="1:130" x14ac:dyDescent="0.3">
      <c r="B433" s="12"/>
      <c r="C433" s="16"/>
      <c r="D433" s="16"/>
      <c r="E433" s="16"/>
      <c r="F433" s="16"/>
      <c r="G433" s="16"/>
      <c r="H433" s="16"/>
      <c r="I433" s="16"/>
      <c r="J433" s="16"/>
      <c r="K433" s="16"/>
      <c r="S433" s="12"/>
      <c r="T433" s="202"/>
      <c r="U433" s="202"/>
      <c r="V433" s="202"/>
      <c r="W433" s="202"/>
      <c r="X433" s="202"/>
      <c r="Y433" s="202"/>
      <c r="Z433" s="202"/>
      <c r="AA433" s="202"/>
      <c r="AB433" s="202"/>
      <c r="AJ433" s="12"/>
      <c r="AK433" s="202"/>
      <c r="AL433" s="202"/>
      <c r="AM433" s="202"/>
      <c r="AN433" s="202"/>
      <c r="AO433" s="202"/>
      <c r="AP433" s="202"/>
      <c r="AQ433" s="202"/>
      <c r="AR433" s="202"/>
      <c r="AS433" s="202"/>
      <c r="BA433" s="12"/>
      <c r="BB433" s="202"/>
      <c r="BC433" s="202"/>
      <c r="BD433" s="202"/>
      <c r="BE433" s="202"/>
      <c r="BF433" s="202"/>
      <c r="BG433" s="202"/>
      <c r="BH433" s="202"/>
      <c r="BI433" s="202"/>
      <c r="BJ433" s="202"/>
      <c r="BR433" s="12"/>
      <c r="BS433" s="202"/>
      <c r="BT433" s="202"/>
      <c r="BU433" s="202"/>
      <c r="BV433" s="202"/>
      <c r="BW433" s="202"/>
      <c r="BX433" s="202"/>
      <c r="BY433" s="202"/>
      <c r="BZ433" s="202"/>
      <c r="CA433" s="202"/>
      <c r="CI433" s="12"/>
      <c r="CJ433" s="202"/>
      <c r="CK433" s="202"/>
      <c r="CL433" s="202"/>
      <c r="CM433" s="202"/>
      <c r="CN433" s="202"/>
      <c r="CO433" s="202"/>
      <c r="CP433" s="202"/>
      <c r="CQ433" s="202"/>
      <c r="CR433" s="202"/>
      <c r="CZ433" s="12"/>
      <c r="DA433" s="202"/>
      <c r="DB433" s="202"/>
      <c r="DC433" s="202"/>
      <c r="DD433" s="202"/>
      <c r="DE433" s="202"/>
      <c r="DF433" s="202"/>
      <c r="DG433" s="202"/>
      <c r="DH433" s="202"/>
      <c r="DI433" s="202"/>
      <c r="DQ433" s="12"/>
      <c r="DR433" s="202"/>
      <c r="DS433" s="202"/>
      <c r="DT433" s="202"/>
      <c r="DU433" s="202"/>
      <c r="DV433" s="202"/>
      <c r="DW433" s="202"/>
      <c r="DX433" s="202"/>
      <c r="DY433" s="202"/>
      <c r="DZ433" s="202"/>
    </row>
    <row r="434" spans="1:130" x14ac:dyDescent="0.3">
      <c r="B434" s="114" t="s">
        <v>192</v>
      </c>
      <c r="C434" s="73" t="s">
        <v>193</v>
      </c>
      <c r="D434" s="111">
        <f>C384/C383</f>
        <v>1</v>
      </c>
      <c r="E434" s="72" t="s">
        <v>194</v>
      </c>
      <c r="F434" s="115" t="s">
        <v>195</v>
      </c>
      <c r="G434" s="30">
        <v>2</v>
      </c>
      <c r="H434" s="115" t="s">
        <v>196</v>
      </c>
      <c r="I434" s="73" t="s">
        <v>197</v>
      </c>
      <c r="J434" s="16"/>
      <c r="K434" s="16"/>
      <c r="S434" s="114" t="s">
        <v>192</v>
      </c>
      <c r="T434" s="206" t="s">
        <v>193</v>
      </c>
      <c r="U434" s="111">
        <f>T384/T383</f>
        <v>1</v>
      </c>
      <c r="V434" s="204" t="s">
        <v>194</v>
      </c>
      <c r="W434" s="115" t="s">
        <v>195</v>
      </c>
      <c r="X434" s="205">
        <v>2</v>
      </c>
      <c r="Y434" s="115" t="s">
        <v>196</v>
      </c>
      <c r="Z434" s="206" t="s">
        <v>197</v>
      </c>
      <c r="AA434" s="202"/>
      <c r="AB434" s="202"/>
      <c r="AJ434" s="114" t="s">
        <v>192</v>
      </c>
      <c r="AK434" s="206" t="s">
        <v>193</v>
      </c>
      <c r="AL434" s="111">
        <f>AK384/AK383</f>
        <v>1</v>
      </c>
      <c r="AM434" s="204" t="s">
        <v>194</v>
      </c>
      <c r="AN434" s="115" t="s">
        <v>195</v>
      </c>
      <c r="AO434" s="205">
        <v>2</v>
      </c>
      <c r="AP434" s="115" t="s">
        <v>196</v>
      </c>
      <c r="AQ434" s="206" t="s">
        <v>197</v>
      </c>
      <c r="AR434" s="202"/>
      <c r="AS434" s="202"/>
      <c r="BA434" s="114" t="s">
        <v>192</v>
      </c>
      <c r="BB434" s="206" t="s">
        <v>193</v>
      </c>
      <c r="BC434" s="111">
        <f>BB384/BB383</f>
        <v>1</v>
      </c>
      <c r="BD434" s="204" t="s">
        <v>194</v>
      </c>
      <c r="BE434" s="115" t="s">
        <v>195</v>
      </c>
      <c r="BF434" s="205">
        <v>2</v>
      </c>
      <c r="BG434" s="115" t="s">
        <v>196</v>
      </c>
      <c r="BH434" s="206" t="s">
        <v>197</v>
      </c>
      <c r="BI434" s="202"/>
      <c r="BJ434" s="202"/>
      <c r="BR434" s="114" t="s">
        <v>192</v>
      </c>
      <c r="BS434" s="206" t="s">
        <v>193</v>
      </c>
      <c r="BT434" s="111">
        <f>BS384/BS383</f>
        <v>1</v>
      </c>
      <c r="BU434" s="204" t="s">
        <v>194</v>
      </c>
      <c r="BV434" s="115" t="s">
        <v>195</v>
      </c>
      <c r="BW434" s="205">
        <v>2</v>
      </c>
      <c r="BX434" s="115" t="s">
        <v>196</v>
      </c>
      <c r="BY434" s="206" t="s">
        <v>197</v>
      </c>
      <c r="BZ434" s="202"/>
      <c r="CA434" s="202"/>
      <c r="CI434" s="114" t="s">
        <v>192</v>
      </c>
      <c r="CJ434" s="206" t="s">
        <v>193</v>
      </c>
      <c r="CK434" s="111">
        <f>CJ384/CJ383</f>
        <v>1</v>
      </c>
      <c r="CL434" s="204" t="s">
        <v>194</v>
      </c>
      <c r="CM434" s="115" t="s">
        <v>195</v>
      </c>
      <c r="CN434" s="205">
        <v>2</v>
      </c>
      <c r="CO434" s="115" t="s">
        <v>196</v>
      </c>
      <c r="CP434" s="206" t="s">
        <v>197</v>
      </c>
      <c r="CQ434" s="202"/>
      <c r="CR434" s="202"/>
      <c r="CZ434" s="114" t="s">
        <v>192</v>
      </c>
      <c r="DA434" s="206" t="s">
        <v>193</v>
      </c>
      <c r="DB434" s="111">
        <f>DA384/DA383</f>
        <v>1</v>
      </c>
      <c r="DC434" s="204" t="s">
        <v>194</v>
      </c>
      <c r="DD434" s="115" t="s">
        <v>195</v>
      </c>
      <c r="DE434" s="205">
        <v>2</v>
      </c>
      <c r="DF434" s="115" t="s">
        <v>196</v>
      </c>
      <c r="DG434" s="206" t="s">
        <v>197</v>
      </c>
      <c r="DH434" s="202"/>
      <c r="DI434" s="202"/>
      <c r="DQ434" s="114" t="s">
        <v>192</v>
      </c>
      <c r="DR434" s="206" t="s">
        <v>193</v>
      </c>
      <c r="DS434" s="111">
        <f>DR384/DR383</f>
        <v>1</v>
      </c>
      <c r="DT434" s="204" t="s">
        <v>194</v>
      </c>
      <c r="DU434" s="115" t="s">
        <v>195</v>
      </c>
      <c r="DV434" s="205">
        <v>2</v>
      </c>
      <c r="DW434" s="115" t="s">
        <v>196</v>
      </c>
      <c r="DX434" s="206" t="s">
        <v>197</v>
      </c>
      <c r="DY434" s="202"/>
      <c r="DZ434" s="202"/>
    </row>
    <row r="435" spans="1:130" x14ac:dyDescent="0.3">
      <c r="B435" s="116"/>
      <c r="C435" s="71"/>
      <c r="D435" s="117"/>
      <c r="E435" s="79">
        <v>-0.5</v>
      </c>
      <c r="F435" s="48" t="s">
        <v>198</v>
      </c>
      <c r="G435" s="48">
        <v>-0.3</v>
      </c>
      <c r="H435" s="48" t="s">
        <v>198</v>
      </c>
      <c r="I435" s="80">
        <v>-0.2</v>
      </c>
      <c r="J435" s="16"/>
      <c r="K435" s="16"/>
      <c r="S435" s="116"/>
      <c r="T435" s="71"/>
      <c r="U435" s="117"/>
      <c r="V435" s="79">
        <v>-0.5</v>
      </c>
      <c r="W435" s="48" t="s">
        <v>198</v>
      </c>
      <c r="X435" s="48">
        <v>-0.3</v>
      </c>
      <c r="Y435" s="48" t="s">
        <v>198</v>
      </c>
      <c r="Z435" s="80">
        <v>-0.2</v>
      </c>
      <c r="AA435" s="202"/>
      <c r="AB435" s="202"/>
      <c r="AJ435" s="116"/>
      <c r="AK435" s="71"/>
      <c r="AL435" s="117"/>
      <c r="AM435" s="79">
        <v>-0.5</v>
      </c>
      <c r="AN435" s="48" t="s">
        <v>198</v>
      </c>
      <c r="AO435" s="48">
        <v>-0.3</v>
      </c>
      <c r="AP435" s="48" t="s">
        <v>198</v>
      </c>
      <c r="AQ435" s="80">
        <v>-0.2</v>
      </c>
      <c r="AR435" s="202"/>
      <c r="AS435" s="202"/>
      <c r="BA435" s="116"/>
      <c r="BB435" s="71"/>
      <c r="BC435" s="117"/>
      <c r="BD435" s="79">
        <v>-0.5</v>
      </c>
      <c r="BE435" s="48" t="s">
        <v>198</v>
      </c>
      <c r="BF435" s="48">
        <v>-0.3</v>
      </c>
      <c r="BG435" s="48" t="s">
        <v>198</v>
      </c>
      <c r="BH435" s="80">
        <v>-0.2</v>
      </c>
      <c r="BI435" s="202"/>
      <c r="BJ435" s="202"/>
      <c r="BR435" s="116"/>
      <c r="BS435" s="71"/>
      <c r="BT435" s="117"/>
      <c r="BU435" s="79">
        <v>-0.5</v>
      </c>
      <c r="BV435" s="48" t="s">
        <v>198</v>
      </c>
      <c r="BW435" s="48">
        <v>-0.3</v>
      </c>
      <c r="BX435" s="48" t="s">
        <v>198</v>
      </c>
      <c r="BY435" s="80">
        <v>-0.2</v>
      </c>
      <c r="BZ435" s="202"/>
      <c r="CA435" s="202"/>
      <c r="CI435" s="116"/>
      <c r="CJ435" s="71"/>
      <c r="CK435" s="117"/>
      <c r="CL435" s="79">
        <v>-0.5</v>
      </c>
      <c r="CM435" s="48" t="s">
        <v>198</v>
      </c>
      <c r="CN435" s="48">
        <v>-0.3</v>
      </c>
      <c r="CO435" s="48" t="s">
        <v>198</v>
      </c>
      <c r="CP435" s="80">
        <v>-0.2</v>
      </c>
      <c r="CQ435" s="202"/>
      <c r="CR435" s="202"/>
      <c r="CZ435" s="116"/>
      <c r="DA435" s="71"/>
      <c r="DB435" s="117"/>
      <c r="DC435" s="79">
        <v>-0.5</v>
      </c>
      <c r="DD435" s="48" t="s">
        <v>198</v>
      </c>
      <c r="DE435" s="48">
        <v>-0.3</v>
      </c>
      <c r="DF435" s="48" t="s">
        <v>198</v>
      </c>
      <c r="DG435" s="80">
        <v>-0.2</v>
      </c>
      <c r="DH435" s="202"/>
      <c r="DI435" s="202"/>
      <c r="DQ435" s="116"/>
      <c r="DR435" s="71"/>
      <c r="DS435" s="117"/>
      <c r="DT435" s="79">
        <v>-0.5</v>
      </c>
      <c r="DU435" s="48" t="s">
        <v>198</v>
      </c>
      <c r="DV435" s="48">
        <v>-0.3</v>
      </c>
      <c r="DW435" s="48" t="s">
        <v>198</v>
      </c>
      <c r="DX435" s="80">
        <v>-0.2</v>
      </c>
      <c r="DY435" s="202"/>
      <c r="DZ435" s="202"/>
    </row>
    <row r="436" spans="1:130" x14ac:dyDescent="0.3">
      <c r="B436" s="116"/>
      <c r="C436" s="118" t="s">
        <v>181</v>
      </c>
      <c r="D436" s="113">
        <f>SUM(E436:I436)</f>
        <v>-0.5</v>
      </c>
      <c r="E436" s="86">
        <f>IF(D434&lt;=1,E435,"")</f>
        <v>-0.5</v>
      </c>
      <c r="F436" s="87" t="str">
        <f>IF(D434&lt;=1,"",IF(D434&gt;=2,"",E435+(D434-1)*(G435-E435)/(2-1)))</f>
        <v/>
      </c>
      <c r="G436" s="87" t="str">
        <f>IF(D434=2,G435,"")</f>
        <v/>
      </c>
      <c r="H436" s="87" t="str">
        <f>IF(D434&lt;=2,"",IF(D434&gt;=4,"",G435+(D434-2)*(I435-G435)/(4-2)))</f>
        <v/>
      </c>
      <c r="I436" s="94" t="str">
        <f>IF(D434&gt;=4,I435,"")</f>
        <v/>
      </c>
      <c r="J436" s="16"/>
      <c r="K436" s="16"/>
      <c r="S436" s="116"/>
      <c r="T436" s="118" t="s">
        <v>181</v>
      </c>
      <c r="U436" s="113">
        <f>SUM(V436:Z436)</f>
        <v>-0.5</v>
      </c>
      <c r="V436" s="86">
        <f>IF(U434&lt;=1,V435,"")</f>
        <v>-0.5</v>
      </c>
      <c r="W436" s="87" t="str">
        <f>IF(U434&lt;=1,"",IF(U434&gt;=2,"",V435+(U434-1)*(X435-V435)/(2-1)))</f>
        <v/>
      </c>
      <c r="X436" s="87" t="str">
        <f>IF(U434=2,X435,"")</f>
        <v/>
      </c>
      <c r="Y436" s="87" t="str">
        <f>IF(U434&lt;=2,"",IF(U434&gt;=4,"",X435+(U434-2)*(Z435-X435)/(4-2)))</f>
        <v/>
      </c>
      <c r="Z436" s="94" t="str">
        <f>IF(U434&gt;=4,Z435,"")</f>
        <v/>
      </c>
      <c r="AA436" s="202"/>
      <c r="AB436" s="202"/>
      <c r="AJ436" s="116"/>
      <c r="AK436" s="118" t="s">
        <v>181</v>
      </c>
      <c r="AL436" s="113">
        <f>SUM(AM436:AQ436)</f>
        <v>-0.5</v>
      </c>
      <c r="AM436" s="86">
        <f>IF(AL434&lt;=1,AM435,"")</f>
        <v>-0.5</v>
      </c>
      <c r="AN436" s="87" t="str">
        <f>IF(AL434&lt;=1,"",IF(AL434&gt;=2,"",AM435+(AL434-1)*(AO435-AM435)/(2-1)))</f>
        <v/>
      </c>
      <c r="AO436" s="87" t="str">
        <f>IF(AL434=2,AO435,"")</f>
        <v/>
      </c>
      <c r="AP436" s="87" t="str">
        <f>IF(AL434&lt;=2,"",IF(AL434&gt;=4,"",AO435+(AL434-2)*(AQ435-AO435)/(4-2)))</f>
        <v/>
      </c>
      <c r="AQ436" s="94" t="str">
        <f>IF(AL434&gt;=4,AQ435,"")</f>
        <v/>
      </c>
      <c r="AR436" s="202"/>
      <c r="AS436" s="202"/>
      <c r="BA436" s="116"/>
      <c r="BB436" s="118" t="s">
        <v>181</v>
      </c>
      <c r="BC436" s="113">
        <f>SUM(BD436:BH436)</f>
        <v>-0.5</v>
      </c>
      <c r="BD436" s="86">
        <f>IF(BC434&lt;=1,BD435,"")</f>
        <v>-0.5</v>
      </c>
      <c r="BE436" s="87" t="str">
        <f>IF(BC434&lt;=1,"",IF(BC434&gt;=2,"",BD435+(BC434-1)*(BF435-BD435)/(2-1)))</f>
        <v/>
      </c>
      <c r="BF436" s="87" t="str">
        <f>IF(BC434=2,BF435,"")</f>
        <v/>
      </c>
      <c r="BG436" s="87" t="str">
        <f>IF(BC434&lt;=2,"",IF(BC434&gt;=4,"",BF435+(BC434-2)*(BH435-BF435)/(4-2)))</f>
        <v/>
      </c>
      <c r="BH436" s="94" t="str">
        <f>IF(BC434&gt;=4,BH435,"")</f>
        <v/>
      </c>
      <c r="BI436" s="202"/>
      <c r="BJ436" s="202"/>
      <c r="BR436" s="116"/>
      <c r="BS436" s="118" t="s">
        <v>181</v>
      </c>
      <c r="BT436" s="113">
        <f>SUM(BU436:BY436)</f>
        <v>-0.5</v>
      </c>
      <c r="BU436" s="86">
        <f>IF(BT434&lt;=1,BU435,"")</f>
        <v>-0.5</v>
      </c>
      <c r="BV436" s="87" t="str">
        <f>IF(BT434&lt;=1,"",IF(BT434&gt;=2,"",BU435+(BT434-1)*(BW435-BU435)/(2-1)))</f>
        <v/>
      </c>
      <c r="BW436" s="87" t="str">
        <f>IF(BT434=2,BW435,"")</f>
        <v/>
      </c>
      <c r="BX436" s="87" t="str">
        <f>IF(BT434&lt;=2,"",IF(BT434&gt;=4,"",BW435+(BT434-2)*(BY435-BW435)/(4-2)))</f>
        <v/>
      </c>
      <c r="BY436" s="94" t="str">
        <f>IF(BT434&gt;=4,BY435,"")</f>
        <v/>
      </c>
      <c r="BZ436" s="202"/>
      <c r="CA436" s="202"/>
      <c r="CI436" s="116"/>
      <c r="CJ436" s="118" t="s">
        <v>181</v>
      </c>
      <c r="CK436" s="113">
        <f>SUM(CL436:CP436)</f>
        <v>-0.5</v>
      </c>
      <c r="CL436" s="86">
        <f>IF(CK434&lt;=1,CL435,"")</f>
        <v>-0.5</v>
      </c>
      <c r="CM436" s="87" t="str">
        <f>IF(CK434&lt;=1,"",IF(CK434&gt;=2,"",CL435+(CK434-1)*(CN435-CL435)/(2-1)))</f>
        <v/>
      </c>
      <c r="CN436" s="87" t="str">
        <f>IF(CK434=2,CN435,"")</f>
        <v/>
      </c>
      <c r="CO436" s="87" t="str">
        <f>IF(CK434&lt;=2,"",IF(CK434&gt;=4,"",CN435+(CK434-2)*(CP435-CN435)/(4-2)))</f>
        <v/>
      </c>
      <c r="CP436" s="94" t="str">
        <f>IF(CK434&gt;=4,CP435,"")</f>
        <v/>
      </c>
      <c r="CQ436" s="202"/>
      <c r="CR436" s="202"/>
      <c r="CZ436" s="116"/>
      <c r="DA436" s="118" t="s">
        <v>181</v>
      </c>
      <c r="DB436" s="113">
        <f>SUM(DC436:DG436)</f>
        <v>-0.5</v>
      </c>
      <c r="DC436" s="86">
        <f>IF(DB434&lt;=1,DC435,"")</f>
        <v>-0.5</v>
      </c>
      <c r="DD436" s="87" t="str">
        <f>IF(DB434&lt;=1,"",IF(DB434&gt;=2,"",DC435+(DB434-1)*(DE435-DC435)/(2-1)))</f>
        <v/>
      </c>
      <c r="DE436" s="87" t="str">
        <f>IF(DB434=2,DE435,"")</f>
        <v/>
      </c>
      <c r="DF436" s="87" t="str">
        <f>IF(DB434&lt;=2,"",IF(DB434&gt;=4,"",DE435+(DB434-2)*(DG435-DE435)/(4-2)))</f>
        <v/>
      </c>
      <c r="DG436" s="94" t="str">
        <f>IF(DB434&gt;=4,DG435,"")</f>
        <v/>
      </c>
      <c r="DH436" s="202"/>
      <c r="DI436" s="202"/>
      <c r="DQ436" s="116"/>
      <c r="DR436" s="118" t="s">
        <v>181</v>
      </c>
      <c r="DS436" s="113">
        <f>SUM(DT436:DX436)</f>
        <v>-0.5</v>
      </c>
      <c r="DT436" s="86">
        <f>IF(DS434&lt;=1,DT435,"")</f>
        <v>-0.5</v>
      </c>
      <c r="DU436" s="87" t="str">
        <f>IF(DS434&lt;=1,"",IF(DS434&gt;=2,"",DT435+(DS434-1)*(DV435-DT435)/(2-1)))</f>
        <v/>
      </c>
      <c r="DV436" s="87" t="str">
        <f>IF(DS434=2,DV435,"")</f>
        <v/>
      </c>
      <c r="DW436" s="87" t="str">
        <f>IF(DS434&lt;=2,"",IF(DS434&gt;=4,"",DV435+(DS434-2)*(DX435-DV435)/(4-2)))</f>
        <v/>
      </c>
      <c r="DX436" s="94" t="str">
        <f>IF(DS434&gt;=4,DX435,"")</f>
        <v/>
      </c>
      <c r="DY436" s="202"/>
      <c r="DZ436" s="202"/>
    </row>
    <row r="437" spans="1:130" x14ac:dyDescent="0.3">
      <c r="B437" s="12"/>
      <c r="C437" s="16"/>
      <c r="D437" s="16"/>
      <c r="E437" s="16"/>
      <c r="F437" s="16"/>
      <c r="G437" s="16"/>
      <c r="H437" s="16"/>
      <c r="I437" s="16"/>
      <c r="J437" s="16"/>
      <c r="K437" s="16"/>
      <c r="S437" s="12"/>
      <c r="T437" s="202"/>
      <c r="U437" s="202"/>
      <c r="V437" s="202"/>
      <c r="W437" s="202"/>
      <c r="X437" s="202"/>
      <c r="Y437" s="202"/>
      <c r="Z437" s="202"/>
      <c r="AA437" s="202"/>
      <c r="AB437" s="202"/>
      <c r="AJ437" s="12"/>
      <c r="AK437" s="202"/>
      <c r="AL437" s="202"/>
      <c r="AM437" s="202"/>
      <c r="AN437" s="202"/>
      <c r="AO437" s="202"/>
      <c r="AP437" s="202"/>
      <c r="AQ437" s="202"/>
      <c r="AR437" s="202"/>
      <c r="AS437" s="202"/>
      <c r="BA437" s="12"/>
      <c r="BB437" s="202"/>
      <c r="BC437" s="202"/>
      <c r="BD437" s="202"/>
      <c r="BE437" s="202"/>
      <c r="BF437" s="202"/>
      <c r="BG437" s="202"/>
      <c r="BH437" s="202"/>
      <c r="BI437" s="202"/>
      <c r="BJ437" s="202"/>
      <c r="BR437" s="12"/>
      <c r="BS437" s="202"/>
      <c r="BT437" s="202"/>
      <c r="BU437" s="202"/>
      <c r="BV437" s="202"/>
      <c r="BW437" s="202"/>
      <c r="BX437" s="202"/>
      <c r="BY437" s="202"/>
      <c r="BZ437" s="202"/>
      <c r="CA437" s="202"/>
      <c r="CI437" s="12"/>
      <c r="CJ437" s="202"/>
      <c r="CK437" s="202"/>
      <c r="CL437" s="202"/>
      <c r="CM437" s="202"/>
      <c r="CN437" s="202"/>
      <c r="CO437" s="202"/>
      <c r="CP437" s="202"/>
      <c r="CQ437" s="202"/>
      <c r="CR437" s="202"/>
      <c r="CZ437" s="12"/>
      <c r="DA437" s="202"/>
      <c r="DB437" s="202"/>
      <c r="DC437" s="202"/>
      <c r="DD437" s="202"/>
      <c r="DE437" s="202"/>
      <c r="DF437" s="202"/>
      <c r="DG437" s="202"/>
      <c r="DH437" s="202"/>
      <c r="DI437" s="202"/>
      <c r="DQ437" s="12"/>
      <c r="DR437" s="202"/>
      <c r="DS437" s="202"/>
      <c r="DT437" s="202"/>
      <c r="DU437" s="202"/>
      <c r="DV437" s="202"/>
      <c r="DW437" s="202"/>
      <c r="DX437" s="202"/>
      <c r="DY437" s="202"/>
      <c r="DZ437" s="202"/>
    </row>
    <row r="438" spans="1:130" x14ac:dyDescent="0.3">
      <c r="B438" s="114" t="s">
        <v>199</v>
      </c>
      <c r="C438" s="96" t="s">
        <v>181</v>
      </c>
      <c r="D438" s="32">
        <v>-0.7</v>
      </c>
      <c r="E438" s="16"/>
      <c r="F438" s="16"/>
      <c r="G438" s="16"/>
      <c r="H438" s="16"/>
      <c r="I438" s="16"/>
      <c r="J438" s="16"/>
      <c r="K438" s="16"/>
      <c r="S438" s="114" t="s">
        <v>199</v>
      </c>
      <c r="T438" s="197" t="s">
        <v>181</v>
      </c>
      <c r="U438" s="32">
        <v>-0.7</v>
      </c>
      <c r="V438" s="202"/>
      <c r="W438" s="202"/>
      <c r="X438" s="202"/>
      <c r="Y438" s="202"/>
      <c r="Z438" s="202"/>
      <c r="AA438" s="202"/>
      <c r="AB438" s="202"/>
      <c r="AJ438" s="114" t="s">
        <v>199</v>
      </c>
      <c r="AK438" s="197" t="s">
        <v>181</v>
      </c>
      <c r="AL438" s="32">
        <v>-0.7</v>
      </c>
      <c r="AM438" s="202"/>
      <c r="AN438" s="202"/>
      <c r="AO438" s="202"/>
      <c r="AP438" s="202"/>
      <c r="AQ438" s="202"/>
      <c r="AR438" s="202"/>
      <c r="AS438" s="202"/>
      <c r="BA438" s="114" t="s">
        <v>199</v>
      </c>
      <c r="BB438" s="197" t="s">
        <v>181</v>
      </c>
      <c r="BC438" s="32">
        <v>-0.7</v>
      </c>
      <c r="BD438" s="202"/>
      <c r="BE438" s="202"/>
      <c r="BF438" s="202"/>
      <c r="BG438" s="202"/>
      <c r="BH438" s="202"/>
      <c r="BI438" s="202"/>
      <c r="BJ438" s="202"/>
      <c r="BR438" s="114" t="s">
        <v>199</v>
      </c>
      <c r="BS438" s="197" t="s">
        <v>181</v>
      </c>
      <c r="BT438" s="32">
        <v>-0.7</v>
      </c>
      <c r="BU438" s="202"/>
      <c r="BV438" s="202"/>
      <c r="BW438" s="202"/>
      <c r="BX438" s="202"/>
      <c r="BY438" s="202"/>
      <c r="BZ438" s="202"/>
      <c r="CA438" s="202"/>
      <c r="CI438" s="114" t="s">
        <v>199</v>
      </c>
      <c r="CJ438" s="197" t="s">
        <v>181</v>
      </c>
      <c r="CK438" s="32">
        <v>-0.7</v>
      </c>
      <c r="CL438" s="202"/>
      <c r="CM438" s="202"/>
      <c r="CN438" s="202"/>
      <c r="CO438" s="202"/>
      <c r="CP438" s="202"/>
      <c r="CQ438" s="202"/>
      <c r="CR438" s="202"/>
      <c r="CZ438" s="114" t="s">
        <v>199</v>
      </c>
      <c r="DA438" s="197" t="s">
        <v>181</v>
      </c>
      <c r="DB438" s="32">
        <v>-0.7</v>
      </c>
      <c r="DC438" s="202"/>
      <c r="DD438" s="202"/>
      <c r="DE438" s="202"/>
      <c r="DF438" s="202"/>
      <c r="DG438" s="202"/>
      <c r="DH438" s="202"/>
      <c r="DI438" s="202"/>
      <c r="DQ438" s="114" t="s">
        <v>199</v>
      </c>
      <c r="DR438" s="197" t="s">
        <v>181</v>
      </c>
      <c r="DS438" s="32">
        <v>-0.7</v>
      </c>
      <c r="DT438" s="202"/>
      <c r="DU438" s="202"/>
      <c r="DV438" s="202"/>
      <c r="DW438" s="202"/>
      <c r="DX438" s="202"/>
      <c r="DY438" s="202"/>
      <c r="DZ438" s="202"/>
    </row>
    <row r="439" spans="1:130" x14ac:dyDescent="0.3">
      <c r="B439" s="12"/>
      <c r="C439" s="16"/>
      <c r="D439" s="16"/>
      <c r="E439" s="16"/>
      <c r="F439" s="16"/>
      <c r="G439" s="16"/>
      <c r="H439" s="16"/>
      <c r="I439" s="16"/>
      <c r="J439" s="16"/>
      <c r="K439" s="16"/>
      <c r="S439" s="12"/>
      <c r="T439" s="202"/>
      <c r="U439" s="202"/>
      <c r="V439" s="202"/>
      <c r="W439" s="202"/>
      <c r="X439" s="202"/>
      <c r="Y439" s="202"/>
      <c r="Z439" s="202"/>
      <c r="AA439" s="202"/>
      <c r="AB439" s="202"/>
      <c r="AJ439" s="12"/>
      <c r="AK439" s="202"/>
      <c r="AL439" s="202"/>
      <c r="AM439" s="202"/>
      <c r="AN439" s="202"/>
      <c r="AO439" s="202"/>
      <c r="AP439" s="202"/>
      <c r="AQ439" s="202"/>
      <c r="AR439" s="202"/>
      <c r="AS439" s="202"/>
      <c r="BA439" s="12"/>
      <c r="BB439" s="202"/>
      <c r="BC439" s="202"/>
      <c r="BD439" s="202"/>
      <c r="BE439" s="202"/>
      <c r="BF439" s="202"/>
      <c r="BG439" s="202"/>
      <c r="BH439" s="202"/>
      <c r="BI439" s="202"/>
      <c r="BJ439" s="202"/>
      <c r="BR439" s="12"/>
      <c r="BS439" s="202"/>
      <c r="BT439" s="202"/>
      <c r="BU439" s="202"/>
      <c r="BV439" s="202"/>
      <c r="BW439" s="202"/>
      <c r="BX439" s="202"/>
      <c r="BY439" s="202"/>
      <c r="BZ439" s="202"/>
      <c r="CA439" s="202"/>
      <c r="CI439" s="12"/>
      <c r="CJ439" s="202"/>
      <c r="CK439" s="202"/>
      <c r="CL439" s="202"/>
      <c r="CM439" s="202"/>
      <c r="CN439" s="202"/>
      <c r="CO439" s="202"/>
      <c r="CP439" s="202"/>
      <c r="CQ439" s="202"/>
      <c r="CR439" s="202"/>
      <c r="CZ439" s="12"/>
      <c r="DA439" s="202"/>
      <c r="DB439" s="202"/>
      <c r="DC439" s="202"/>
      <c r="DD439" s="202"/>
      <c r="DE439" s="202"/>
      <c r="DF439" s="202"/>
      <c r="DG439" s="202"/>
      <c r="DH439" s="202"/>
      <c r="DI439" s="202"/>
      <c r="DQ439" s="12"/>
      <c r="DR439" s="202"/>
      <c r="DS439" s="202"/>
      <c r="DT439" s="202"/>
      <c r="DU439" s="202"/>
      <c r="DV439" s="202"/>
      <c r="DW439" s="202"/>
      <c r="DX439" s="202"/>
      <c r="DY439" s="202"/>
      <c r="DZ439" s="202"/>
    </row>
    <row r="440" spans="1:130" s="66" customFormat="1" x14ac:dyDescent="0.3">
      <c r="A440" s="67" t="s">
        <v>202</v>
      </c>
      <c r="R440" s="67" t="s">
        <v>202</v>
      </c>
      <c r="AI440" s="623" t="s">
        <v>202</v>
      </c>
      <c r="AZ440" s="67" t="s">
        <v>202</v>
      </c>
      <c r="BQ440" s="618" t="s">
        <v>202</v>
      </c>
      <c r="CH440" s="67" t="s">
        <v>202</v>
      </c>
      <c r="CY440" s="623" t="s">
        <v>202</v>
      </c>
      <c r="DP440" s="67" t="s">
        <v>202</v>
      </c>
    </row>
    <row r="441" spans="1:130" x14ac:dyDescent="0.3">
      <c r="A441" s="1" t="s">
        <v>203</v>
      </c>
      <c r="B441" s="1"/>
      <c r="R441" s="1" t="s">
        <v>203</v>
      </c>
      <c r="S441" s="1"/>
      <c r="AI441" s="623" t="s">
        <v>203</v>
      </c>
      <c r="AJ441" s="1"/>
      <c r="AZ441" s="1" t="s">
        <v>203</v>
      </c>
      <c r="BA441" s="1"/>
      <c r="BQ441" s="618" t="s">
        <v>203</v>
      </c>
      <c r="BR441" s="1"/>
      <c r="CH441" s="1" t="s">
        <v>203</v>
      </c>
      <c r="CI441" s="1"/>
      <c r="CY441" s="623" t="s">
        <v>203</v>
      </c>
      <c r="CZ441" s="1"/>
      <c r="DP441" s="1" t="s">
        <v>203</v>
      </c>
      <c r="DQ441" s="1"/>
    </row>
    <row r="442" spans="1:130" x14ac:dyDescent="0.3">
      <c r="A442" s="1"/>
      <c r="B442" s="120" t="s">
        <v>89</v>
      </c>
      <c r="R442" s="1"/>
      <c r="S442" s="120" t="s">
        <v>89</v>
      </c>
      <c r="AI442" s="623"/>
      <c r="AJ442" s="120" t="s">
        <v>89</v>
      </c>
      <c r="AZ442" s="1"/>
      <c r="BA442" s="120" t="s">
        <v>89</v>
      </c>
      <c r="BQ442" s="618"/>
      <c r="BR442" s="120" t="s">
        <v>89</v>
      </c>
      <c r="CH442" s="1"/>
      <c r="CI442" s="120" t="s">
        <v>89</v>
      </c>
      <c r="CY442" s="623"/>
      <c r="CZ442" s="120" t="s">
        <v>89</v>
      </c>
      <c r="DP442" s="1"/>
      <c r="DQ442" s="120" t="s">
        <v>89</v>
      </c>
    </row>
    <row r="443" spans="1:130" x14ac:dyDescent="0.3">
      <c r="A443" s="1"/>
      <c r="B443" s="1" t="s">
        <v>232</v>
      </c>
      <c r="F443" s="121"/>
      <c r="R443" s="1"/>
      <c r="S443" s="1" t="s">
        <v>232</v>
      </c>
      <c r="W443" s="121"/>
      <c r="AI443" s="623"/>
      <c r="AJ443" s="1" t="s">
        <v>232</v>
      </c>
      <c r="AN443" s="121"/>
      <c r="AZ443" s="1"/>
      <c r="BA443" s="1" t="s">
        <v>232</v>
      </c>
      <c r="BE443" s="121"/>
      <c r="BQ443" s="618"/>
      <c r="BR443" s="1" t="s">
        <v>232</v>
      </c>
      <c r="BV443" s="121"/>
      <c r="CH443" s="1"/>
      <c r="CI443" s="1" t="s">
        <v>232</v>
      </c>
      <c r="CM443" s="121"/>
      <c r="CY443" s="623"/>
      <c r="CZ443" s="1" t="s">
        <v>232</v>
      </c>
      <c r="DD443" s="121"/>
      <c r="DP443" s="1"/>
      <c r="DQ443" s="1" t="s">
        <v>232</v>
      </c>
      <c r="DU443" s="121"/>
    </row>
    <row r="444" spans="1:130" x14ac:dyDescent="0.3">
      <c r="A444" s="1"/>
      <c r="B444" s="1" t="s">
        <v>233</v>
      </c>
      <c r="F444" s="122"/>
      <c r="R444" s="1"/>
      <c r="S444" s="1" t="s">
        <v>233</v>
      </c>
      <c r="W444" s="122"/>
      <c r="AI444" s="623"/>
      <c r="AJ444" s="1" t="s">
        <v>233</v>
      </c>
      <c r="AN444" s="122"/>
      <c r="AZ444" s="1"/>
      <c r="BA444" s="1" t="s">
        <v>233</v>
      </c>
      <c r="BE444" s="122"/>
      <c r="BQ444" s="618"/>
      <c r="BR444" s="1" t="s">
        <v>233</v>
      </c>
      <c r="BV444" s="122"/>
      <c r="CH444" s="1"/>
      <c r="CI444" s="1" t="s">
        <v>233</v>
      </c>
      <c r="CM444" s="122"/>
      <c r="CY444" s="623"/>
      <c r="CZ444" s="1" t="s">
        <v>233</v>
      </c>
      <c r="DD444" s="122"/>
      <c r="DP444" s="1"/>
      <c r="DQ444" s="1" t="s">
        <v>233</v>
      </c>
      <c r="DU444" s="122"/>
    </row>
    <row r="445" spans="1:130" x14ac:dyDescent="0.3">
      <c r="B445" s="47" t="s">
        <v>234</v>
      </c>
      <c r="C445" s="38"/>
      <c r="D445" s="16"/>
      <c r="E445" s="16"/>
      <c r="F445" s="122"/>
      <c r="H445" s="16"/>
      <c r="I445" s="16"/>
      <c r="S445" s="47" t="s">
        <v>234</v>
      </c>
      <c r="T445" s="38"/>
      <c r="U445" s="202"/>
      <c r="V445" s="202"/>
      <c r="W445" s="122"/>
      <c r="Y445" s="202"/>
      <c r="Z445" s="202"/>
      <c r="AJ445" s="47" t="s">
        <v>234</v>
      </c>
      <c r="AK445" s="38"/>
      <c r="AL445" s="202"/>
      <c r="AM445" s="202"/>
      <c r="AN445" s="122"/>
      <c r="AP445" s="202"/>
      <c r="AQ445" s="202"/>
      <c r="BA445" s="47" t="s">
        <v>234</v>
      </c>
      <c r="BB445" s="38"/>
      <c r="BC445" s="202"/>
      <c r="BD445" s="202"/>
      <c r="BE445" s="122"/>
      <c r="BG445" s="202"/>
      <c r="BH445" s="202"/>
      <c r="BR445" s="47" t="s">
        <v>234</v>
      </c>
      <c r="BS445" s="38"/>
      <c r="BT445" s="202"/>
      <c r="BU445" s="202"/>
      <c r="BV445" s="122"/>
      <c r="BX445" s="202"/>
      <c r="BY445" s="202"/>
      <c r="CI445" s="47" t="s">
        <v>234</v>
      </c>
      <c r="CJ445" s="38"/>
      <c r="CK445" s="202"/>
      <c r="CL445" s="202"/>
      <c r="CM445" s="122"/>
      <c r="CO445" s="202"/>
      <c r="CP445" s="202"/>
      <c r="CZ445" s="47" t="s">
        <v>234</v>
      </c>
      <c r="DA445" s="38"/>
      <c r="DB445" s="202"/>
      <c r="DC445" s="202"/>
      <c r="DD445" s="122"/>
      <c r="DF445" s="202"/>
      <c r="DG445" s="202"/>
      <c r="DQ445" s="47" t="s">
        <v>234</v>
      </c>
      <c r="DR445" s="38"/>
      <c r="DS445" s="202"/>
      <c r="DT445" s="202"/>
      <c r="DU445" s="122"/>
      <c r="DW445" s="202"/>
      <c r="DX445" s="202"/>
    </row>
    <row r="446" spans="1:130" x14ac:dyDescent="0.3">
      <c r="B446" s="38"/>
      <c r="C446" s="16"/>
      <c r="D446" s="16"/>
      <c r="E446" s="16"/>
      <c r="F446" s="122"/>
      <c r="H446" s="16"/>
      <c r="I446" s="16"/>
      <c r="S446" s="38"/>
      <c r="T446" s="202"/>
      <c r="U446" s="202"/>
      <c r="V446" s="202"/>
      <c r="W446" s="122"/>
      <c r="Y446" s="202"/>
      <c r="Z446" s="202"/>
      <c r="AJ446" s="38"/>
      <c r="AK446" s="202"/>
      <c r="AL446" s="202"/>
      <c r="AM446" s="202"/>
      <c r="AN446" s="122"/>
      <c r="AP446" s="202"/>
      <c r="AQ446" s="202"/>
      <c r="BA446" s="38"/>
      <c r="BB446" s="202"/>
      <c r="BC446" s="202"/>
      <c r="BD446" s="202"/>
      <c r="BE446" s="122"/>
      <c r="BG446" s="202"/>
      <c r="BH446" s="202"/>
      <c r="BR446" s="38"/>
      <c r="BS446" s="202"/>
      <c r="BT446" s="202"/>
      <c r="BU446" s="202"/>
      <c r="BV446" s="122"/>
      <c r="BX446" s="202"/>
      <c r="BY446" s="202"/>
      <c r="CI446" s="38"/>
      <c r="CJ446" s="202"/>
      <c r="CK446" s="202"/>
      <c r="CL446" s="202"/>
      <c r="CM446" s="122"/>
      <c r="CO446" s="202"/>
      <c r="CP446" s="202"/>
      <c r="CZ446" s="38"/>
      <c r="DA446" s="202"/>
      <c r="DB446" s="202"/>
      <c r="DC446" s="202"/>
      <c r="DD446" s="122"/>
      <c r="DF446" s="202"/>
      <c r="DG446" s="202"/>
      <c r="DQ446" s="38"/>
      <c r="DR446" s="202"/>
      <c r="DS446" s="202"/>
      <c r="DT446" s="202"/>
      <c r="DU446" s="122"/>
      <c r="DW446" s="202"/>
      <c r="DX446" s="202"/>
    </row>
    <row r="447" spans="1:130" x14ac:dyDescent="0.3">
      <c r="B447" s="12" t="s">
        <v>211</v>
      </c>
      <c r="C447" s="11" t="str">
        <f>IF(C175="X","+X","+Y")</f>
        <v>+X</v>
      </c>
      <c r="D447" s="16"/>
      <c r="E447" s="16"/>
      <c r="F447" s="122"/>
      <c r="H447" s="16"/>
      <c r="I447" s="16"/>
      <c r="S447" s="12" t="s">
        <v>211</v>
      </c>
      <c r="T447" s="11" t="str">
        <f>IF(T175="X","+X","+Y")</f>
        <v>+X</v>
      </c>
      <c r="U447" s="202"/>
      <c r="V447" s="202"/>
      <c r="W447" s="122"/>
      <c r="Y447" s="202"/>
      <c r="Z447" s="202"/>
      <c r="AJ447" s="12" t="s">
        <v>211</v>
      </c>
      <c r="AK447" s="11" t="str">
        <f>IF(AK175="X","+X","+Y")</f>
        <v>+X</v>
      </c>
      <c r="AL447" s="202"/>
      <c r="AM447" s="202"/>
      <c r="AN447" s="122"/>
      <c r="AP447" s="202"/>
      <c r="AQ447" s="202"/>
      <c r="BA447" s="12" t="s">
        <v>211</v>
      </c>
      <c r="BB447" s="11" t="str">
        <f>IF(BB175="X","+X","+Y")</f>
        <v>+X</v>
      </c>
      <c r="BC447" s="202"/>
      <c r="BD447" s="202"/>
      <c r="BE447" s="122"/>
      <c r="BG447" s="202"/>
      <c r="BH447" s="202"/>
      <c r="BR447" s="12" t="s">
        <v>211</v>
      </c>
      <c r="BS447" s="11" t="str">
        <f>IF(BS175="X","+X","+Y")</f>
        <v>+Y</v>
      </c>
      <c r="BT447" s="202"/>
      <c r="BU447" s="202"/>
      <c r="BV447" s="122"/>
      <c r="BX447" s="202"/>
      <c r="BY447" s="202"/>
      <c r="CI447" s="12" t="s">
        <v>211</v>
      </c>
      <c r="CJ447" s="11" t="str">
        <f>IF(CJ175="X","+X","+Y")</f>
        <v>+Y</v>
      </c>
      <c r="CK447" s="202"/>
      <c r="CL447" s="202"/>
      <c r="CM447" s="122"/>
      <c r="CO447" s="202"/>
      <c r="CP447" s="202"/>
      <c r="CZ447" s="12" t="s">
        <v>211</v>
      </c>
      <c r="DA447" s="11" t="str">
        <f>IF(DA175="X","+X","+Y")</f>
        <v>+Y</v>
      </c>
      <c r="DB447" s="202"/>
      <c r="DC447" s="202"/>
      <c r="DD447" s="122"/>
      <c r="DF447" s="202"/>
      <c r="DG447" s="202"/>
      <c r="DQ447" s="12" t="s">
        <v>211</v>
      </c>
      <c r="DR447" s="11" t="str">
        <f>IF(DR175="X","+X","+Y")</f>
        <v>+Y</v>
      </c>
      <c r="DS447" s="202"/>
      <c r="DT447" s="202"/>
      <c r="DU447" s="122"/>
      <c r="DW447" s="202"/>
      <c r="DX447" s="202"/>
    </row>
    <row r="448" spans="1:130" x14ac:dyDescent="0.3">
      <c r="B448" s="12" t="s">
        <v>192</v>
      </c>
      <c r="C448" s="11" t="str">
        <f>IF(C175="X","-X","-Y")</f>
        <v>-X</v>
      </c>
      <c r="D448" s="16"/>
      <c r="E448" s="16"/>
      <c r="F448" s="122"/>
      <c r="H448" s="16"/>
      <c r="I448" s="16"/>
      <c r="S448" s="12" t="s">
        <v>192</v>
      </c>
      <c r="T448" s="11" t="str">
        <f>IF(T175="X","-X","-Y")</f>
        <v>-X</v>
      </c>
      <c r="U448" s="202"/>
      <c r="V448" s="202"/>
      <c r="W448" s="122"/>
      <c r="Y448" s="202"/>
      <c r="Z448" s="202"/>
      <c r="AJ448" s="12" t="s">
        <v>192</v>
      </c>
      <c r="AK448" s="11" t="str">
        <f>IF(AK175="X","-X","-Y")</f>
        <v>-X</v>
      </c>
      <c r="AL448" s="202"/>
      <c r="AM448" s="202"/>
      <c r="AN448" s="122"/>
      <c r="AP448" s="202"/>
      <c r="AQ448" s="202"/>
      <c r="BA448" s="12" t="s">
        <v>192</v>
      </c>
      <c r="BB448" s="11" t="str">
        <f>IF(BB175="X","-X","-Y")</f>
        <v>-X</v>
      </c>
      <c r="BC448" s="202"/>
      <c r="BD448" s="202"/>
      <c r="BE448" s="122"/>
      <c r="BG448" s="202"/>
      <c r="BH448" s="202"/>
      <c r="BR448" s="12" t="s">
        <v>192</v>
      </c>
      <c r="BS448" s="11" t="str">
        <f>IF(BS175="X","-X","-Y")</f>
        <v>-Y</v>
      </c>
      <c r="BT448" s="202"/>
      <c r="BU448" s="202"/>
      <c r="BV448" s="122"/>
      <c r="BX448" s="202"/>
      <c r="BY448" s="202"/>
      <c r="CI448" s="12" t="s">
        <v>192</v>
      </c>
      <c r="CJ448" s="11" t="str">
        <f>IF(CJ175="X","-X","-Y")</f>
        <v>-Y</v>
      </c>
      <c r="CK448" s="202"/>
      <c r="CL448" s="202"/>
      <c r="CM448" s="122"/>
      <c r="CO448" s="202"/>
      <c r="CP448" s="202"/>
      <c r="CZ448" s="12" t="s">
        <v>192</v>
      </c>
      <c r="DA448" s="11" t="str">
        <f>IF(DA175="X","-X","-Y")</f>
        <v>-Y</v>
      </c>
      <c r="DB448" s="202"/>
      <c r="DC448" s="202"/>
      <c r="DD448" s="122"/>
      <c r="DF448" s="202"/>
      <c r="DG448" s="202"/>
      <c r="DQ448" s="12" t="s">
        <v>192</v>
      </c>
      <c r="DR448" s="11" t="str">
        <f>IF(DR175="X","-X","-Y")</f>
        <v>-Y</v>
      </c>
      <c r="DS448" s="202"/>
      <c r="DT448" s="202"/>
      <c r="DU448" s="122"/>
      <c r="DW448" s="202"/>
      <c r="DX448" s="202"/>
    </row>
    <row r="449" spans="1:136" x14ac:dyDescent="0.3">
      <c r="B449" s="12" t="s">
        <v>214</v>
      </c>
      <c r="C449" s="11" t="str">
        <f>IF(C175="X","+Y","+X")</f>
        <v>+Y</v>
      </c>
      <c r="D449" s="16"/>
      <c r="E449" s="16"/>
      <c r="F449" s="122"/>
      <c r="H449" s="16"/>
      <c r="I449" s="16"/>
      <c r="S449" s="12" t="s">
        <v>214</v>
      </c>
      <c r="T449" s="11" t="str">
        <f>IF(T175="X","+Y","+X")</f>
        <v>+Y</v>
      </c>
      <c r="U449" s="202"/>
      <c r="V449" s="202"/>
      <c r="W449" s="122"/>
      <c r="Y449" s="202"/>
      <c r="Z449" s="202"/>
      <c r="AJ449" s="12" t="s">
        <v>214</v>
      </c>
      <c r="AK449" s="11" t="str">
        <f>IF(AK175="X","+Y","+X")</f>
        <v>+Y</v>
      </c>
      <c r="AL449" s="202"/>
      <c r="AM449" s="202"/>
      <c r="AN449" s="122"/>
      <c r="AP449" s="202"/>
      <c r="AQ449" s="202"/>
      <c r="BA449" s="12" t="s">
        <v>214</v>
      </c>
      <c r="BB449" s="11" t="str">
        <f>IF(BB175="X","+Y","+X")</f>
        <v>+Y</v>
      </c>
      <c r="BC449" s="202"/>
      <c r="BD449" s="202"/>
      <c r="BE449" s="122"/>
      <c r="BG449" s="202"/>
      <c r="BH449" s="202"/>
      <c r="BR449" s="12" t="s">
        <v>214</v>
      </c>
      <c r="BS449" s="11" t="str">
        <f>IF(BS175="X","+Y","+X")</f>
        <v>+X</v>
      </c>
      <c r="BT449" s="202"/>
      <c r="BU449" s="202"/>
      <c r="BV449" s="122"/>
      <c r="BX449" s="202"/>
      <c r="BY449" s="202"/>
      <c r="CI449" s="12" t="s">
        <v>214</v>
      </c>
      <c r="CJ449" s="11" t="str">
        <f>IF(CJ175="X","+Y","+X")</f>
        <v>+X</v>
      </c>
      <c r="CK449" s="202"/>
      <c r="CL449" s="202"/>
      <c r="CM449" s="122"/>
      <c r="CO449" s="202"/>
      <c r="CP449" s="202"/>
      <c r="CZ449" s="12" t="s">
        <v>214</v>
      </c>
      <c r="DA449" s="11" t="str">
        <f>IF(DA175="X","+Y","+X")</f>
        <v>+X</v>
      </c>
      <c r="DB449" s="202"/>
      <c r="DC449" s="202"/>
      <c r="DD449" s="122"/>
      <c r="DF449" s="202"/>
      <c r="DG449" s="202"/>
      <c r="DQ449" s="12" t="s">
        <v>214</v>
      </c>
      <c r="DR449" s="11" t="str">
        <f>IF(DR175="X","+Y","+X")</f>
        <v>+X</v>
      </c>
      <c r="DS449" s="202"/>
      <c r="DT449" s="202"/>
      <c r="DU449" s="122"/>
      <c r="DW449" s="202"/>
      <c r="DX449" s="202"/>
    </row>
    <row r="450" spans="1:136" x14ac:dyDescent="0.3">
      <c r="B450" s="12" t="s">
        <v>216</v>
      </c>
      <c r="C450" s="11" t="str">
        <f>IF(C175="X","-Y","-X")</f>
        <v>-Y</v>
      </c>
      <c r="D450" s="16"/>
      <c r="E450" s="16"/>
      <c r="F450" s="122"/>
      <c r="H450" s="16"/>
      <c r="I450" s="16"/>
      <c r="S450" s="12" t="s">
        <v>216</v>
      </c>
      <c r="T450" s="11" t="str">
        <f>IF(T175="X","-Y","-X")</f>
        <v>-Y</v>
      </c>
      <c r="U450" s="202"/>
      <c r="V450" s="202"/>
      <c r="W450" s="122"/>
      <c r="Y450" s="202"/>
      <c r="Z450" s="202"/>
      <c r="AJ450" s="12" t="s">
        <v>216</v>
      </c>
      <c r="AK450" s="11" t="str">
        <f>IF(AK175="X","-Y","-X")</f>
        <v>-Y</v>
      </c>
      <c r="AL450" s="202"/>
      <c r="AM450" s="202"/>
      <c r="AN450" s="122"/>
      <c r="AP450" s="202"/>
      <c r="AQ450" s="202"/>
      <c r="BA450" s="12" t="s">
        <v>216</v>
      </c>
      <c r="BB450" s="11" t="str">
        <f>IF(BB175="X","-Y","-X")</f>
        <v>-Y</v>
      </c>
      <c r="BC450" s="202"/>
      <c r="BD450" s="202"/>
      <c r="BE450" s="122"/>
      <c r="BG450" s="202"/>
      <c r="BH450" s="202"/>
      <c r="BR450" s="12" t="s">
        <v>216</v>
      </c>
      <c r="BS450" s="11" t="str">
        <f>IF(BS175="X","-Y","-X")</f>
        <v>-X</v>
      </c>
      <c r="BT450" s="202"/>
      <c r="BU450" s="202"/>
      <c r="BV450" s="122"/>
      <c r="BX450" s="202"/>
      <c r="BY450" s="202"/>
      <c r="CI450" s="12" t="s">
        <v>216</v>
      </c>
      <c r="CJ450" s="11" t="str">
        <f>IF(CJ175="X","-Y","-X")</f>
        <v>-X</v>
      </c>
      <c r="CK450" s="202"/>
      <c r="CL450" s="202"/>
      <c r="CM450" s="122"/>
      <c r="CO450" s="202"/>
      <c r="CP450" s="202"/>
      <c r="CZ450" s="12" t="s">
        <v>216</v>
      </c>
      <c r="DA450" s="11" t="str">
        <f>IF(DA175="X","-Y","-X")</f>
        <v>-X</v>
      </c>
      <c r="DB450" s="202"/>
      <c r="DC450" s="202"/>
      <c r="DD450" s="122"/>
      <c r="DF450" s="202"/>
      <c r="DG450" s="202"/>
      <c r="DQ450" s="12" t="s">
        <v>216</v>
      </c>
      <c r="DR450" s="11" t="str">
        <f>IF(DR175="X","-Y","-X")</f>
        <v>-X</v>
      </c>
      <c r="DS450" s="202"/>
      <c r="DT450" s="202"/>
      <c r="DU450" s="122"/>
      <c r="DW450" s="202"/>
      <c r="DX450" s="202"/>
    </row>
    <row r="451" spans="1:136" x14ac:dyDescent="0.3">
      <c r="B451" s="12" t="s">
        <v>218</v>
      </c>
      <c r="C451" s="11" t="str">
        <f>IF(C175="X","+X","+Y")</f>
        <v>+X</v>
      </c>
      <c r="D451" s="16"/>
      <c r="E451" s="16"/>
      <c r="F451" s="122"/>
      <c r="G451" s="16"/>
      <c r="H451" s="16"/>
      <c r="I451" s="16"/>
      <c r="S451" s="12" t="s">
        <v>218</v>
      </c>
      <c r="T451" s="11" t="str">
        <f>IF(T175="X","+X","+Y")</f>
        <v>+X</v>
      </c>
      <c r="U451" s="202"/>
      <c r="V451" s="202"/>
      <c r="W451" s="122"/>
      <c r="X451" s="202"/>
      <c r="Y451" s="202"/>
      <c r="Z451" s="202"/>
      <c r="AJ451" s="12" t="s">
        <v>218</v>
      </c>
      <c r="AK451" s="11" t="str">
        <f>IF(AK175="X","+X","+Y")</f>
        <v>+X</v>
      </c>
      <c r="AL451" s="202"/>
      <c r="AM451" s="202"/>
      <c r="AN451" s="122"/>
      <c r="AO451" s="202"/>
      <c r="AP451" s="202"/>
      <c r="AQ451" s="202"/>
      <c r="BA451" s="12" t="s">
        <v>218</v>
      </c>
      <c r="BB451" s="11" t="str">
        <f>IF(BB175="X","+X","+Y")</f>
        <v>+X</v>
      </c>
      <c r="BC451" s="202"/>
      <c r="BD451" s="202"/>
      <c r="BE451" s="122"/>
      <c r="BF451" s="202"/>
      <c r="BG451" s="202"/>
      <c r="BH451" s="202"/>
      <c r="BR451" s="12" t="s">
        <v>218</v>
      </c>
      <c r="BS451" s="11" t="str">
        <f>IF(BS175="X","+X","+Y")</f>
        <v>+Y</v>
      </c>
      <c r="BT451" s="202"/>
      <c r="BU451" s="202"/>
      <c r="BV451" s="122"/>
      <c r="BW451" s="202"/>
      <c r="BX451" s="202"/>
      <c r="BY451" s="202"/>
      <c r="CI451" s="12" t="s">
        <v>218</v>
      </c>
      <c r="CJ451" s="11" t="str">
        <f>IF(CJ175="X","+X","+Y")</f>
        <v>+Y</v>
      </c>
      <c r="CK451" s="202"/>
      <c r="CL451" s="202"/>
      <c r="CM451" s="122"/>
      <c r="CN451" s="202"/>
      <c r="CO451" s="202"/>
      <c r="CP451" s="202"/>
      <c r="CZ451" s="12" t="s">
        <v>218</v>
      </c>
      <c r="DA451" s="11" t="str">
        <f>IF(DA175="X","+X","+Y")</f>
        <v>+Y</v>
      </c>
      <c r="DB451" s="202"/>
      <c r="DC451" s="202"/>
      <c r="DD451" s="122"/>
      <c r="DE451" s="202"/>
      <c r="DF451" s="202"/>
      <c r="DG451" s="202"/>
      <c r="DQ451" s="12" t="s">
        <v>218</v>
      </c>
      <c r="DR451" s="11" t="str">
        <f>IF(DR175="X","+X","+Y")</f>
        <v>+Y</v>
      </c>
      <c r="DS451" s="202"/>
      <c r="DT451" s="202"/>
      <c r="DU451" s="122"/>
      <c r="DV451" s="202"/>
      <c r="DW451" s="202"/>
      <c r="DX451" s="202"/>
    </row>
    <row r="452" spans="1:136" x14ac:dyDescent="0.3">
      <c r="B452" s="12" t="s">
        <v>182</v>
      </c>
      <c r="C452" s="11" t="str">
        <f>IF(C175="X","-X","-Y")</f>
        <v>-X</v>
      </c>
      <c r="D452" s="16"/>
      <c r="E452" s="16"/>
      <c r="F452" s="16"/>
      <c r="G452" s="16"/>
      <c r="H452" s="16"/>
      <c r="I452" s="16"/>
      <c r="S452" s="12" t="s">
        <v>182</v>
      </c>
      <c r="T452" s="11" t="str">
        <f>IF(T175="X","-X","-Y")</f>
        <v>-X</v>
      </c>
      <c r="U452" s="202"/>
      <c r="V452" s="202"/>
      <c r="W452" s="202"/>
      <c r="X452" s="202"/>
      <c r="Y452" s="202"/>
      <c r="Z452" s="202"/>
      <c r="AJ452" s="12" t="s">
        <v>182</v>
      </c>
      <c r="AK452" s="11" t="str">
        <f>IF(AK175="X","-X","-Y")</f>
        <v>-X</v>
      </c>
      <c r="AL452" s="202"/>
      <c r="AM452" s="202"/>
      <c r="AN452" s="202"/>
      <c r="AO452" s="202"/>
      <c r="AP452" s="202"/>
      <c r="AQ452" s="202"/>
      <c r="BA452" s="12" t="s">
        <v>182</v>
      </c>
      <c r="BB452" s="11" t="str">
        <f>IF(BB175="X","-X","-Y")</f>
        <v>-X</v>
      </c>
      <c r="BC452" s="202"/>
      <c r="BD452" s="202"/>
      <c r="BE452" s="202"/>
      <c r="BF452" s="202"/>
      <c r="BG452" s="202"/>
      <c r="BH452" s="202"/>
      <c r="BR452" s="12" t="s">
        <v>182</v>
      </c>
      <c r="BS452" s="11" t="str">
        <f>IF(BS175="X","-X","-Y")</f>
        <v>-Y</v>
      </c>
      <c r="BT452" s="202"/>
      <c r="BU452" s="202"/>
      <c r="BV452" s="202"/>
      <c r="BW452" s="202"/>
      <c r="BX452" s="202"/>
      <c r="BY452" s="202"/>
      <c r="CI452" s="12" t="s">
        <v>182</v>
      </c>
      <c r="CJ452" s="11" t="str">
        <f>IF(CJ175="X","-X","-Y")</f>
        <v>-Y</v>
      </c>
      <c r="CK452" s="202"/>
      <c r="CL452" s="202"/>
      <c r="CM452" s="202"/>
      <c r="CN452" s="202"/>
      <c r="CO452" s="202"/>
      <c r="CP452" s="202"/>
      <c r="CZ452" s="12" t="s">
        <v>182</v>
      </c>
      <c r="DA452" s="11" t="str">
        <f>IF(DA175="X","-X","-Y")</f>
        <v>-Y</v>
      </c>
      <c r="DB452" s="202"/>
      <c r="DC452" s="202"/>
      <c r="DD452" s="202"/>
      <c r="DE452" s="202"/>
      <c r="DF452" s="202"/>
      <c r="DG452" s="202"/>
      <c r="DQ452" s="12" t="s">
        <v>182</v>
      </c>
      <c r="DR452" s="11" t="str">
        <f>IF(DR175="X","-X","-Y")</f>
        <v>-Y</v>
      </c>
      <c r="DS452" s="202"/>
      <c r="DT452" s="202"/>
      <c r="DU452" s="202"/>
      <c r="DV452" s="202"/>
      <c r="DW452" s="202"/>
      <c r="DX452" s="202"/>
    </row>
    <row r="453" spans="1:136" x14ac:dyDescent="0.3">
      <c r="B453" s="12" t="s">
        <v>220</v>
      </c>
      <c r="C453" s="11" t="str">
        <f>IF(C175="X","+Y","+X")</f>
        <v>+Y</v>
      </c>
      <c r="D453" s="16"/>
      <c r="E453" s="16"/>
      <c r="F453" s="16"/>
      <c r="G453" s="16"/>
      <c r="H453" s="16"/>
      <c r="I453" s="16"/>
      <c r="S453" s="12" t="s">
        <v>220</v>
      </c>
      <c r="T453" s="11" t="str">
        <f>IF(T175="X","+Y","+X")</f>
        <v>+Y</v>
      </c>
      <c r="U453" s="202"/>
      <c r="V453" s="202"/>
      <c r="W453" s="202"/>
      <c r="X453" s="202"/>
      <c r="Y453" s="202"/>
      <c r="Z453" s="202"/>
      <c r="AJ453" s="12" t="s">
        <v>220</v>
      </c>
      <c r="AK453" s="11" t="str">
        <f>IF(AK175="X","+Y","+X")</f>
        <v>+Y</v>
      </c>
      <c r="AL453" s="202"/>
      <c r="AM453" s="202"/>
      <c r="AN453" s="202"/>
      <c r="AO453" s="202"/>
      <c r="AP453" s="202"/>
      <c r="AQ453" s="202"/>
      <c r="BA453" s="12" t="s">
        <v>220</v>
      </c>
      <c r="BB453" s="11" t="str">
        <f>IF(BB175="X","+Y","+X")</f>
        <v>+Y</v>
      </c>
      <c r="BC453" s="202"/>
      <c r="BD453" s="202"/>
      <c r="BE453" s="202"/>
      <c r="BF453" s="202"/>
      <c r="BG453" s="202"/>
      <c r="BH453" s="202"/>
      <c r="BR453" s="12" t="s">
        <v>220</v>
      </c>
      <c r="BS453" s="11" t="str">
        <f>IF(BS175="X","+Y","+X")</f>
        <v>+X</v>
      </c>
      <c r="BT453" s="202"/>
      <c r="BU453" s="202"/>
      <c r="BV453" s="202"/>
      <c r="BW453" s="202"/>
      <c r="BX453" s="202"/>
      <c r="BY453" s="202"/>
      <c r="CI453" s="12" t="s">
        <v>220</v>
      </c>
      <c r="CJ453" s="11" t="str">
        <f>IF(CJ175="X","+Y","+X")</f>
        <v>+X</v>
      </c>
      <c r="CK453" s="202"/>
      <c r="CL453" s="202"/>
      <c r="CM453" s="202"/>
      <c r="CN453" s="202"/>
      <c r="CO453" s="202"/>
      <c r="CP453" s="202"/>
      <c r="CZ453" s="12" t="s">
        <v>220</v>
      </c>
      <c r="DA453" s="11" t="str">
        <f>IF(DA175="X","+Y","+X")</f>
        <v>+X</v>
      </c>
      <c r="DB453" s="202"/>
      <c r="DC453" s="202"/>
      <c r="DD453" s="202"/>
      <c r="DE453" s="202"/>
      <c r="DF453" s="202"/>
      <c r="DG453" s="202"/>
      <c r="DQ453" s="12" t="s">
        <v>220</v>
      </c>
      <c r="DR453" s="11" t="str">
        <f>IF(DR175="X","+Y","+X")</f>
        <v>+X</v>
      </c>
      <c r="DS453" s="202"/>
      <c r="DT453" s="202"/>
      <c r="DU453" s="202"/>
      <c r="DV453" s="202"/>
      <c r="DW453" s="202"/>
      <c r="DX453" s="202"/>
    </row>
    <row r="454" spans="1:136" x14ac:dyDescent="0.3">
      <c r="B454" s="12" t="s">
        <v>221</v>
      </c>
      <c r="C454" s="11" t="str">
        <f>IF(C175="X","-Y","-X")</f>
        <v>-Y</v>
      </c>
      <c r="D454" s="16"/>
      <c r="E454" s="16"/>
      <c r="F454" s="16"/>
      <c r="G454" s="16"/>
      <c r="H454" s="16"/>
      <c r="I454" s="16"/>
      <c r="S454" s="12" t="s">
        <v>221</v>
      </c>
      <c r="T454" s="11" t="str">
        <f>IF(T175="X","-Y","-X")</f>
        <v>-Y</v>
      </c>
      <c r="U454" s="202"/>
      <c r="V454" s="202"/>
      <c r="W454" s="202"/>
      <c r="X454" s="202"/>
      <c r="Y454" s="202"/>
      <c r="Z454" s="202"/>
      <c r="AJ454" s="12" t="s">
        <v>221</v>
      </c>
      <c r="AK454" s="11" t="str">
        <f>IF(AK175="X","-Y","-X")</f>
        <v>-Y</v>
      </c>
      <c r="AL454" s="202"/>
      <c r="AM454" s="202"/>
      <c r="AN454" s="202"/>
      <c r="AO454" s="202"/>
      <c r="AP454" s="202"/>
      <c r="AQ454" s="202"/>
      <c r="BA454" s="12" t="s">
        <v>221</v>
      </c>
      <c r="BB454" s="11" t="str">
        <f>IF(BB175="X","-Y","-X")</f>
        <v>-Y</v>
      </c>
      <c r="BC454" s="202"/>
      <c r="BD454" s="202"/>
      <c r="BE454" s="202"/>
      <c r="BF454" s="202"/>
      <c r="BG454" s="202"/>
      <c r="BH454" s="202"/>
      <c r="BR454" s="12" t="s">
        <v>221</v>
      </c>
      <c r="BS454" s="11" t="str">
        <f>IF(BS175="X","-Y","-X")</f>
        <v>-X</v>
      </c>
      <c r="BT454" s="202"/>
      <c r="BU454" s="202"/>
      <c r="BV454" s="202"/>
      <c r="BW454" s="202"/>
      <c r="BX454" s="202"/>
      <c r="BY454" s="202"/>
      <c r="CI454" s="12" t="s">
        <v>221</v>
      </c>
      <c r="CJ454" s="11" t="str">
        <f>IF(CJ175="X","-Y","-X")</f>
        <v>-X</v>
      </c>
      <c r="CK454" s="202"/>
      <c r="CL454" s="202"/>
      <c r="CM454" s="202"/>
      <c r="CN454" s="202"/>
      <c r="CO454" s="202"/>
      <c r="CP454" s="202"/>
      <c r="CZ454" s="12" t="s">
        <v>221</v>
      </c>
      <c r="DA454" s="11" t="str">
        <f>IF(DA175="X","-Y","-X")</f>
        <v>-X</v>
      </c>
      <c r="DB454" s="202"/>
      <c r="DC454" s="202"/>
      <c r="DD454" s="202"/>
      <c r="DE454" s="202"/>
      <c r="DF454" s="202"/>
      <c r="DG454" s="202"/>
      <c r="DQ454" s="12" t="s">
        <v>221</v>
      </c>
      <c r="DR454" s="11" t="str">
        <f>IF(DR175="X","-Y","-X")</f>
        <v>-X</v>
      </c>
      <c r="DS454" s="202"/>
      <c r="DT454" s="202"/>
      <c r="DU454" s="202"/>
      <c r="DV454" s="202"/>
      <c r="DW454" s="202"/>
      <c r="DX454" s="202"/>
    </row>
    <row r="455" spans="1:136" x14ac:dyDescent="0.3">
      <c r="B455" s="12" t="s">
        <v>222</v>
      </c>
      <c r="C455" s="11" t="str">
        <f>B442</f>
        <v>Open</v>
      </c>
      <c r="D455" s="16"/>
      <c r="E455" s="16"/>
      <c r="F455" s="16"/>
      <c r="G455" s="16"/>
      <c r="H455" s="16"/>
      <c r="I455" s="16"/>
      <c r="S455" s="12" t="s">
        <v>222</v>
      </c>
      <c r="T455" s="11" t="str">
        <f>S442</f>
        <v>Open</v>
      </c>
      <c r="U455" s="202"/>
      <c r="V455" s="202"/>
      <c r="W455" s="202"/>
      <c r="X455" s="202"/>
      <c r="Y455" s="202"/>
      <c r="Z455" s="202"/>
      <c r="AJ455" s="12" t="s">
        <v>222</v>
      </c>
      <c r="AK455" s="11" t="str">
        <f>AJ442</f>
        <v>Open</v>
      </c>
      <c r="AL455" s="202"/>
      <c r="AM455" s="202"/>
      <c r="AN455" s="202"/>
      <c r="AO455" s="202"/>
      <c r="AP455" s="202"/>
      <c r="AQ455" s="202"/>
      <c r="BA455" s="12" t="s">
        <v>222</v>
      </c>
      <c r="BB455" s="11" t="str">
        <f>BA442</f>
        <v>Open</v>
      </c>
      <c r="BC455" s="202"/>
      <c r="BD455" s="202"/>
      <c r="BE455" s="202"/>
      <c r="BF455" s="202"/>
      <c r="BG455" s="202"/>
      <c r="BH455" s="202"/>
      <c r="BR455" s="12" t="s">
        <v>222</v>
      </c>
      <c r="BS455" s="11" t="str">
        <f>BR442</f>
        <v>Open</v>
      </c>
      <c r="BT455" s="202"/>
      <c r="BU455" s="202"/>
      <c r="BV455" s="202"/>
      <c r="BW455" s="202"/>
      <c r="BX455" s="202"/>
      <c r="BY455" s="202"/>
      <c r="CI455" s="12" t="s">
        <v>222</v>
      </c>
      <c r="CJ455" s="11" t="str">
        <f>CI442</f>
        <v>Open</v>
      </c>
      <c r="CK455" s="202"/>
      <c r="CL455" s="202"/>
      <c r="CM455" s="202"/>
      <c r="CN455" s="202"/>
      <c r="CO455" s="202"/>
      <c r="CP455" s="202"/>
      <c r="CZ455" s="12" t="s">
        <v>222</v>
      </c>
      <c r="DA455" s="11" t="str">
        <f>CZ442</f>
        <v>Open</v>
      </c>
      <c r="DB455" s="202"/>
      <c r="DC455" s="202"/>
      <c r="DD455" s="202"/>
      <c r="DE455" s="202"/>
      <c r="DF455" s="202"/>
      <c r="DG455" s="202"/>
      <c r="DQ455" s="12" t="s">
        <v>222</v>
      </c>
      <c r="DR455" s="11" t="str">
        <f>DQ442</f>
        <v>Open</v>
      </c>
      <c r="DS455" s="202"/>
      <c r="DT455" s="202"/>
      <c r="DU455" s="202"/>
      <c r="DV455" s="202"/>
      <c r="DW455" s="202"/>
      <c r="DX455" s="202"/>
    </row>
    <row r="456" spans="1:136" x14ac:dyDescent="0.3">
      <c r="B456" s="38"/>
      <c r="C456" s="16"/>
      <c r="D456" s="16"/>
      <c r="E456" s="16"/>
      <c r="F456" s="16"/>
      <c r="G456" s="16"/>
      <c r="H456" s="16"/>
      <c r="I456" s="16"/>
      <c r="S456" s="38"/>
      <c r="T456" s="202"/>
      <c r="U456" s="202"/>
      <c r="V456" s="202"/>
      <c r="W456" s="202"/>
      <c r="X456" s="202"/>
      <c r="Y456" s="202"/>
      <c r="Z456" s="202"/>
      <c r="AJ456" s="38"/>
      <c r="AK456" s="202"/>
      <c r="AL456" s="202"/>
      <c r="AM456" s="202"/>
      <c r="AN456" s="202"/>
      <c r="AO456" s="202"/>
      <c r="AP456" s="202"/>
      <c r="AQ456" s="202"/>
      <c r="BA456" s="38"/>
      <c r="BB456" s="202"/>
      <c r="BC456" s="202"/>
      <c r="BD456" s="202"/>
      <c r="BE456" s="202"/>
      <c r="BF456" s="202"/>
      <c r="BG456" s="202"/>
      <c r="BH456" s="202"/>
      <c r="BR456" s="38"/>
      <c r="BS456" s="202"/>
      <c r="BT456" s="202"/>
      <c r="BU456" s="202"/>
      <c r="BV456" s="202"/>
      <c r="BW456" s="202"/>
      <c r="BX456" s="202"/>
      <c r="BY456" s="202"/>
      <c r="CI456" s="38"/>
      <c r="CJ456" s="202"/>
      <c r="CK456" s="202"/>
      <c r="CL456" s="202"/>
      <c r="CM456" s="202"/>
      <c r="CN456" s="202"/>
      <c r="CO456" s="202"/>
      <c r="CP456" s="202"/>
      <c r="CZ456" s="38"/>
      <c r="DA456" s="202"/>
      <c r="DB456" s="202"/>
      <c r="DC456" s="202"/>
      <c r="DD456" s="202"/>
      <c r="DE456" s="202"/>
      <c r="DF456" s="202"/>
      <c r="DG456" s="202"/>
      <c r="DQ456" s="38"/>
      <c r="DR456" s="202"/>
      <c r="DS456" s="202"/>
      <c r="DT456" s="202"/>
      <c r="DU456" s="202"/>
      <c r="DV456" s="202"/>
      <c r="DW456" s="202"/>
      <c r="DX456" s="202"/>
    </row>
    <row r="457" spans="1:136" ht="14.4" customHeight="1" x14ac:dyDescent="0.3">
      <c r="B457" s="38"/>
      <c r="C457" s="16"/>
      <c r="D457" s="16"/>
      <c r="E457" s="16"/>
      <c r="F457" s="16"/>
      <c r="G457" s="16"/>
      <c r="H457" s="16"/>
      <c r="I457" s="16"/>
      <c r="J457" s="637" t="s">
        <v>157</v>
      </c>
      <c r="K457" s="626"/>
      <c r="L457" s="626"/>
      <c r="M457" s="627"/>
      <c r="N457" s="637" t="s">
        <v>157</v>
      </c>
      <c r="O457" s="626"/>
      <c r="P457" s="626"/>
      <c r="Q457" s="627"/>
      <c r="S457" s="38"/>
      <c r="T457" s="202"/>
      <c r="U457" s="202"/>
      <c r="V457" s="202"/>
      <c r="W457" s="202"/>
      <c r="X457" s="202"/>
      <c r="Y457" s="202"/>
      <c r="Z457" s="202"/>
      <c r="AA457" s="637" t="s">
        <v>157</v>
      </c>
      <c r="AB457" s="626"/>
      <c r="AC457" s="626"/>
      <c r="AD457" s="627"/>
      <c r="AE457" s="637" t="s">
        <v>157</v>
      </c>
      <c r="AF457" s="626"/>
      <c r="AG457" s="626"/>
      <c r="AH457" s="627"/>
      <c r="AJ457" s="38"/>
      <c r="AK457" s="202"/>
      <c r="AL457" s="202"/>
      <c r="AM457" s="202"/>
      <c r="AN457" s="202"/>
      <c r="AO457" s="202"/>
      <c r="AP457" s="202"/>
      <c r="AQ457" s="202"/>
      <c r="AR457" s="637" t="s">
        <v>157</v>
      </c>
      <c r="AS457" s="626"/>
      <c r="AT457" s="626"/>
      <c r="AU457" s="627"/>
      <c r="AV457" s="637" t="s">
        <v>157</v>
      </c>
      <c r="AW457" s="626"/>
      <c r="AX457" s="626"/>
      <c r="AY457" s="627"/>
      <c r="BA457" s="38"/>
      <c r="BB457" s="202"/>
      <c r="BC457" s="202"/>
      <c r="BD457" s="202"/>
      <c r="BE457" s="202"/>
      <c r="BF457" s="202"/>
      <c r="BG457" s="202"/>
      <c r="BH457" s="202"/>
      <c r="BI457" s="637" t="s">
        <v>157</v>
      </c>
      <c r="BJ457" s="626"/>
      <c r="BK457" s="626"/>
      <c r="BL457" s="627"/>
      <c r="BM457" s="637" t="s">
        <v>157</v>
      </c>
      <c r="BN457" s="626"/>
      <c r="BO457" s="626"/>
      <c r="BP457" s="627"/>
      <c r="BR457" s="38"/>
      <c r="BS457" s="202"/>
      <c r="BT457" s="202"/>
      <c r="BU457" s="202"/>
      <c r="BV457" s="202"/>
      <c r="BW457" s="202"/>
      <c r="BX457" s="202"/>
      <c r="BY457" s="202"/>
      <c r="BZ457" s="637" t="s">
        <v>157</v>
      </c>
      <c r="CA457" s="626"/>
      <c r="CB457" s="626"/>
      <c r="CC457" s="627"/>
      <c r="CD457" s="637" t="s">
        <v>157</v>
      </c>
      <c r="CE457" s="626"/>
      <c r="CF457" s="626"/>
      <c r="CG457" s="627"/>
      <c r="CI457" s="38"/>
      <c r="CJ457" s="202"/>
      <c r="CK457" s="202"/>
      <c r="CL457" s="202"/>
      <c r="CM457" s="202"/>
      <c r="CN457" s="202"/>
      <c r="CO457" s="202"/>
      <c r="CP457" s="202"/>
      <c r="CQ457" s="637" t="s">
        <v>157</v>
      </c>
      <c r="CR457" s="626"/>
      <c r="CS457" s="626"/>
      <c r="CT457" s="627"/>
      <c r="CU457" s="637" t="s">
        <v>157</v>
      </c>
      <c r="CV457" s="626"/>
      <c r="CW457" s="626"/>
      <c r="CX457" s="627"/>
      <c r="CZ457" s="38"/>
      <c r="DA457" s="202"/>
      <c r="DB457" s="202"/>
      <c r="DC457" s="202"/>
      <c r="DD457" s="202"/>
      <c r="DE457" s="202"/>
      <c r="DF457" s="202"/>
      <c r="DG457" s="202"/>
      <c r="DH457" s="637" t="s">
        <v>157</v>
      </c>
      <c r="DI457" s="626"/>
      <c r="DJ457" s="626"/>
      <c r="DK457" s="627"/>
      <c r="DL457" s="637" t="s">
        <v>157</v>
      </c>
      <c r="DM457" s="626"/>
      <c r="DN457" s="626"/>
      <c r="DO457" s="627"/>
      <c r="DQ457" s="38"/>
      <c r="DR457" s="202"/>
      <c r="DS457" s="202"/>
      <c r="DT457" s="202"/>
      <c r="DU457" s="202"/>
      <c r="DV457" s="202"/>
      <c r="DW457" s="202"/>
      <c r="DX457" s="202"/>
      <c r="DY457" s="637" t="s">
        <v>157</v>
      </c>
      <c r="DZ457" s="626"/>
      <c r="EA457" s="626"/>
      <c r="EB457" s="627"/>
      <c r="EC457" s="637" t="s">
        <v>157</v>
      </c>
      <c r="ED457" s="626"/>
      <c r="EE457" s="626"/>
      <c r="EF457" s="627"/>
    </row>
    <row r="458" spans="1:136" x14ac:dyDescent="0.3">
      <c r="B458" s="12"/>
      <c r="C458" s="16"/>
      <c r="D458" s="16"/>
      <c r="E458" s="16"/>
      <c r="F458" s="16"/>
      <c r="G458" s="16"/>
      <c r="H458" s="16"/>
      <c r="I458" s="16"/>
      <c r="J458" s="51" t="s">
        <v>159</v>
      </c>
      <c r="K458" s="95" t="s">
        <v>160</v>
      </c>
      <c r="L458" s="95" t="s">
        <v>161</v>
      </c>
      <c r="M458" s="96" t="s">
        <v>162</v>
      </c>
      <c r="N458" s="72" t="s">
        <v>159</v>
      </c>
      <c r="O458" s="30" t="s">
        <v>160</v>
      </c>
      <c r="P458" s="30" t="s">
        <v>161</v>
      </c>
      <c r="Q458" s="73" t="s">
        <v>162</v>
      </c>
      <c r="S458" s="12"/>
      <c r="T458" s="202"/>
      <c r="U458" s="202"/>
      <c r="V458" s="202"/>
      <c r="W458" s="202"/>
      <c r="X458" s="202"/>
      <c r="Y458" s="202"/>
      <c r="Z458" s="202"/>
      <c r="AA458" s="195" t="s">
        <v>159</v>
      </c>
      <c r="AB458" s="196" t="s">
        <v>160</v>
      </c>
      <c r="AC458" s="196" t="s">
        <v>161</v>
      </c>
      <c r="AD458" s="197" t="s">
        <v>162</v>
      </c>
      <c r="AE458" s="204" t="s">
        <v>159</v>
      </c>
      <c r="AF458" s="205" t="s">
        <v>160</v>
      </c>
      <c r="AG458" s="205" t="s">
        <v>161</v>
      </c>
      <c r="AH458" s="206" t="s">
        <v>162</v>
      </c>
      <c r="AJ458" s="12"/>
      <c r="AK458" s="202"/>
      <c r="AL458" s="202"/>
      <c r="AM458" s="202"/>
      <c r="AN458" s="202"/>
      <c r="AO458" s="202"/>
      <c r="AP458" s="202"/>
      <c r="AQ458" s="202"/>
      <c r="AR458" s="195" t="s">
        <v>159</v>
      </c>
      <c r="AS458" s="196" t="s">
        <v>160</v>
      </c>
      <c r="AT458" s="196" t="s">
        <v>161</v>
      </c>
      <c r="AU458" s="197" t="s">
        <v>162</v>
      </c>
      <c r="AV458" s="204" t="s">
        <v>159</v>
      </c>
      <c r="AW458" s="205" t="s">
        <v>160</v>
      </c>
      <c r="AX458" s="205" t="s">
        <v>161</v>
      </c>
      <c r="AY458" s="206" t="s">
        <v>162</v>
      </c>
      <c r="BA458" s="12"/>
      <c r="BB458" s="202"/>
      <c r="BC458" s="202"/>
      <c r="BD458" s="202"/>
      <c r="BE458" s="202"/>
      <c r="BF458" s="202"/>
      <c r="BG458" s="202"/>
      <c r="BH458" s="202"/>
      <c r="BI458" s="195" t="s">
        <v>159</v>
      </c>
      <c r="BJ458" s="196" t="s">
        <v>160</v>
      </c>
      <c r="BK458" s="196" t="s">
        <v>161</v>
      </c>
      <c r="BL458" s="197" t="s">
        <v>162</v>
      </c>
      <c r="BM458" s="204" t="s">
        <v>159</v>
      </c>
      <c r="BN458" s="205" t="s">
        <v>160</v>
      </c>
      <c r="BO458" s="205" t="s">
        <v>161</v>
      </c>
      <c r="BP458" s="206" t="s">
        <v>162</v>
      </c>
      <c r="BR458" s="12"/>
      <c r="BS458" s="202"/>
      <c r="BT458" s="202"/>
      <c r="BU458" s="202"/>
      <c r="BV458" s="202"/>
      <c r="BW458" s="202"/>
      <c r="BX458" s="202"/>
      <c r="BY458" s="202"/>
      <c r="BZ458" s="195" t="s">
        <v>159</v>
      </c>
      <c r="CA458" s="196" t="s">
        <v>160</v>
      </c>
      <c r="CB458" s="196" t="s">
        <v>161</v>
      </c>
      <c r="CC458" s="197" t="s">
        <v>162</v>
      </c>
      <c r="CD458" s="204" t="s">
        <v>159</v>
      </c>
      <c r="CE458" s="205" t="s">
        <v>160</v>
      </c>
      <c r="CF458" s="205" t="s">
        <v>161</v>
      </c>
      <c r="CG458" s="206" t="s">
        <v>162</v>
      </c>
      <c r="CI458" s="12"/>
      <c r="CJ458" s="202"/>
      <c r="CK458" s="202"/>
      <c r="CL458" s="202"/>
      <c r="CM458" s="202"/>
      <c r="CN458" s="202"/>
      <c r="CO458" s="202"/>
      <c r="CP458" s="202"/>
      <c r="CQ458" s="195" t="s">
        <v>159</v>
      </c>
      <c r="CR458" s="196" t="s">
        <v>160</v>
      </c>
      <c r="CS458" s="196" t="s">
        <v>161</v>
      </c>
      <c r="CT458" s="197" t="s">
        <v>162</v>
      </c>
      <c r="CU458" s="204" t="s">
        <v>159</v>
      </c>
      <c r="CV458" s="205" t="s">
        <v>160</v>
      </c>
      <c r="CW458" s="205" t="s">
        <v>161</v>
      </c>
      <c r="CX458" s="206" t="s">
        <v>162</v>
      </c>
      <c r="CZ458" s="12"/>
      <c r="DA458" s="202"/>
      <c r="DB458" s="202"/>
      <c r="DC458" s="202"/>
      <c r="DD458" s="202"/>
      <c r="DE458" s="202"/>
      <c r="DF458" s="202"/>
      <c r="DG458" s="202"/>
      <c r="DH458" s="195" t="s">
        <v>159</v>
      </c>
      <c r="DI458" s="196" t="s">
        <v>160</v>
      </c>
      <c r="DJ458" s="196" t="s">
        <v>161</v>
      </c>
      <c r="DK458" s="197" t="s">
        <v>162</v>
      </c>
      <c r="DL458" s="204" t="s">
        <v>159</v>
      </c>
      <c r="DM458" s="205" t="s">
        <v>160</v>
      </c>
      <c r="DN458" s="205" t="s">
        <v>161</v>
      </c>
      <c r="DO458" s="206" t="s">
        <v>162</v>
      </c>
      <c r="DQ458" s="12"/>
      <c r="DR458" s="202"/>
      <c r="DS458" s="202"/>
      <c r="DT458" s="202"/>
      <c r="DU458" s="202"/>
      <c r="DV458" s="202"/>
      <c r="DW458" s="202"/>
      <c r="DX458" s="202"/>
      <c r="DY458" s="195" t="s">
        <v>159</v>
      </c>
      <c r="DZ458" s="196" t="s">
        <v>160</v>
      </c>
      <c r="EA458" s="196" t="s">
        <v>161</v>
      </c>
      <c r="EB458" s="197" t="s">
        <v>162</v>
      </c>
      <c r="EC458" s="204" t="s">
        <v>159</v>
      </c>
      <c r="ED458" s="205" t="s">
        <v>160</v>
      </c>
      <c r="EE458" s="205" t="s">
        <v>161</v>
      </c>
      <c r="EF458" s="206" t="s">
        <v>162</v>
      </c>
    </row>
    <row r="459" spans="1:136" x14ac:dyDescent="0.3">
      <c r="B459" s="12"/>
      <c r="C459" s="16"/>
      <c r="D459" s="51" t="s">
        <v>223</v>
      </c>
      <c r="E459" s="95" t="s">
        <v>224</v>
      </c>
      <c r="F459" s="95" t="s">
        <v>225</v>
      </c>
      <c r="G459" s="96" t="s">
        <v>226</v>
      </c>
      <c r="H459" s="51" t="s">
        <v>227</v>
      </c>
      <c r="I459" s="96" t="s">
        <v>228</v>
      </c>
      <c r="J459" s="637" t="s">
        <v>229</v>
      </c>
      <c r="K459" s="626"/>
      <c r="L459" s="626"/>
      <c r="M459" s="627"/>
      <c r="N459" s="637" t="s">
        <v>230</v>
      </c>
      <c r="O459" s="626"/>
      <c r="P459" s="626"/>
      <c r="Q459" s="627"/>
      <c r="S459" s="12"/>
      <c r="T459" s="202"/>
      <c r="U459" s="195" t="s">
        <v>223</v>
      </c>
      <c r="V459" s="196" t="s">
        <v>224</v>
      </c>
      <c r="W459" s="196" t="s">
        <v>225</v>
      </c>
      <c r="X459" s="197" t="s">
        <v>226</v>
      </c>
      <c r="Y459" s="195" t="s">
        <v>227</v>
      </c>
      <c r="Z459" s="197" t="s">
        <v>228</v>
      </c>
      <c r="AA459" s="637" t="s">
        <v>229</v>
      </c>
      <c r="AB459" s="626"/>
      <c r="AC459" s="626"/>
      <c r="AD459" s="627"/>
      <c r="AE459" s="626" t="s">
        <v>230</v>
      </c>
      <c r="AF459" s="626"/>
      <c r="AG459" s="626"/>
      <c r="AH459" s="627"/>
      <c r="AJ459" s="12"/>
      <c r="AK459" s="202"/>
      <c r="AL459" s="195" t="s">
        <v>223</v>
      </c>
      <c r="AM459" s="196" t="s">
        <v>224</v>
      </c>
      <c r="AN459" s="196" t="s">
        <v>225</v>
      </c>
      <c r="AO459" s="197" t="s">
        <v>226</v>
      </c>
      <c r="AP459" s="195" t="s">
        <v>227</v>
      </c>
      <c r="AQ459" s="197" t="s">
        <v>228</v>
      </c>
      <c r="AR459" s="637" t="s">
        <v>229</v>
      </c>
      <c r="AS459" s="626"/>
      <c r="AT459" s="626"/>
      <c r="AU459" s="627"/>
      <c r="AV459" s="626" t="s">
        <v>230</v>
      </c>
      <c r="AW459" s="626"/>
      <c r="AX459" s="626"/>
      <c r="AY459" s="627"/>
      <c r="BA459" s="12"/>
      <c r="BB459" s="202"/>
      <c r="BC459" s="195" t="s">
        <v>223</v>
      </c>
      <c r="BD459" s="196" t="s">
        <v>224</v>
      </c>
      <c r="BE459" s="196" t="s">
        <v>225</v>
      </c>
      <c r="BF459" s="197" t="s">
        <v>226</v>
      </c>
      <c r="BG459" s="195" t="s">
        <v>227</v>
      </c>
      <c r="BH459" s="197" t="s">
        <v>228</v>
      </c>
      <c r="BI459" s="637" t="s">
        <v>229</v>
      </c>
      <c r="BJ459" s="626"/>
      <c r="BK459" s="626"/>
      <c r="BL459" s="627"/>
      <c r="BM459" s="626" t="s">
        <v>230</v>
      </c>
      <c r="BN459" s="626"/>
      <c r="BO459" s="626"/>
      <c r="BP459" s="627"/>
      <c r="BR459" s="12"/>
      <c r="BS459" s="202"/>
      <c r="BT459" s="195" t="s">
        <v>223</v>
      </c>
      <c r="BU459" s="196" t="s">
        <v>224</v>
      </c>
      <c r="BV459" s="196" t="s">
        <v>225</v>
      </c>
      <c r="BW459" s="197" t="s">
        <v>226</v>
      </c>
      <c r="BX459" s="195" t="s">
        <v>227</v>
      </c>
      <c r="BY459" s="197" t="s">
        <v>228</v>
      </c>
      <c r="BZ459" s="637" t="s">
        <v>229</v>
      </c>
      <c r="CA459" s="626"/>
      <c r="CB459" s="626"/>
      <c r="CC459" s="627"/>
      <c r="CD459" s="626" t="s">
        <v>230</v>
      </c>
      <c r="CE459" s="626"/>
      <c r="CF459" s="626"/>
      <c r="CG459" s="627"/>
      <c r="CI459" s="12"/>
      <c r="CJ459" s="202"/>
      <c r="CK459" s="195" t="s">
        <v>223</v>
      </c>
      <c r="CL459" s="196" t="s">
        <v>224</v>
      </c>
      <c r="CM459" s="196" t="s">
        <v>225</v>
      </c>
      <c r="CN459" s="197" t="s">
        <v>226</v>
      </c>
      <c r="CO459" s="195" t="s">
        <v>227</v>
      </c>
      <c r="CP459" s="197" t="s">
        <v>228</v>
      </c>
      <c r="CQ459" s="637" t="s">
        <v>229</v>
      </c>
      <c r="CR459" s="626"/>
      <c r="CS459" s="626"/>
      <c r="CT459" s="627"/>
      <c r="CU459" s="626" t="s">
        <v>230</v>
      </c>
      <c r="CV459" s="626"/>
      <c r="CW459" s="626"/>
      <c r="CX459" s="627"/>
      <c r="CZ459" s="12"/>
      <c r="DA459" s="202"/>
      <c r="DB459" s="195" t="s">
        <v>223</v>
      </c>
      <c r="DC459" s="196" t="s">
        <v>224</v>
      </c>
      <c r="DD459" s="196" t="s">
        <v>225</v>
      </c>
      <c r="DE459" s="197" t="s">
        <v>226</v>
      </c>
      <c r="DF459" s="195" t="s">
        <v>227</v>
      </c>
      <c r="DG459" s="197" t="s">
        <v>228</v>
      </c>
      <c r="DH459" s="637" t="s">
        <v>229</v>
      </c>
      <c r="DI459" s="626"/>
      <c r="DJ459" s="626"/>
      <c r="DK459" s="627"/>
      <c r="DL459" s="626" t="s">
        <v>230</v>
      </c>
      <c r="DM459" s="626"/>
      <c r="DN459" s="626"/>
      <c r="DO459" s="627"/>
      <c r="DQ459" s="12"/>
      <c r="DR459" s="202"/>
      <c r="DS459" s="195" t="s">
        <v>223</v>
      </c>
      <c r="DT459" s="196" t="s">
        <v>224</v>
      </c>
      <c r="DU459" s="196" t="s">
        <v>225</v>
      </c>
      <c r="DV459" s="197" t="s">
        <v>226</v>
      </c>
      <c r="DW459" s="195" t="s">
        <v>227</v>
      </c>
      <c r="DX459" s="197" t="s">
        <v>228</v>
      </c>
      <c r="DY459" s="637" t="s">
        <v>229</v>
      </c>
      <c r="DZ459" s="626"/>
      <c r="EA459" s="626"/>
      <c r="EB459" s="627"/>
      <c r="EC459" s="626" t="s">
        <v>230</v>
      </c>
      <c r="ED459" s="626"/>
      <c r="EE459" s="626"/>
      <c r="EF459" s="627"/>
    </row>
    <row r="460" spans="1:136" x14ac:dyDescent="0.3">
      <c r="B460" s="12"/>
      <c r="C460" s="16"/>
      <c r="D460" s="124" t="str">
        <f>C447</f>
        <v>+X</v>
      </c>
      <c r="E460" s="125" t="str">
        <f>C448</f>
        <v>-X</v>
      </c>
      <c r="F460" s="125" t="str">
        <f>C449</f>
        <v>+Y</v>
      </c>
      <c r="G460" s="126" t="str">
        <f>C450</f>
        <v>-Y</v>
      </c>
      <c r="H460" s="124" t="str">
        <f>C451</f>
        <v>+X</v>
      </c>
      <c r="I460" s="126" t="str">
        <f>C452</f>
        <v>-X</v>
      </c>
      <c r="J460" s="638" t="str">
        <f>C453</f>
        <v>+Y</v>
      </c>
      <c r="K460" s="639"/>
      <c r="L460" s="639"/>
      <c r="M460" s="640"/>
      <c r="N460" s="638" t="str">
        <f>C454</f>
        <v>-Y</v>
      </c>
      <c r="O460" s="639"/>
      <c r="P460" s="639"/>
      <c r="Q460" s="640"/>
      <c r="S460" s="12"/>
      <c r="T460" s="202"/>
      <c r="U460" s="124" t="str">
        <f>T447</f>
        <v>+X</v>
      </c>
      <c r="V460" s="125" t="str">
        <f>T448</f>
        <v>-X</v>
      </c>
      <c r="W460" s="125" t="str">
        <f>T449</f>
        <v>+Y</v>
      </c>
      <c r="X460" s="126" t="str">
        <f>T450</f>
        <v>-Y</v>
      </c>
      <c r="Y460" s="124" t="str">
        <f>T451</f>
        <v>+X</v>
      </c>
      <c r="Z460" s="126" t="str">
        <f>T452</f>
        <v>-X</v>
      </c>
      <c r="AA460" s="638" t="str">
        <f>T453</f>
        <v>+Y</v>
      </c>
      <c r="AB460" s="639"/>
      <c r="AC460" s="639"/>
      <c r="AD460" s="640"/>
      <c r="AE460" s="638" t="str">
        <f>T454</f>
        <v>-Y</v>
      </c>
      <c r="AF460" s="639"/>
      <c r="AG460" s="639"/>
      <c r="AH460" s="640"/>
      <c r="AJ460" s="12"/>
      <c r="AK460" s="202"/>
      <c r="AL460" s="124" t="str">
        <f>AK447</f>
        <v>+X</v>
      </c>
      <c r="AM460" s="125" t="str">
        <f>AK448</f>
        <v>-X</v>
      </c>
      <c r="AN460" s="125" t="str">
        <f>AK449</f>
        <v>+Y</v>
      </c>
      <c r="AO460" s="126" t="str">
        <f>AK450</f>
        <v>-Y</v>
      </c>
      <c r="AP460" s="124" t="str">
        <f>AK451</f>
        <v>+X</v>
      </c>
      <c r="AQ460" s="126" t="str">
        <f>AK452</f>
        <v>-X</v>
      </c>
      <c r="AR460" s="638" t="str">
        <f>AK453</f>
        <v>+Y</v>
      </c>
      <c r="AS460" s="639"/>
      <c r="AT460" s="639"/>
      <c r="AU460" s="640"/>
      <c r="AV460" s="638" t="str">
        <f>AK454</f>
        <v>-Y</v>
      </c>
      <c r="AW460" s="639"/>
      <c r="AX460" s="639"/>
      <c r="AY460" s="640"/>
      <c r="BA460" s="12"/>
      <c r="BB460" s="202"/>
      <c r="BC460" s="124" t="str">
        <f>BB447</f>
        <v>+X</v>
      </c>
      <c r="BD460" s="125" t="str">
        <f>BB448</f>
        <v>-X</v>
      </c>
      <c r="BE460" s="125" t="str">
        <f>BB449</f>
        <v>+Y</v>
      </c>
      <c r="BF460" s="126" t="str">
        <f>BB450</f>
        <v>-Y</v>
      </c>
      <c r="BG460" s="124" t="str">
        <f>BB451</f>
        <v>+X</v>
      </c>
      <c r="BH460" s="126" t="str">
        <f>BB452</f>
        <v>-X</v>
      </c>
      <c r="BI460" s="638" t="str">
        <f>BB453</f>
        <v>+Y</v>
      </c>
      <c r="BJ460" s="639"/>
      <c r="BK460" s="639"/>
      <c r="BL460" s="640"/>
      <c r="BM460" s="638" t="str">
        <f>BB454</f>
        <v>-Y</v>
      </c>
      <c r="BN460" s="639"/>
      <c r="BO460" s="639"/>
      <c r="BP460" s="640"/>
      <c r="BR460" s="12"/>
      <c r="BS460" s="202"/>
      <c r="BT460" s="124" t="str">
        <f>BS447</f>
        <v>+Y</v>
      </c>
      <c r="BU460" s="125" t="str">
        <f>BS448</f>
        <v>-Y</v>
      </c>
      <c r="BV460" s="125" t="str">
        <f>BS449</f>
        <v>+X</v>
      </c>
      <c r="BW460" s="126" t="str">
        <f>BS450</f>
        <v>-X</v>
      </c>
      <c r="BX460" s="124" t="str">
        <f>BS451</f>
        <v>+Y</v>
      </c>
      <c r="BY460" s="126" t="str">
        <f>BS452</f>
        <v>-Y</v>
      </c>
      <c r="BZ460" s="638" t="str">
        <f>BS453</f>
        <v>+X</v>
      </c>
      <c r="CA460" s="639"/>
      <c r="CB460" s="639"/>
      <c r="CC460" s="640"/>
      <c r="CD460" s="638" t="str">
        <f>BS454</f>
        <v>-X</v>
      </c>
      <c r="CE460" s="639"/>
      <c r="CF460" s="639"/>
      <c r="CG460" s="640"/>
      <c r="CI460" s="12"/>
      <c r="CJ460" s="202"/>
      <c r="CK460" s="124" t="str">
        <f>CJ447</f>
        <v>+Y</v>
      </c>
      <c r="CL460" s="125" t="str">
        <f>CJ448</f>
        <v>-Y</v>
      </c>
      <c r="CM460" s="125" t="str">
        <f>CJ449</f>
        <v>+X</v>
      </c>
      <c r="CN460" s="126" t="str">
        <f>CJ450</f>
        <v>-X</v>
      </c>
      <c r="CO460" s="124" t="str">
        <f>CJ451</f>
        <v>+Y</v>
      </c>
      <c r="CP460" s="126" t="str">
        <f>CJ452</f>
        <v>-Y</v>
      </c>
      <c r="CQ460" s="638" t="str">
        <f>CJ453</f>
        <v>+X</v>
      </c>
      <c r="CR460" s="639"/>
      <c r="CS460" s="639"/>
      <c r="CT460" s="640"/>
      <c r="CU460" s="638" t="str">
        <f>CJ454</f>
        <v>-X</v>
      </c>
      <c r="CV460" s="639"/>
      <c r="CW460" s="639"/>
      <c r="CX460" s="640"/>
      <c r="CZ460" s="12"/>
      <c r="DA460" s="202"/>
      <c r="DB460" s="124" t="str">
        <f>DA447</f>
        <v>+Y</v>
      </c>
      <c r="DC460" s="125" t="str">
        <f>DA448</f>
        <v>-Y</v>
      </c>
      <c r="DD460" s="125" t="str">
        <f>DA449</f>
        <v>+X</v>
      </c>
      <c r="DE460" s="126" t="str">
        <f>DA450</f>
        <v>-X</v>
      </c>
      <c r="DF460" s="124" t="str">
        <f>DA451</f>
        <v>+Y</v>
      </c>
      <c r="DG460" s="126" t="str">
        <f>DA452</f>
        <v>-Y</v>
      </c>
      <c r="DH460" s="638" t="str">
        <f>DA453</f>
        <v>+X</v>
      </c>
      <c r="DI460" s="639"/>
      <c r="DJ460" s="639"/>
      <c r="DK460" s="640"/>
      <c r="DL460" s="638" t="str">
        <f>DA454</f>
        <v>-X</v>
      </c>
      <c r="DM460" s="639"/>
      <c r="DN460" s="639"/>
      <c r="DO460" s="640"/>
      <c r="DQ460" s="12"/>
      <c r="DR460" s="202"/>
      <c r="DS460" s="124" t="str">
        <f>DR447</f>
        <v>+Y</v>
      </c>
      <c r="DT460" s="125" t="str">
        <f>DR448</f>
        <v>-Y</v>
      </c>
      <c r="DU460" s="125" t="str">
        <f>DR449</f>
        <v>+X</v>
      </c>
      <c r="DV460" s="126" t="str">
        <f>DR450</f>
        <v>-X</v>
      </c>
      <c r="DW460" s="124" t="str">
        <f>DR451</f>
        <v>+Y</v>
      </c>
      <c r="DX460" s="126" t="str">
        <f>DR452</f>
        <v>-Y</v>
      </c>
      <c r="DY460" s="638" t="str">
        <f>DR453</f>
        <v>+X</v>
      </c>
      <c r="DZ460" s="639"/>
      <c r="EA460" s="639"/>
      <c r="EB460" s="640"/>
      <c r="EC460" s="638" t="str">
        <f>DR454</f>
        <v>-X</v>
      </c>
      <c r="ED460" s="639"/>
      <c r="EE460" s="639"/>
      <c r="EF460" s="640"/>
    </row>
    <row r="461" spans="1:136" x14ac:dyDescent="0.3">
      <c r="B461" s="116"/>
      <c r="C461" s="54" t="s">
        <v>231</v>
      </c>
      <c r="D461" s="127">
        <v>0</v>
      </c>
      <c r="E461" s="128">
        <v>0</v>
      </c>
      <c r="F461" s="128">
        <v>0</v>
      </c>
      <c r="G461" s="129">
        <v>0</v>
      </c>
      <c r="H461" s="127">
        <f>D325*D257*N362</f>
        <v>0</v>
      </c>
      <c r="I461" s="129">
        <f>D325*D257*O362</f>
        <v>0</v>
      </c>
      <c r="J461" s="128">
        <f>D325*D257*G370</f>
        <v>-1.5553457931703047</v>
      </c>
      <c r="K461" s="128">
        <f>D325*D257*H370</f>
        <v>-1.5553457931703047</v>
      </c>
      <c r="L461" s="128">
        <f>D325*D257*I370</f>
        <v>-1.1665093448777284</v>
      </c>
      <c r="M461" s="128">
        <f>D325*D257*J370</f>
        <v>-0.5832546724388642</v>
      </c>
      <c r="N461" s="127">
        <f>J461</f>
        <v>-1.5553457931703047</v>
      </c>
      <c r="O461" s="128">
        <f>K461</f>
        <v>-1.5553457931703047</v>
      </c>
      <c r="P461" s="128">
        <f>L461</f>
        <v>-1.1665093448777284</v>
      </c>
      <c r="Q461" s="129">
        <f>M461</f>
        <v>-0.5832546724388642</v>
      </c>
      <c r="S461" s="116"/>
      <c r="T461" s="203" t="s">
        <v>231</v>
      </c>
      <c r="U461" s="127">
        <v>0</v>
      </c>
      <c r="V461" s="128">
        <v>0</v>
      </c>
      <c r="W461" s="128">
        <v>0</v>
      </c>
      <c r="X461" s="129">
        <v>0</v>
      </c>
      <c r="Y461" s="127">
        <f>U325*U257*AE362</f>
        <v>0</v>
      </c>
      <c r="Z461" s="129">
        <f>U325*U257*AF362</f>
        <v>0</v>
      </c>
      <c r="AA461" s="128">
        <f>U325*U257*X370</f>
        <v>1.5553457931703047</v>
      </c>
      <c r="AB461" s="128">
        <f>U325*U257*Y370</f>
        <v>1.5553457931703047</v>
      </c>
      <c r="AC461" s="128">
        <f>U325*U257*Z370</f>
        <v>0.97209112073144044</v>
      </c>
      <c r="AD461" s="128">
        <f>U325*U257*AA370</f>
        <v>0.5832546724388642</v>
      </c>
      <c r="AE461" s="127">
        <f t="shared" ref="AE461" si="80">AA461</f>
        <v>1.5553457931703047</v>
      </c>
      <c r="AF461" s="128">
        <f t="shared" ref="AF461" si="81">AB461</f>
        <v>1.5553457931703047</v>
      </c>
      <c r="AG461" s="128">
        <f t="shared" ref="AG461" si="82">AC461</f>
        <v>0.97209112073144044</v>
      </c>
      <c r="AH461" s="129">
        <f t="shared" ref="AH461" si="83">AD461</f>
        <v>0.5832546724388642</v>
      </c>
      <c r="AJ461" s="116"/>
      <c r="AK461" s="203" t="s">
        <v>231</v>
      </c>
      <c r="AL461" s="127">
        <v>0</v>
      </c>
      <c r="AM461" s="128">
        <v>0</v>
      </c>
      <c r="AN461" s="128">
        <v>0</v>
      </c>
      <c r="AO461" s="129">
        <v>0</v>
      </c>
      <c r="AP461" s="127">
        <f>AL325*AL257*AV362</f>
        <v>0</v>
      </c>
      <c r="AQ461" s="129">
        <f>AL325*AL257*AW362</f>
        <v>0</v>
      </c>
      <c r="AR461" s="128">
        <f>AL325*AL257*AO370</f>
        <v>-2.3330186897554568</v>
      </c>
      <c r="AS461" s="128">
        <f>AL325*AL257*AP370</f>
        <v>-2.3330186897554568</v>
      </c>
      <c r="AT461" s="128">
        <f>AL325*AL257*AQ370</f>
        <v>-1.7497640173165929</v>
      </c>
      <c r="AU461" s="128">
        <f>AL325*AL257*AR370</f>
        <v>-1.1665093448777284</v>
      </c>
      <c r="AV461" s="127">
        <f t="shared" ref="AV461" si="84">AR461</f>
        <v>-2.3330186897554568</v>
      </c>
      <c r="AW461" s="128">
        <f t="shared" ref="AW461" si="85">AS461</f>
        <v>-2.3330186897554568</v>
      </c>
      <c r="AX461" s="128">
        <f t="shared" ref="AX461" si="86">AT461</f>
        <v>-1.7497640173165929</v>
      </c>
      <c r="AY461" s="129">
        <f t="shared" ref="AY461" si="87">AU461</f>
        <v>-1.1665093448777284</v>
      </c>
      <c r="BA461" s="116"/>
      <c r="BB461" s="203" t="s">
        <v>231</v>
      </c>
      <c r="BC461" s="127">
        <v>0</v>
      </c>
      <c r="BD461" s="128">
        <v>0</v>
      </c>
      <c r="BE461" s="128">
        <v>0</v>
      </c>
      <c r="BF461" s="129">
        <v>0</v>
      </c>
      <c r="BG461" s="127">
        <f>BC325*BC257*BM362</f>
        <v>0</v>
      </c>
      <c r="BH461" s="129">
        <f>BC325*BC257*BN362</f>
        <v>0</v>
      </c>
      <c r="BI461" s="128">
        <f>BC325*BC257*BF370</f>
        <v>0.97209112073144044</v>
      </c>
      <c r="BJ461" s="128">
        <f>BC325*BC257*BG370</f>
        <v>0.97209112073144044</v>
      </c>
      <c r="BK461" s="128">
        <f>BC325*BC257*BH370</f>
        <v>0.97209112073144044</v>
      </c>
      <c r="BL461" s="128">
        <f>BC325*BC257*BI370</f>
        <v>0.5832546724388642</v>
      </c>
      <c r="BM461" s="127">
        <f t="shared" ref="BM461" si="88">BI461</f>
        <v>0.97209112073144044</v>
      </c>
      <c r="BN461" s="128">
        <f t="shared" ref="BN461" si="89">BJ461</f>
        <v>0.97209112073144044</v>
      </c>
      <c r="BO461" s="128">
        <f t="shared" ref="BO461" si="90">BK461</f>
        <v>0.97209112073144044</v>
      </c>
      <c r="BP461" s="129">
        <f t="shared" ref="BP461" si="91">BL461</f>
        <v>0.5832546724388642</v>
      </c>
      <c r="BR461" s="116"/>
      <c r="BS461" s="203" t="s">
        <v>231</v>
      </c>
      <c r="BT461" s="127">
        <v>0</v>
      </c>
      <c r="BU461" s="128">
        <v>0</v>
      </c>
      <c r="BV461" s="128">
        <v>0</v>
      </c>
      <c r="BW461" s="129">
        <v>0</v>
      </c>
      <c r="BX461" s="127">
        <f>BT325*BT257*CD362</f>
        <v>2.5274369139017452</v>
      </c>
      <c r="BY461" s="129">
        <f>BT325*BT257*CE362</f>
        <v>0.65820543975370061</v>
      </c>
      <c r="BZ461" s="128">
        <f>BT325*BT257*BW370</f>
        <v>-1.5553457931703047</v>
      </c>
      <c r="CA461" s="128">
        <f>BT325*BT257*BX370</f>
        <v>-1.5553457931703047</v>
      </c>
      <c r="CB461" s="128">
        <f>BT325*BT257*BY370</f>
        <v>-1.1665093448777284</v>
      </c>
      <c r="CC461" s="128">
        <f>BT325*BT257*BZ370</f>
        <v>-0.5832546724388642</v>
      </c>
      <c r="CD461" s="127">
        <f t="shared" ref="CD461" si="92">BZ461</f>
        <v>-1.5553457931703047</v>
      </c>
      <c r="CE461" s="128">
        <f t="shared" ref="CE461" si="93">CA461</f>
        <v>-1.5553457931703047</v>
      </c>
      <c r="CF461" s="128">
        <f t="shared" ref="CF461" si="94">CB461</f>
        <v>-1.1665093448777284</v>
      </c>
      <c r="CG461" s="129">
        <f t="shared" ref="CG461" si="95">CC461</f>
        <v>-0.5832546724388642</v>
      </c>
      <c r="CI461" s="116"/>
      <c r="CJ461" s="203" t="s">
        <v>231</v>
      </c>
      <c r="CK461" s="127">
        <v>0</v>
      </c>
      <c r="CL461" s="128">
        <v>0</v>
      </c>
      <c r="CM461" s="128">
        <v>0</v>
      </c>
      <c r="CN461" s="129">
        <v>0</v>
      </c>
      <c r="CO461" s="127">
        <f>CK325*CK257*CU362</f>
        <v>-0.21940181325123354</v>
      </c>
      <c r="CP461" s="129">
        <f>CK325*CK257*CV362</f>
        <v>-1.6748132500017565</v>
      </c>
      <c r="CQ461" s="128">
        <f>CK325*CK257*CN370</f>
        <v>1.5553457931703047</v>
      </c>
      <c r="CR461" s="128">
        <f>CK325*CK257*CO370</f>
        <v>1.5553457931703047</v>
      </c>
      <c r="CS461" s="128">
        <f>CK325*CK257*CP370</f>
        <v>0.97209112073144044</v>
      </c>
      <c r="CT461" s="128">
        <f>CK325*CK257*CQ370</f>
        <v>0.5832546724388642</v>
      </c>
      <c r="CU461" s="127">
        <f t="shared" ref="CU461" si="96">CQ461</f>
        <v>1.5553457931703047</v>
      </c>
      <c r="CV461" s="128">
        <f t="shared" ref="CV461" si="97">CR461</f>
        <v>1.5553457931703047</v>
      </c>
      <c r="CW461" s="128">
        <f t="shared" ref="CW461" si="98">CS461</f>
        <v>0.97209112073144044</v>
      </c>
      <c r="CX461" s="129">
        <f t="shared" ref="CX461" si="99">CT461</f>
        <v>0.5832546724388642</v>
      </c>
      <c r="CZ461" s="116"/>
      <c r="DA461" s="203" t="s">
        <v>231</v>
      </c>
      <c r="DB461" s="127">
        <v>0</v>
      </c>
      <c r="DC461" s="128">
        <v>0</v>
      </c>
      <c r="DD461" s="128">
        <v>0</v>
      </c>
      <c r="DE461" s="129">
        <v>0</v>
      </c>
      <c r="DF461" s="127">
        <f>DB325*DB257*DL362</f>
        <v>-1.3359439799190711</v>
      </c>
      <c r="DG461" s="129">
        <f>DB325*DB257*DM362</f>
        <v>-1.3359439799190711</v>
      </c>
      <c r="DH461" s="128">
        <f>DB325*DB257*DE370</f>
        <v>-2.3330186897554568</v>
      </c>
      <c r="DI461" s="128">
        <f>DB325*DB257*DF370</f>
        <v>-2.3330186897554568</v>
      </c>
      <c r="DJ461" s="128">
        <f>DB325*DB257*DG370</f>
        <v>-1.7497640173165929</v>
      </c>
      <c r="DK461" s="128">
        <f>DB325*DB257*DH370</f>
        <v>-1.1665093448777284</v>
      </c>
      <c r="DL461" s="127">
        <f t="shared" ref="DL461" si="100">DH461</f>
        <v>-2.3330186897554568</v>
      </c>
      <c r="DM461" s="128">
        <f t="shared" ref="DM461" si="101">DI461</f>
        <v>-2.3330186897554568</v>
      </c>
      <c r="DN461" s="128">
        <f t="shared" ref="DN461" si="102">DJ461</f>
        <v>-1.7497640173165929</v>
      </c>
      <c r="DO461" s="129">
        <f t="shared" ref="DO461" si="103">DK461</f>
        <v>-1.1665093448777284</v>
      </c>
      <c r="DQ461" s="116"/>
      <c r="DR461" s="203" t="s">
        <v>231</v>
      </c>
      <c r="DS461" s="127">
        <v>0</v>
      </c>
      <c r="DT461" s="128">
        <v>0</v>
      </c>
      <c r="DU461" s="128">
        <v>0</v>
      </c>
      <c r="DV461" s="129">
        <v>0</v>
      </c>
      <c r="DW461" s="127">
        <f>DS325*DS257*EC362</f>
        <v>-0.41382003739752166</v>
      </c>
      <c r="DX461" s="129">
        <f>DS325*DS257*ED362</f>
        <v>-2.0886332873992783</v>
      </c>
      <c r="DY461" s="128">
        <f>DS325*DS257*DV370</f>
        <v>0.97209112073144044</v>
      </c>
      <c r="DZ461" s="128">
        <f>DS325*DS257*DW370</f>
        <v>0.97209112073144044</v>
      </c>
      <c r="EA461" s="128">
        <f>DS325*DS257*DX370</f>
        <v>0.97209112073144044</v>
      </c>
      <c r="EB461" s="128">
        <f>DS325*DS257*DY370</f>
        <v>0.5832546724388642</v>
      </c>
      <c r="EC461" s="127">
        <f t="shared" ref="EC461" si="104">DY461</f>
        <v>0.97209112073144044</v>
      </c>
      <c r="ED461" s="128">
        <f t="shared" ref="ED461" si="105">DZ461</f>
        <v>0.97209112073144044</v>
      </c>
      <c r="EE461" s="128">
        <f t="shared" ref="EE461" si="106">EA461</f>
        <v>0.97209112073144044</v>
      </c>
      <c r="EF461" s="129">
        <f t="shared" ref="EF461" si="107">EB461</f>
        <v>0.5832546724388642</v>
      </c>
    </row>
    <row r="463" spans="1:136" s="66" customFormat="1" x14ac:dyDescent="0.3">
      <c r="A463" s="67" t="s">
        <v>235</v>
      </c>
      <c r="R463" s="67" t="s">
        <v>235</v>
      </c>
      <c r="AI463" s="623" t="s">
        <v>235</v>
      </c>
      <c r="AZ463" s="67" t="s">
        <v>235</v>
      </c>
      <c r="BQ463" s="618" t="s">
        <v>235</v>
      </c>
      <c r="CH463" s="67" t="s">
        <v>235</v>
      </c>
      <c r="CY463" s="623" t="s">
        <v>235</v>
      </c>
      <c r="DP463" s="67" t="s">
        <v>235</v>
      </c>
    </row>
    <row r="464" spans="1:136" x14ac:dyDescent="0.3">
      <c r="A464" s="1" t="s">
        <v>203</v>
      </c>
      <c r="B464" s="1"/>
      <c r="R464" s="1" t="s">
        <v>203</v>
      </c>
      <c r="S464" s="1"/>
      <c r="AI464" s="623" t="s">
        <v>203</v>
      </c>
      <c r="AJ464" s="1"/>
      <c r="AZ464" s="1" t="s">
        <v>203</v>
      </c>
      <c r="BA464" s="1"/>
      <c r="BQ464" s="618" t="s">
        <v>203</v>
      </c>
      <c r="BR464" s="1"/>
      <c r="CH464" s="1" t="s">
        <v>203</v>
      </c>
      <c r="CI464" s="1"/>
      <c r="CY464" s="623" t="s">
        <v>203</v>
      </c>
      <c r="CZ464" s="1"/>
      <c r="DP464" s="1" t="s">
        <v>203</v>
      </c>
      <c r="DQ464" s="1"/>
    </row>
    <row r="465" spans="1:136" x14ac:dyDescent="0.3">
      <c r="A465" s="1"/>
      <c r="B465" s="120" t="s">
        <v>92</v>
      </c>
      <c r="R465" s="1"/>
      <c r="S465" s="120" t="s">
        <v>92</v>
      </c>
      <c r="AI465" s="623"/>
      <c r="AJ465" s="120" t="s">
        <v>92</v>
      </c>
      <c r="AZ465" s="1"/>
      <c r="BA465" s="120" t="s">
        <v>92</v>
      </c>
      <c r="BQ465" s="618"/>
      <c r="BR465" s="120" t="s">
        <v>92</v>
      </c>
      <c r="CH465" s="1"/>
      <c r="CI465" s="120" t="s">
        <v>92</v>
      </c>
      <c r="CY465" s="623"/>
      <c r="CZ465" s="120" t="s">
        <v>92</v>
      </c>
      <c r="DP465" s="1"/>
      <c r="DQ465" s="120" t="s">
        <v>92</v>
      </c>
    </row>
    <row r="466" spans="1:136" x14ac:dyDescent="0.3">
      <c r="A466" s="1"/>
      <c r="B466" s="1" t="s">
        <v>204</v>
      </c>
      <c r="F466" s="121" t="s">
        <v>205</v>
      </c>
      <c r="R466" s="1"/>
      <c r="S466" s="1" t="s">
        <v>204</v>
      </c>
      <c r="W466" s="121" t="s">
        <v>205</v>
      </c>
      <c r="AI466" s="623"/>
      <c r="AJ466" s="1" t="s">
        <v>204</v>
      </c>
      <c r="AN466" s="121" t="s">
        <v>205</v>
      </c>
      <c r="AZ466" s="1"/>
      <c r="BA466" s="1" t="s">
        <v>204</v>
      </c>
      <c r="BE466" s="121" t="s">
        <v>205</v>
      </c>
      <c r="BQ466" s="618"/>
      <c r="BR466" s="1" t="s">
        <v>204</v>
      </c>
      <c r="BV466" s="121" t="s">
        <v>205</v>
      </c>
      <c r="CH466" s="1"/>
      <c r="CI466" s="1" t="s">
        <v>204</v>
      </c>
      <c r="CM466" s="121" t="s">
        <v>205</v>
      </c>
      <c r="CY466" s="623"/>
      <c r="CZ466" s="1" t="s">
        <v>204</v>
      </c>
      <c r="DD466" s="121" t="s">
        <v>205</v>
      </c>
      <c r="DP466" s="1"/>
      <c r="DQ466" s="1" t="s">
        <v>204</v>
      </c>
      <c r="DU466" s="121" t="s">
        <v>205</v>
      </c>
    </row>
    <row r="467" spans="1:136" x14ac:dyDescent="0.3">
      <c r="A467" s="1"/>
      <c r="B467" s="1" t="s">
        <v>206</v>
      </c>
      <c r="F467" s="122" t="s">
        <v>207</v>
      </c>
      <c r="R467" s="1"/>
      <c r="S467" s="1" t="s">
        <v>206</v>
      </c>
      <c r="W467" s="122" t="s">
        <v>207</v>
      </c>
      <c r="AI467" s="623"/>
      <c r="AJ467" s="1" t="s">
        <v>206</v>
      </c>
      <c r="AN467" s="122" t="s">
        <v>207</v>
      </c>
      <c r="AZ467" s="1"/>
      <c r="BA467" s="1" t="s">
        <v>206</v>
      </c>
      <c r="BE467" s="122" t="s">
        <v>207</v>
      </c>
      <c r="BQ467" s="618"/>
      <c r="BR467" s="1" t="s">
        <v>206</v>
      </c>
      <c r="BV467" s="122" t="s">
        <v>207</v>
      </c>
      <c r="CH467" s="1"/>
      <c r="CI467" s="1" t="s">
        <v>206</v>
      </c>
      <c r="CM467" s="122" t="s">
        <v>207</v>
      </c>
      <c r="CY467" s="623"/>
      <c r="CZ467" s="1" t="s">
        <v>206</v>
      </c>
      <c r="DD467" s="122" t="s">
        <v>207</v>
      </c>
      <c r="DP467" s="1"/>
      <c r="DQ467" s="1" t="s">
        <v>206</v>
      </c>
      <c r="DU467" s="122" t="s">
        <v>207</v>
      </c>
    </row>
    <row r="468" spans="1:136" x14ac:dyDescent="0.3">
      <c r="B468" s="47" t="s">
        <v>208</v>
      </c>
      <c r="C468" s="38"/>
      <c r="D468" s="16"/>
      <c r="E468" s="16"/>
      <c r="F468" s="122" t="s">
        <v>209</v>
      </c>
      <c r="H468" s="16"/>
      <c r="I468" s="16"/>
      <c r="S468" s="47" t="s">
        <v>208</v>
      </c>
      <c r="T468" s="38"/>
      <c r="U468" s="202"/>
      <c r="V468" s="202"/>
      <c r="W468" s="122" t="s">
        <v>209</v>
      </c>
      <c r="Y468" s="202"/>
      <c r="Z468" s="202"/>
      <c r="AJ468" s="47" t="s">
        <v>208</v>
      </c>
      <c r="AK468" s="38"/>
      <c r="AL468" s="202"/>
      <c r="AM468" s="202"/>
      <c r="AN468" s="122" t="s">
        <v>209</v>
      </c>
      <c r="AP468" s="202"/>
      <c r="AQ468" s="202"/>
      <c r="BA468" s="47" t="s">
        <v>208</v>
      </c>
      <c r="BB468" s="38"/>
      <c r="BC468" s="202"/>
      <c r="BD468" s="202"/>
      <c r="BE468" s="122" t="s">
        <v>209</v>
      </c>
      <c r="BG468" s="202"/>
      <c r="BH468" s="202"/>
      <c r="BR468" s="47" t="s">
        <v>208</v>
      </c>
      <c r="BS468" s="38"/>
      <c r="BT468" s="202"/>
      <c r="BU468" s="202"/>
      <c r="BV468" s="122" t="s">
        <v>209</v>
      </c>
      <c r="BX468" s="202"/>
      <c r="BY468" s="202"/>
      <c r="CI468" s="47" t="s">
        <v>208</v>
      </c>
      <c r="CJ468" s="38"/>
      <c r="CK468" s="202"/>
      <c r="CL468" s="202"/>
      <c r="CM468" s="122" t="s">
        <v>209</v>
      </c>
      <c r="CO468" s="202"/>
      <c r="CP468" s="202"/>
      <c r="CZ468" s="47" t="s">
        <v>208</v>
      </c>
      <c r="DA468" s="38"/>
      <c r="DB468" s="202"/>
      <c r="DC468" s="202"/>
      <c r="DD468" s="122" t="s">
        <v>209</v>
      </c>
      <c r="DF468" s="202"/>
      <c r="DG468" s="202"/>
      <c r="DQ468" s="47" t="s">
        <v>208</v>
      </c>
      <c r="DR468" s="38"/>
      <c r="DS468" s="202"/>
      <c r="DT468" s="202"/>
      <c r="DU468" s="122" t="s">
        <v>209</v>
      </c>
      <c r="DW468" s="202"/>
      <c r="DX468" s="202"/>
    </row>
    <row r="469" spans="1:136" x14ac:dyDescent="0.3">
      <c r="B469" s="38"/>
      <c r="C469" s="16"/>
      <c r="D469" s="16"/>
      <c r="E469" s="16"/>
      <c r="F469" s="122" t="s">
        <v>210</v>
      </c>
      <c r="H469" s="16"/>
      <c r="I469" s="16"/>
      <c r="S469" s="38"/>
      <c r="T469" s="202"/>
      <c r="U469" s="202"/>
      <c r="V469" s="202"/>
      <c r="W469" s="122" t="s">
        <v>210</v>
      </c>
      <c r="Y469" s="202"/>
      <c r="Z469" s="202"/>
      <c r="AJ469" s="38"/>
      <c r="AK469" s="202"/>
      <c r="AL469" s="202"/>
      <c r="AM469" s="202"/>
      <c r="AN469" s="122" t="s">
        <v>210</v>
      </c>
      <c r="AP469" s="202"/>
      <c r="AQ469" s="202"/>
      <c r="BA469" s="38"/>
      <c r="BB469" s="202"/>
      <c r="BC469" s="202"/>
      <c r="BD469" s="202"/>
      <c r="BE469" s="122" t="s">
        <v>210</v>
      </c>
      <c r="BG469" s="202"/>
      <c r="BH469" s="202"/>
      <c r="BR469" s="38"/>
      <c r="BS469" s="202"/>
      <c r="BT469" s="202"/>
      <c r="BU469" s="202"/>
      <c r="BV469" s="122" t="s">
        <v>210</v>
      </c>
      <c r="BX469" s="202"/>
      <c r="BY469" s="202"/>
      <c r="CI469" s="38"/>
      <c r="CJ469" s="202"/>
      <c r="CK469" s="202"/>
      <c r="CL469" s="202"/>
      <c r="CM469" s="122" t="s">
        <v>210</v>
      </c>
      <c r="CO469" s="202"/>
      <c r="CP469" s="202"/>
      <c r="CZ469" s="38"/>
      <c r="DA469" s="202"/>
      <c r="DB469" s="202"/>
      <c r="DC469" s="202"/>
      <c r="DD469" s="122" t="s">
        <v>210</v>
      </c>
      <c r="DF469" s="202"/>
      <c r="DG469" s="202"/>
      <c r="DQ469" s="38"/>
      <c r="DR469" s="202"/>
      <c r="DS469" s="202"/>
      <c r="DT469" s="202"/>
      <c r="DU469" s="122" t="s">
        <v>210</v>
      </c>
      <c r="DW469" s="202"/>
      <c r="DX469" s="202"/>
    </row>
    <row r="470" spans="1:136" x14ac:dyDescent="0.3">
      <c r="B470" s="12" t="s">
        <v>211</v>
      </c>
      <c r="C470" s="11" t="str">
        <f>IF(C175="X","+X","+Y")</f>
        <v>+X</v>
      </c>
      <c r="D470" s="16"/>
      <c r="E470" s="16"/>
      <c r="F470" s="122" t="s">
        <v>212</v>
      </c>
      <c r="H470" s="16"/>
      <c r="I470" s="16"/>
      <c r="S470" s="12" t="s">
        <v>211</v>
      </c>
      <c r="T470" s="11" t="str">
        <f>IF(T175="X","+X","+Y")</f>
        <v>+X</v>
      </c>
      <c r="U470" s="202"/>
      <c r="V470" s="202"/>
      <c r="W470" s="122" t="s">
        <v>212</v>
      </c>
      <c r="Y470" s="202"/>
      <c r="Z470" s="202"/>
      <c r="AJ470" s="12" t="s">
        <v>211</v>
      </c>
      <c r="AK470" s="11" t="str">
        <f>IF(AK175="X","+X","+Y")</f>
        <v>+X</v>
      </c>
      <c r="AL470" s="202"/>
      <c r="AM470" s="202"/>
      <c r="AN470" s="122" t="s">
        <v>212</v>
      </c>
      <c r="AP470" s="202"/>
      <c r="AQ470" s="202"/>
      <c r="BA470" s="12" t="s">
        <v>211</v>
      </c>
      <c r="BB470" s="11" t="str">
        <f>IF(BB175="X","+X","+Y")</f>
        <v>+X</v>
      </c>
      <c r="BC470" s="202"/>
      <c r="BD470" s="202"/>
      <c r="BE470" s="122" t="s">
        <v>212</v>
      </c>
      <c r="BG470" s="202"/>
      <c r="BH470" s="202"/>
      <c r="BR470" s="12" t="s">
        <v>211</v>
      </c>
      <c r="BS470" s="11" t="str">
        <f>IF(BS175="X","+X","+Y")</f>
        <v>+Y</v>
      </c>
      <c r="BT470" s="202"/>
      <c r="BU470" s="202"/>
      <c r="BV470" s="122" t="s">
        <v>212</v>
      </c>
      <c r="BX470" s="202"/>
      <c r="BY470" s="202"/>
      <c r="CI470" s="12" t="s">
        <v>211</v>
      </c>
      <c r="CJ470" s="11" t="str">
        <f>IF(CJ175="X","+X","+Y")</f>
        <v>+Y</v>
      </c>
      <c r="CK470" s="202"/>
      <c r="CL470" s="202"/>
      <c r="CM470" s="122" t="s">
        <v>212</v>
      </c>
      <c r="CO470" s="202"/>
      <c r="CP470" s="202"/>
      <c r="CZ470" s="12" t="s">
        <v>211</v>
      </c>
      <c r="DA470" s="11" t="str">
        <f>IF(DA175="X","+X","+Y")</f>
        <v>+Y</v>
      </c>
      <c r="DB470" s="202"/>
      <c r="DC470" s="202"/>
      <c r="DD470" s="122" t="s">
        <v>212</v>
      </c>
      <c r="DF470" s="202"/>
      <c r="DG470" s="202"/>
      <c r="DQ470" s="12" t="s">
        <v>211</v>
      </c>
      <c r="DR470" s="11" t="str">
        <f>IF(DR175="X","+X","+Y")</f>
        <v>+Y</v>
      </c>
      <c r="DS470" s="202"/>
      <c r="DT470" s="202"/>
      <c r="DU470" s="122" t="s">
        <v>212</v>
      </c>
      <c r="DW470" s="202"/>
      <c r="DX470" s="202"/>
    </row>
    <row r="471" spans="1:136" x14ac:dyDescent="0.3">
      <c r="B471" s="12" t="s">
        <v>192</v>
      </c>
      <c r="C471" s="11" t="str">
        <f>IF(C175="X","-X","-Y")</f>
        <v>-X</v>
      </c>
      <c r="D471" s="16"/>
      <c r="E471" s="16"/>
      <c r="F471" s="122" t="s">
        <v>213</v>
      </c>
      <c r="H471" s="16"/>
      <c r="I471" s="16"/>
      <c r="S471" s="12" t="s">
        <v>192</v>
      </c>
      <c r="T471" s="11" t="str">
        <f>IF(T175="X","-X","-Y")</f>
        <v>-X</v>
      </c>
      <c r="U471" s="202"/>
      <c r="V471" s="202"/>
      <c r="W471" s="122" t="s">
        <v>213</v>
      </c>
      <c r="Y471" s="202"/>
      <c r="Z471" s="202"/>
      <c r="AJ471" s="12" t="s">
        <v>192</v>
      </c>
      <c r="AK471" s="11" t="str">
        <f>IF(AK175="X","-X","-Y")</f>
        <v>-X</v>
      </c>
      <c r="AL471" s="202"/>
      <c r="AM471" s="202"/>
      <c r="AN471" s="122" t="s">
        <v>213</v>
      </c>
      <c r="AP471" s="202"/>
      <c r="AQ471" s="202"/>
      <c r="BA471" s="12" t="s">
        <v>192</v>
      </c>
      <c r="BB471" s="11" t="str">
        <f>IF(BB175="X","-X","-Y")</f>
        <v>-X</v>
      </c>
      <c r="BC471" s="202"/>
      <c r="BD471" s="202"/>
      <c r="BE471" s="122" t="s">
        <v>213</v>
      </c>
      <c r="BG471" s="202"/>
      <c r="BH471" s="202"/>
      <c r="BR471" s="12" t="s">
        <v>192</v>
      </c>
      <c r="BS471" s="11" t="str">
        <f>IF(BS175="X","-X","-Y")</f>
        <v>-Y</v>
      </c>
      <c r="BT471" s="202"/>
      <c r="BU471" s="202"/>
      <c r="BV471" s="122" t="s">
        <v>213</v>
      </c>
      <c r="BX471" s="202"/>
      <c r="BY471" s="202"/>
      <c r="CI471" s="12" t="s">
        <v>192</v>
      </c>
      <c r="CJ471" s="11" t="str">
        <f>IF(CJ175="X","-X","-Y")</f>
        <v>-Y</v>
      </c>
      <c r="CK471" s="202"/>
      <c r="CL471" s="202"/>
      <c r="CM471" s="122" t="s">
        <v>213</v>
      </c>
      <c r="CO471" s="202"/>
      <c r="CP471" s="202"/>
      <c r="CZ471" s="12" t="s">
        <v>192</v>
      </c>
      <c r="DA471" s="11" t="str">
        <f>IF(DA175="X","-X","-Y")</f>
        <v>-Y</v>
      </c>
      <c r="DB471" s="202"/>
      <c r="DC471" s="202"/>
      <c r="DD471" s="122" t="s">
        <v>213</v>
      </c>
      <c r="DF471" s="202"/>
      <c r="DG471" s="202"/>
      <c r="DQ471" s="12" t="s">
        <v>192</v>
      </c>
      <c r="DR471" s="11" t="str">
        <f>IF(DR175="X","-X","-Y")</f>
        <v>-Y</v>
      </c>
      <c r="DS471" s="202"/>
      <c r="DT471" s="202"/>
      <c r="DU471" s="122" t="s">
        <v>213</v>
      </c>
      <c r="DW471" s="202"/>
      <c r="DX471" s="202"/>
    </row>
    <row r="472" spans="1:136" x14ac:dyDescent="0.3">
      <c r="B472" s="12" t="s">
        <v>214</v>
      </c>
      <c r="C472" s="11" t="str">
        <f>IF(C175="X","+Y","+X")</f>
        <v>+Y</v>
      </c>
      <c r="D472" s="16"/>
      <c r="E472" s="16"/>
      <c r="F472" s="122" t="s">
        <v>215</v>
      </c>
      <c r="H472" s="16"/>
      <c r="I472" s="16"/>
      <c r="S472" s="12" t="s">
        <v>214</v>
      </c>
      <c r="T472" s="11" t="str">
        <f>IF(T175="X","+Y","+X")</f>
        <v>+Y</v>
      </c>
      <c r="U472" s="202"/>
      <c r="V472" s="202"/>
      <c r="W472" s="122" t="s">
        <v>215</v>
      </c>
      <c r="Y472" s="202"/>
      <c r="Z472" s="202"/>
      <c r="AJ472" s="12" t="s">
        <v>214</v>
      </c>
      <c r="AK472" s="11" t="str">
        <f>IF(AK175="X","+Y","+X")</f>
        <v>+Y</v>
      </c>
      <c r="AL472" s="202"/>
      <c r="AM472" s="202"/>
      <c r="AN472" s="122" t="s">
        <v>215</v>
      </c>
      <c r="AP472" s="202"/>
      <c r="AQ472" s="202"/>
      <c r="BA472" s="12" t="s">
        <v>214</v>
      </c>
      <c r="BB472" s="11" t="str">
        <f>IF(BB175="X","+Y","+X")</f>
        <v>+Y</v>
      </c>
      <c r="BC472" s="202"/>
      <c r="BD472" s="202"/>
      <c r="BE472" s="122" t="s">
        <v>215</v>
      </c>
      <c r="BG472" s="202"/>
      <c r="BH472" s="202"/>
      <c r="BR472" s="12" t="s">
        <v>214</v>
      </c>
      <c r="BS472" s="11" t="str">
        <f>IF(BS175="X","+Y","+X")</f>
        <v>+X</v>
      </c>
      <c r="BT472" s="202"/>
      <c r="BU472" s="202"/>
      <c r="BV472" s="122" t="s">
        <v>215</v>
      </c>
      <c r="BX472" s="202"/>
      <c r="BY472" s="202"/>
      <c r="CI472" s="12" t="s">
        <v>214</v>
      </c>
      <c r="CJ472" s="11" t="str">
        <f>IF(CJ175="X","+Y","+X")</f>
        <v>+X</v>
      </c>
      <c r="CK472" s="202"/>
      <c r="CL472" s="202"/>
      <c r="CM472" s="122" t="s">
        <v>215</v>
      </c>
      <c r="CO472" s="202"/>
      <c r="CP472" s="202"/>
      <c r="CZ472" s="12" t="s">
        <v>214</v>
      </c>
      <c r="DA472" s="11" t="str">
        <f>IF(DA175="X","+Y","+X")</f>
        <v>+X</v>
      </c>
      <c r="DB472" s="202"/>
      <c r="DC472" s="202"/>
      <c r="DD472" s="122" t="s">
        <v>215</v>
      </c>
      <c r="DF472" s="202"/>
      <c r="DG472" s="202"/>
      <c r="DQ472" s="12" t="s">
        <v>214</v>
      </c>
      <c r="DR472" s="11" t="str">
        <f>IF(DR175="X","+Y","+X")</f>
        <v>+X</v>
      </c>
      <c r="DS472" s="202"/>
      <c r="DT472" s="202"/>
      <c r="DU472" s="122" t="s">
        <v>215</v>
      </c>
      <c r="DW472" s="202"/>
      <c r="DX472" s="202"/>
    </row>
    <row r="473" spans="1:136" x14ac:dyDescent="0.3">
      <c r="B473" s="12" t="s">
        <v>216</v>
      </c>
      <c r="C473" s="11" t="str">
        <f>IF(C175="X","-Y","-X")</f>
        <v>-Y</v>
      </c>
      <c r="D473" s="16"/>
      <c r="E473" s="16"/>
      <c r="F473" s="122" t="s">
        <v>217</v>
      </c>
      <c r="H473" s="16"/>
      <c r="I473" s="16"/>
      <c r="S473" s="12" t="s">
        <v>216</v>
      </c>
      <c r="T473" s="11" t="str">
        <f>IF(T175="X","-Y","-X")</f>
        <v>-Y</v>
      </c>
      <c r="U473" s="202"/>
      <c r="V473" s="202"/>
      <c r="W473" s="122" t="s">
        <v>217</v>
      </c>
      <c r="Y473" s="202"/>
      <c r="Z473" s="202"/>
      <c r="AJ473" s="12" t="s">
        <v>216</v>
      </c>
      <c r="AK473" s="11" t="str">
        <f>IF(AK175="X","-Y","-X")</f>
        <v>-Y</v>
      </c>
      <c r="AL473" s="202"/>
      <c r="AM473" s="202"/>
      <c r="AN473" s="122" t="s">
        <v>217</v>
      </c>
      <c r="AP473" s="202"/>
      <c r="AQ473" s="202"/>
      <c r="BA473" s="12" t="s">
        <v>216</v>
      </c>
      <c r="BB473" s="11" t="str">
        <f>IF(BB175="X","-Y","-X")</f>
        <v>-Y</v>
      </c>
      <c r="BC473" s="202"/>
      <c r="BD473" s="202"/>
      <c r="BE473" s="122" t="s">
        <v>217</v>
      </c>
      <c r="BG473" s="202"/>
      <c r="BH473" s="202"/>
      <c r="BR473" s="12" t="s">
        <v>216</v>
      </c>
      <c r="BS473" s="11" t="str">
        <f>IF(BS175="X","-Y","-X")</f>
        <v>-X</v>
      </c>
      <c r="BT473" s="202"/>
      <c r="BU473" s="202"/>
      <c r="BV473" s="122" t="s">
        <v>217</v>
      </c>
      <c r="BX473" s="202"/>
      <c r="BY473" s="202"/>
      <c r="CI473" s="12" t="s">
        <v>216</v>
      </c>
      <c r="CJ473" s="11" t="str">
        <f>IF(CJ175="X","-Y","-X")</f>
        <v>-X</v>
      </c>
      <c r="CK473" s="202"/>
      <c r="CL473" s="202"/>
      <c r="CM473" s="122" t="s">
        <v>217</v>
      </c>
      <c r="CO473" s="202"/>
      <c r="CP473" s="202"/>
      <c r="CZ473" s="12" t="s">
        <v>216</v>
      </c>
      <c r="DA473" s="11" t="str">
        <f>IF(DA175="X","-Y","-X")</f>
        <v>-X</v>
      </c>
      <c r="DB473" s="202"/>
      <c r="DC473" s="202"/>
      <c r="DD473" s="122" t="s">
        <v>217</v>
      </c>
      <c r="DF473" s="202"/>
      <c r="DG473" s="202"/>
      <c r="DQ473" s="12" t="s">
        <v>216</v>
      </c>
      <c r="DR473" s="11" t="str">
        <f>IF(DR175="X","-Y","-X")</f>
        <v>-X</v>
      </c>
      <c r="DS473" s="202"/>
      <c r="DT473" s="202"/>
      <c r="DU473" s="122" t="s">
        <v>217</v>
      </c>
      <c r="DW473" s="202"/>
      <c r="DX473" s="202"/>
    </row>
    <row r="474" spans="1:136" x14ac:dyDescent="0.3">
      <c r="B474" s="12" t="s">
        <v>218</v>
      </c>
      <c r="C474" s="11" t="str">
        <f>IF(C175="X","+X","+Y")</f>
        <v>+X</v>
      </c>
      <c r="D474" s="16"/>
      <c r="E474" s="16"/>
      <c r="F474" s="122" t="s">
        <v>219</v>
      </c>
      <c r="G474" s="16"/>
      <c r="H474" s="16"/>
      <c r="I474" s="16"/>
      <c r="S474" s="12" t="s">
        <v>218</v>
      </c>
      <c r="T474" s="11" t="str">
        <f>IF(T175="X","+X","+Y")</f>
        <v>+X</v>
      </c>
      <c r="U474" s="202"/>
      <c r="V474" s="202"/>
      <c r="W474" s="122" t="s">
        <v>219</v>
      </c>
      <c r="X474" s="202"/>
      <c r="Y474" s="202"/>
      <c r="Z474" s="202"/>
      <c r="AJ474" s="12" t="s">
        <v>218</v>
      </c>
      <c r="AK474" s="11" t="str">
        <f>IF(AK175="X","+X","+Y")</f>
        <v>+X</v>
      </c>
      <c r="AL474" s="202"/>
      <c r="AM474" s="202"/>
      <c r="AN474" s="122" t="s">
        <v>219</v>
      </c>
      <c r="AO474" s="202"/>
      <c r="AP474" s="202"/>
      <c r="AQ474" s="202"/>
      <c r="BA474" s="12" t="s">
        <v>218</v>
      </c>
      <c r="BB474" s="11" t="str">
        <f>IF(BB175="X","+X","+Y")</f>
        <v>+X</v>
      </c>
      <c r="BC474" s="202"/>
      <c r="BD474" s="202"/>
      <c r="BE474" s="122" t="s">
        <v>219</v>
      </c>
      <c r="BF474" s="202"/>
      <c r="BG474" s="202"/>
      <c r="BH474" s="202"/>
      <c r="BR474" s="12" t="s">
        <v>218</v>
      </c>
      <c r="BS474" s="11" t="str">
        <f>IF(BS175="X","+X","+Y")</f>
        <v>+Y</v>
      </c>
      <c r="BT474" s="202"/>
      <c r="BU474" s="202"/>
      <c r="BV474" s="122" t="s">
        <v>219</v>
      </c>
      <c r="BW474" s="202"/>
      <c r="BX474" s="202"/>
      <c r="BY474" s="202"/>
      <c r="CI474" s="12" t="s">
        <v>218</v>
      </c>
      <c r="CJ474" s="11" t="str">
        <f>IF(CJ175="X","+X","+Y")</f>
        <v>+Y</v>
      </c>
      <c r="CK474" s="202"/>
      <c r="CL474" s="202"/>
      <c r="CM474" s="122" t="s">
        <v>219</v>
      </c>
      <c r="CN474" s="202"/>
      <c r="CO474" s="202"/>
      <c r="CP474" s="202"/>
      <c r="CZ474" s="12" t="s">
        <v>218</v>
      </c>
      <c r="DA474" s="11" t="str">
        <f>IF(DA175="X","+X","+Y")</f>
        <v>+Y</v>
      </c>
      <c r="DB474" s="202"/>
      <c r="DC474" s="202"/>
      <c r="DD474" s="122" t="s">
        <v>219</v>
      </c>
      <c r="DE474" s="202"/>
      <c r="DF474" s="202"/>
      <c r="DG474" s="202"/>
      <c r="DQ474" s="12" t="s">
        <v>218</v>
      </c>
      <c r="DR474" s="11" t="str">
        <f>IF(DR175="X","+X","+Y")</f>
        <v>+Y</v>
      </c>
      <c r="DS474" s="202"/>
      <c r="DT474" s="202"/>
      <c r="DU474" s="122" t="s">
        <v>219</v>
      </c>
      <c r="DV474" s="202"/>
      <c r="DW474" s="202"/>
      <c r="DX474" s="202"/>
    </row>
    <row r="475" spans="1:136" x14ac:dyDescent="0.3">
      <c r="B475" s="12" t="s">
        <v>182</v>
      </c>
      <c r="C475" s="11" t="str">
        <f>IF(C175="X","-X","-Y")</f>
        <v>-X</v>
      </c>
      <c r="D475" s="16"/>
      <c r="E475" s="16"/>
      <c r="F475" s="16"/>
      <c r="G475" s="16"/>
      <c r="H475" s="16"/>
      <c r="I475" s="16"/>
      <c r="S475" s="12" t="s">
        <v>182</v>
      </c>
      <c r="T475" s="11" t="str">
        <f>IF(T175="X","-X","-Y")</f>
        <v>-X</v>
      </c>
      <c r="U475" s="202"/>
      <c r="V475" s="202"/>
      <c r="W475" s="202"/>
      <c r="X475" s="202"/>
      <c r="Y475" s="202"/>
      <c r="Z475" s="202"/>
      <c r="AJ475" s="12" t="s">
        <v>182</v>
      </c>
      <c r="AK475" s="11" t="str">
        <f>IF(AK175="X","-X","-Y")</f>
        <v>-X</v>
      </c>
      <c r="AL475" s="202"/>
      <c r="AM475" s="202"/>
      <c r="AN475" s="202"/>
      <c r="AO475" s="202"/>
      <c r="AP475" s="202"/>
      <c r="AQ475" s="202"/>
      <c r="BA475" s="12" t="s">
        <v>182</v>
      </c>
      <c r="BB475" s="11" t="str">
        <f>IF(BB175="X","-X","-Y")</f>
        <v>-X</v>
      </c>
      <c r="BC475" s="202"/>
      <c r="BD475" s="202"/>
      <c r="BE475" s="202"/>
      <c r="BF475" s="202"/>
      <c r="BG475" s="202"/>
      <c r="BH475" s="202"/>
      <c r="BR475" s="12" t="s">
        <v>182</v>
      </c>
      <c r="BS475" s="11" t="str">
        <f>IF(BS175="X","-X","-Y")</f>
        <v>-Y</v>
      </c>
      <c r="BT475" s="202"/>
      <c r="BU475" s="202"/>
      <c r="BV475" s="202"/>
      <c r="BW475" s="202"/>
      <c r="BX475" s="202"/>
      <c r="BY475" s="202"/>
      <c r="CI475" s="12" t="s">
        <v>182</v>
      </c>
      <c r="CJ475" s="11" t="str">
        <f>IF(CJ175="X","-X","-Y")</f>
        <v>-Y</v>
      </c>
      <c r="CK475" s="202"/>
      <c r="CL475" s="202"/>
      <c r="CM475" s="202"/>
      <c r="CN475" s="202"/>
      <c r="CO475" s="202"/>
      <c r="CP475" s="202"/>
      <c r="CZ475" s="12" t="s">
        <v>182</v>
      </c>
      <c r="DA475" s="11" t="str">
        <f>IF(DA175="X","-X","-Y")</f>
        <v>-Y</v>
      </c>
      <c r="DB475" s="202"/>
      <c r="DC475" s="202"/>
      <c r="DD475" s="202"/>
      <c r="DE475" s="202"/>
      <c r="DF475" s="202"/>
      <c r="DG475" s="202"/>
      <c r="DQ475" s="12" t="s">
        <v>182</v>
      </c>
      <c r="DR475" s="11" t="str">
        <f>IF(DR175="X","-X","-Y")</f>
        <v>-Y</v>
      </c>
      <c r="DS475" s="202"/>
      <c r="DT475" s="202"/>
      <c r="DU475" s="202"/>
      <c r="DV475" s="202"/>
      <c r="DW475" s="202"/>
      <c r="DX475" s="202"/>
    </row>
    <row r="476" spans="1:136" x14ac:dyDescent="0.3">
      <c r="B476" s="12" t="s">
        <v>220</v>
      </c>
      <c r="C476" s="11" t="str">
        <f>IF(C175="X","+Y","+X")</f>
        <v>+Y</v>
      </c>
      <c r="D476" s="16"/>
      <c r="E476" s="16"/>
      <c r="F476" s="16"/>
      <c r="G476" s="16"/>
      <c r="H476" s="16"/>
      <c r="I476" s="16"/>
      <c r="S476" s="12" t="s">
        <v>220</v>
      </c>
      <c r="T476" s="11" t="str">
        <f>IF(T175="X","+Y","+X")</f>
        <v>+Y</v>
      </c>
      <c r="U476" s="202"/>
      <c r="V476" s="202"/>
      <c r="W476" s="202"/>
      <c r="X476" s="202"/>
      <c r="Y476" s="202"/>
      <c r="Z476" s="202"/>
      <c r="AJ476" s="12" t="s">
        <v>220</v>
      </c>
      <c r="AK476" s="11" t="str">
        <f>IF(AK175="X","+Y","+X")</f>
        <v>+Y</v>
      </c>
      <c r="AL476" s="202"/>
      <c r="AM476" s="202"/>
      <c r="AN476" s="202"/>
      <c r="AO476" s="202"/>
      <c r="AP476" s="202"/>
      <c r="AQ476" s="202"/>
      <c r="BA476" s="12" t="s">
        <v>220</v>
      </c>
      <c r="BB476" s="11" t="str">
        <f>IF(BB175="X","+Y","+X")</f>
        <v>+Y</v>
      </c>
      <c r="BC476" s="202"/>
      <c r="BD476" s="202"/>
      <c r="BE476" s="202"/>
      <c r="BF476" s="202"/>
      <c r="BG476" s="202"/>
      <c r="BH476" s="202"/>
      <c r="BR476" s="12" t="s">
        <v>220</v>
      </c>
      <c r="BS476" s="11" t="str">
        <f>IF(BS175="X","+Y","+X")</f>
        <v>+X</v>
      </c>
      <c r="BT476" s="202"/>
      <c r="BU476" s="202"/>
      <c r="BV476" s="202"/>
      <c r="BW476" s="202"/>
      <c r="BX476" s="202"/>
      <c r="BY476" s="202"/>
      <c r="CI476" s="12" t="s">
        <v>220</v>
      </c>
      <c r="CJ476" s="11" t="str">
        <f>IF(CJ175="X","+Y","+X")</f>
        <v>+X</v>
      </c>
      <c r="CK476" s="202"/>
      <c r="CL476" s="202"/>
      <c r="CM476" s="202"/>
      <c r="CN476" s="202"/>
      <c r="CO476" s="202"/>
      <c r="CP476" s="202"/>
      <c r="CZ476" s="12" t="s">
        <v>220</v>
      </c>
      <c r="DA476" s="11" t="str">
        <f>IF(DA175="X","+Y","+X")</f>
        <v>+X</v>
      </c>
      <c r="DB476" s="202"/>
      <c r="DC476" s="202"/>
      <c r="DD476" s="202"/>
      <c r="DE476" s="202"/>
      <c r="DF476" s="202"/>
      <c r="DG476" s="202"/>
      <c r="DQ476" s="12" t="s">
        <v>220</v>
      </c>
      <c r="DR476" s="11" t="str">
        <f>IF(DR175="X","+Y","+X")</f>
        <v>+X</v>
      </c>
      <c r="DS476" s="202"/>
      <c r="DT476" s="202"/>
      <c r="DU476" s="202"/>
      <c r="DV476" s="202"/>
      <c r="DW476" s="202"/>
      <c r="DX476" s="202"/>
    </row>
    <row r="477" spans="1:136" x14ac:dyDescent="0.3">
      <c r="B477" s="12" t="s">
        <v>221</v>
      </c>
      <c r="C477" s="11" t="str">
        <f>IF(C175="X","-Y","-X")</f>
        <v>-Y</v>
      </c>
      <c r="D477" s="16"/>
      <c r="E477" s="16"/>
      <c r="F477" s="16"/>
      <c r="G477" s="16"/>
      <c r="H477" s="16"/>
      <c r="I477" s="16"/>
      <c r="S477" s="12" t="s">
        <v>221</v>
      </c>
      <c r="T477" s="11" t="str">
        <f>IF(T175="X","-Y","-X")</f>
        <v>-Y</v>
      </c>
      <c r="U477" s="202"/>
      <c r="V477" s="202"/>
      <c r="W477" s="202"/>
      <c r="X477" s="202"/>
      <c r="Y477" s="202"/>
      <c r="Z477" s="202"/>
      <c r="AJ477" s="12" t="s">
        <v>221</v>
      </c>
      <c r="AK477" s="11" t="str">
        <f>IF(AK175="X","-Y","-X")</f>
        <v>-Y</v>
      </c>
      <c r="AL477" s="202"/>
      <c r="AM477" s="202"/>
      <c r="AN477" s="202"/>
      <c r="AO477" s="202"/>
      <c r="AP477" s="202"/>
      <c r="AQ477" s="202"/>
      <c r="BA477" s="12" t="s">
        <v>221</v>
      </c>
      <c r="BB477" s="11" t="str">
        <f>IF(BB175="X","-Y","-X")</f>
        <v>-Y</v>
      </c>
      <c r="BC477" s="202"/>
      <c r="BD477" s="202"/>
      <c r="BE477" s="202"/>
      <c r="BF477" s="202"/>
      <c r="BG477" s="202"/>
      <c r="BH477" s="202"/>
      <c r="BR477" s="12" t="s">
        <v>221</v>
      </c>
      <c r="BS477" s="11" t="str">
        <f>IF(BS175="X","-Y","-X")</f>
        <v>-X</v>
      </c>
      <c r="BT477" s="202"/>
      <c r="BU477" s="202"/>
      <c r="BV477" s="202"/>
      <c r="BW477" s="202"/>
      <c r="BX477" s="202"/>
      <c r="BY477" s="202"/>
      <c r="CI477" s="12" t="s">
        <v>221</v>
      </c>
      <c r="CJ477" s="11" t="str">
        <f>IF(CJ175="X","-Y","-X")</f>
        <v>-X</v>
      </c>
      <c r="CK477" s="202"/>
      <c r="CL477" s="202"/>
      <c r="CM477" s="202"/>
      <c r="CN477" s="202"/>
      <c r="CO477" s="202"/>
      <c r="CP477" s="202"/>
      <c r="CZ477" s="12" t="s">
        <v>221</v>
      </c>
      <c r="DA477" s="11" t="str">
        <f>IF(DA175="X","-Y","-X")</f>
        <v>-X</v>
      </c>
      <c r="DB477" s="202"/>
      <c r="DC477" s="202"/>
      <c r="DD477" s="202"/>
      <c r="DE477" s="202"/>
      <c r="DF477" s="202"/>
      <c r="DG477" s="202"/>
      <c r="DQ477" s="12" t="s">
        <v>221</v>
      </c>
      <c r="DR477" s="11" t="str">
        <f>IF(DR175="X","-Y","-X")</f>
        <v>-X</v>
      </c>
      <c r="DS477" s="202"/>
      <c r="DT477" s="202"/>
      <c r="DU477" s="202"/>
      <c r="DV477" s="202"/>
      <c r="DW477" s="202"/>
      <c r="DX477" s="202"/>
    </row>
    <row r="478" spans="1:136" x14ac:dyDescent="0.3">
      <c r="B478" s="12" t="s">
        <v>222</v>
      </c>
      <c r="C478" s="123" t="str">
        <f>B465</f>
        <v>Partially enclosed</v>
      </c>
      <c r="D478" s="11"/>
      <c r="E478" s="16"/>
      <c r="F478" s="16"/>
      <c r="G478" s="16"/>
      <c r="H478" s="16"/>
      <c r="I478" s="16"/>
      <c r="S478" s="12" t="s">
        <v>222</v>
      </c>
      <c r="T478" s="123" t="str">
        <f>S465</f>
        <v>Partially enclosed</v>
      </c>
      <c r="U478" s="11"/>
      <c r="V478" s="202"/>
      <c r="W478" s="202"/>
      <c r="X478" s="202"/>
      <c r="Y478" s="202"/>
      <c r="Z478" s="202"/>
      <c r="AJ478" s="12" t="s">
        <v>222</v>
      </c>
      <c r="AK478" s="123" t="str">
        <f>AJ465</f>
        <v>Partially enclosed</v>
      </c>
      <c r="AL478" s="11"/>
      <c r="AM478" s="202"/>
      <c r="AN478" s="202"/>
      <c r="AO478" s="202"/>
      <c r="AP478" s="202"/>
      <c r="AQ478" s="202"/>
      <c r="BA478" s="12" t="s">
        <v>222</v>
      </c>
      <c r="BB478" s="123" t="str">
        <f>BA465</f>
        <v>Partially enclosed</v>
      </c>
      <c r="BC478" s="11"/>
      <c r="BD478" s="202"/>
      <c r="BE478" s="202"/>
      <c r="BF478" s="202"/>
      <c r="BG478" s="202"/>
      <c r="BH478" s="202"/>
      <c r="BR478" s="12" t="s">
        <v>222</v>
      </c>
      <c r="BS478" s="123" t="str">
        <f>BR465</f>
        <v>Partially enclosed</v>
      </c>
      <c r="BT478" s="11"/>
      <c r="BU478" s="202"/>
      <c r="BV478" s="202"/>
      <c r="BW478" s="202"/>
      <c r="BX478" s="202"/>
      <c r="BY478" s="202"/>
      <c r="CI478" s="12" t="s">
        <v>222</v>
      </c>
      <c r="CJ478" s="123" t="str">
        <f>CI465</f>
        <v>Partially enclosed</v>
      </c>
      <c r="CK478" s="11"/>
      <c r="CL478" s="202"/>
      <c r="CM478" s="202"/>
      <c r="CN478" s="202"/>
      <c r="CO478" s="202"/>
      <c r="CP478" s="202"/>
      <c r="CZ478" s="12" t="s">
        <v>222</v>
      </c>
      <c r="DA478" s="123" t="str">
        <f>CZ465</f>
        <v>Partially enclosed</v>
      </c>
      <c r="DB478" s="11"/>
      <c r="DC478" s="202"/>
      <c r="DD478" s="202"/>
      <c r="DE478" s="202"/>
      <c r="DF478" s="202"/>
      <c r="DG478" s="202"/>
      <c r="DQ478" s="12" t="s">
        <v>222</v>
      </c>
      <c r="DR478" s="123" t="str">
        <f>DQ465</f>
        <v>Partially enclosed</v>
      </c>
      <c r="DS478" s="11"/>
      <c r="DT478" s="202"/>
      <c r="DU478" s="202"/>
      <c r="DV478" s="202"/>
      <c r="DW478" s="202"/>
      <c r="DX478" s="202"/>
    </row>
    <row r="479" spans="1:136" x14ac:dyDescent="0.3">
      <c r="B479" s="38"/>
      <c r="C479" s="16"/>
      <c r="D479" s="16"/>
      <c r="E479" s="16"/>
      <c r="F479" s="16"/>
      <c r="G479" s="16"/>
      <c r="H479" s="16"/>
      <c r="I479" s="16"/>
      <c r="S479" s="38"/>
      <c r="T479" s="202"/>
      <c r="U479" s="202"/>
      <c r="V479" s="202"/>
      <c r="W479" s="202"/>
      <c r="X479" s="202"/>
      <c r="Y479" s="202"/>
      <c r="Z479" s="202"/>
      <c r="AJ479" s="38"/>
      <c r="AK479" s="202"/>
      <c r="AL479" s="202"/>
      <c r="AM479" s="202"/>
      <c r="AN479" s="202"/>
      <c r="AO479" s="202"/>
      <c r="AP479" s="202"/>
      <c r="AQ479" s="202"/>
      <c r="BA479" s="38"/>
      <c r="BB479" s="202"/>
      <c r="BC479" s="202"/>
      <c r="BD479" s="202"/>
      <c r="BE479" s="202"/>
      <c r="BF479" s="202"/>
      <c r="BG479" s="202"/>
      <c r="BH479" s="202"/>
      <c r="BR479" s="38"/>
      <c r="BS479" s="202"/>
      <c r="BT479" s="202"/>
      <c r="BU479" s="202"/>
      <c r="BV479" s="202"/>
      <c r="BW479" s="202"/>
      <c r="BX479" s="202"/>
      <c r="BY479" s="202"/>
      <c r="CI479" s="38"/>
      <c r="CJ479" s="202"/>
      <c r="CK479" s="202"/>
      <c r="CL479" s="202"/>
      <c r="CM479" s="202"/>
      <c r="CN479" s="202"/>
      <c r="CO479" s="202"/>
      <c r="CP479" s="202"/>
      <c r="CZ479" s="38"/>
      <c r="DA479" s="202"/>
      <c r="DB479" s="202"/>
      <c r="DC479" s="202"/>
      <c r="DD479" s="202"/>
      <c r="DE479" s="202"/>
      <c r="DF479" s="202"/>
      <c r="DG479" s="202"/>
      <c r="DQ479" s="38"/>
      <c r="DR479" s="202"/>
      <c r="DS479" s="202"/>
      <c r="DT479" s="202"/>
      <c r="DU479" s="202"/>
      <c r="DV479" s="202"/>
      <c r="DW479" s="202"/>
      <c r="DX479" s="202"/>
    </row>
    <row r="480" spans="1:136" x14ac:dyDescent="0.3">
      <c r="B480" s="38"/>
      <c r="C480" s="16"/>
      <c r="D480" s="16"/>
      <c r="E480" s="16"/>
      <c r="F480" s="16"/>
      <c r="G480" s="16"/>
      <c r="H480" s="16"/>
      <c r="I480" s="16"/>
      <c r="J480" s="637" t="s">
        <v>157</v>
      </c>
      <c r="K480" s="626"/>
      <c r="L480" s="626"/>
      <c r="M480" s="627"/>
      <c r="N480" s="637" t="s">
        <v>157</v>
      </c>
      <c r="O480" s="626"/>
      <c r="P480" s="626"/>
      <c r="Q480" s="627"/>
      <c r="S480" s="38"/>
      <c r="T480" s="202"/>
      <c r="U480" s="202"/>
      <c r="V480" s="202"/>
      <c r="W480" s="202"/>
      <c r="X480" s="202"/>
      <c r="Y480" s="202"/>
      <c r="Z480" s="202"/>
      <c r="AA480" s="637" t="s">
        <v>157</v>
      </c>
      <c r="AB480" s="626"/>
      <c r="AC480" s="626"/>
      <c r="AD480" s="627"/>
      <c r="AE480" s="637" t="s">
        <v>157</v>
      </c>
      <c r="AF480" s="626"/>
      <c r="AG480" s="626"/>
      <c r="AH480" s="627"/>
      <c r="AJ480" s="38"/>
      <c r="AK480" s="202"/>
      <c r="AL480" s="202"/>
      <c r="AM480" s="202"/>
      <c r="AN480" s="202"/>
      <c r="AO480" s="202"/>
      <c r="AP480" s="202"/>
      <c r="AQ480" s="202"/>
      <c r="AR480" s="637" t="s">
        <v>157</v>
      </c>
      <c r="AS480" s="626"/>
      <c r="AT480" s="626"/>
      <c r="AU480" s="627"/>
      <c r="AV480" s="637" t="s">
        <v>157</v>
      </c>
      <c r="AW480" s="626"/>
      <c r="AX480" s="626"/>
      <c r="AY480" s="627"/>
      <c r="BA480" s="38"/>
      <c r="BB480" s="202"/>
      <c r="BC480" s="202"/>
      <c r="BD480" s="202"/>
      <c r="BE480" s="202"/>
      <c r="BF480" s="202"/>
      <c r="BG480" s="202"/>
      <c r="BH480" s="202"/>
      <c r="BI480" s="637" t="s">
        <v>157</v>
      </c>
      <c r="BJ480" s="626"/>
      <c r="BK480" s="626"/>
      <c r="BL480" s="627"/>
      <c r="BM480" s="637" t="s">
        <v>157</v>
      </c>
      <c r="BN480" s="626"/>
      <c r="BO480" s="626"/>
      <c r="BP480" s="627"/>
      <c r="BR480" s="38"/>
      <c r="BS480" s="202"/>
      <c r="BT480" s="202"/>
      <c r="BU480" s="202"/>
      <c r="BV480" s="202"/>
      <c r="BW480" s="202"/>
      <c r="BX480" s="202"/>
      <c r="BY480" s="202"/>
      <c r="BZ480" s="637" t="s">
        <v>157</v>
      </c>
      <c r="CA480" s="626"/>
      <c r="CB480" s="626"/>
      <c r="CC480" s="627"/>
      <c r="CD480" s="637" t="s">
        <v>157</v>
      </c>
      <c r="CE480" s="626"/>
      <c r="CF480" s="626"/>
      <c r="CG480" s="627"/>
      <c r="CI480" s="38"/>
      <c r="CJ480" s="202"/>
      <c r="CK480" s="202"/>
      <c r="CL480" s="202"/>
      <c r="CM480" s="202"/>
      <c r="CN480" s="202"/>
      <c r="CO480" s="202"/>
      <c r="CP480" s="202"/>
      <c r="CQ480" s="637" t="s">
        <v>157</v>
      </c>
      <c r="CR480" s="626"/>
      <c r="CS480" s="626"/>
      <c r="CT480" s="627"/>
      <c r="CU480" s="637" t="s">
        <v>157</v>
      </c>
      <c r="CV480" s="626"/>
      <c r="CW480" s="626"/>
      <c r="CX480" s="627"/>
      <c r="CZ480" s="38"/>
      <c r="DA480" s="202"/>
      <c r="DB480" s="202"/>
      <c r="DC480" s="202"/>
      <c r="DD480" s="202"/>
      <c r="DE480" s="202"/>
      <c r="DF480" s="202"/>
      <c r="DG480" s="202"/>
      <c r="DH480" s="637" t="s">
        <v>157</v>
      </c>
      <c r="DI480" s="626"/>
      <c r="DJ480" s="626"/>
      <c r="DK480" s="627"/>
      <c r="DL480" s="637" t="s">
        <v>157</v>
      </c>
      <c r="DM480" s="626"/>
      <c r="DN480" s="626"/>
      <c r="DO480" s="627"/>
      <c r="DQ480" s="38"/>
      <c r="DR480" s="202"/>
      <c r="DS480" s="202"/>
      <c r="DT480" s="202"/>
      <c r="DU480" s="202"/>
      <c r="DV480" s="202"/>
      <c r="DW480" s="202"/>
      <c r="DX480" s="202"/>
      <c r="DY480" s="637" t="s">
        <v>157</v>
      </c>
      <c r="DZ480" s="626"/>
      <c r="EA480" s="626"/>
      <c r="EB480" s="627"/>
      <c r="EC480" s="637" t="s">
        <v>157</v>
      </c>
      <c r="ED480" s="626"/>
      <c r="EE480" s="626"/>
      <c r="EF480" s="627"/>
    </row>
    <row r="481" spans="1:136" x14ac:dyDescent="0.3">
      <c r="B481" s="12"/>
      <c r="C481" s="16"/>
      <c r="D481" s="16"/>
      <c r="E481" s="16"/>
      <c r="F481" s="16"/>
      <c r="G481" s="16"/>
      <c r="H481" s="16"/>
      <c r="I481" s="16"/>
      <c r="J481" s="51" t="s">
        <v>159</v>
      </c>
      <c r="K481" s="95" t="s">
        <v>160</v>
      </c>
      <c r="L481" s="95" t="s">
        <v>161</v>
      </c>
      <c r="M481" s="96" t="s">
        <v>162</v>
      </c>
      <c r="N481" s="72" t="s">
        <v>159</v>
      </c>
      <c r="O481" s="30" t="s">
        <v>160</v>
      </c>
      <c r="P481" s="30" t="s">
        <v>161</v>
      </c>
      <c r="Q481" s="73" t="s">
        <v>162</v>
      </c>
      <c r="S481" s="12"/>
      <c r="T481" s="202"/>
      <c r="U481" s="202"/>
      <c r="V481" s="202"/>
      <c r="W481" s="202"/>
      <c r="X481" s="202"/>
      <c r="Y481" s="202"/>
      <c r="Z481" s="202"/>
      <c r="AA481" s="195" t="s">
        <v>159</v>
      </c>
      <c r="AB481" s="196" t="s">
        <v>160</v>
      </c>
      <c r="AC481" s="196" t="s">
        <v>161</v>
      </c>
      <c r="AD481" s="197" t="s">
        <v>162</v>
      </c>
      <c r="AE481" s="204" t="s">
        <v>159</v>
      </c>
      <c r="AF481" s="205" t="s">
        <v>160</v>
      </c>
      <c r="AG481" s="205" t="s">
        <v>161</v>
      </c>
      <c r="AH481" s="206" t="s">
        <v>162</v>
      </c>
      <c r="AJ481" s="12"/>
      <c r="AK481" s="202"/>
      <c r="AL481" s="202"/>
      <c r="AM481" s="202"/>
      <c r="AN481" s="202"/>
      <c r="AO481" s="202"/>
      <c r="AP481" s="202"/>
      <c r="AQ481" s="202"/>
      <c r="AR481" s="195" t="s">
        <v>159</v>
      </c>
      <c r="AS481" s="196" t="s">
        <v>160</v>
      </c>
      <c r="AT481" s="196" t="s">
        <v>161</v>
      </c>
      <c r="AU481" s="197" t="s">
        <v>162</v>
      </c>
      <c r="AV481" s="204" t="s">
        <v>159</v>
      </c>
      <c r="AW481" s="205" t="s">
        <v>160</v>
      </c>
      <c r="AX481" s="205" t="s">
        <v>161</v>
      </c>
      <c r="AY481" s="206" t="s">
        <v>162</v>
      </c>
      <c r="BA481" s="12"/>
      <c r="BB481" s="202"/>
      <c r="BC481" s="202"/>
      <c r="BD481" s="202"/>
      <c r="BE481" s="202"/>
      <c r="BF481" s="202"/>
      <c r="BG481" s="202"/>
      <c r="BH481" s="202"/>
      <c r="BI481" s="195" t="s">
        <v>159</v>
      </c>
      <c r="BJ481" s="196" t="s">
        <v>160</v>
      </c>
      <c r="BK481" s="196" t="s">
        <v>161</v>
      </c>
      <c r="BL481" s="197" t="s">
        <v>162</v>
      </c>
      <c r="BM481" s="204" t="s">
        <v>159</v>
      </c>
      <c r="BN481" s="205" t="s">
        <v>160</v>
      </c>
      <c r="BO481" s="205" t="s">
        <v>161</v>
      </c>
      <c r="BP481" s="206" t="s">
        <v>162</v>
      </c>
      <c r="BR481" s="12"/>
      <c r="BS481" s="202"/>
      <c r="BT481" s="202"/>
      <c r="BU481" s="202"/>
      <c r="BV481" s="202"/>
      <c r="BW481" s="202"/>
      <c r="BX481" s="202"/>
      <c r="BY481" s="202"/>
      <c r="BZ481" s="195" t="s">
        <v>159</v>
      </c>
      <c r="CA481" s="196" t="s">
        <v>160</v>
      </c>
      <c r="CB481" s="196" t="s">
        <v>161</v>
      </c>
      <c r="CC481" s="197" t="s">
        <v>162</v>
      </c>
      <c r="CD481" s="204" t="s">
        <v>159</v>
      </c>
      <c r="CE481" s="205" t="s">
        <v>160</v>
      </c>
      <c r="CF481" s="205" t="s">
        <v>161</v>
      </c>
      <c r="CG481" s="206" t="s">
        <v>162</v>
      </c>
      <c r="CI481" s="12"/>
      <c r="CJ481" s="202"/>
      <c r="CK481" s="202"/>
      <c r="CL481" s="202"/>
      <c r="CM481" s="202"/>
      <c r="CN481" s="202"/>
      <c r="CO481" s="202"/>
      <c r="CP481" s="202"/>
      <c r="CQ481" s="195" t="s">
        <v>159</v>
      </c>
      <c r="CR481" s="196" t="s">
        <v>160</v>
      </c>
      <c r="CS481" s="196" t="s">
        <v>161</v>
      </c>
      <c r="CT481" s="197" t="s">
        <v>162</v>
      </c>
      <c r="CU481" s="204" t="s">
        <v>159</v>
      </c>
      <c r="CV481" s="205" t="s">
        <v>160</v>
      </c>
      <c r="CW481" s="205" t="s">
        <v>161</v>
      </c>
      <c r="CX481" s="206" t="s">
        <v>162</v>
      </c>
      <c r="CZ481" s="12"/>
      <c r="DA481" s="202"/>
      <c r="DB481" s="202"/>
      <c r="DC481" s="202"/>
      <c r="DD481" s="202"/>
      <c r="DE481" s="202"/>
      <c r="DF481" s="202"/>
      <c r="DG481" s="202"/>
      <c r="DH481" s="195" t="s">
        <v>159</v>
      </c>
      <c r="DI481" s="196" t="s">
        <v>160</v>
      </c>
      <c r="DJ481" s="196" t="s">
        <v>161</v>
      </c>
      <c r="DK481" s="197" t="s">
        <v>162</v>
      </c>
      <c r="DL481" s="204" t="s">
        <v>159</v>
      </c>
      <c r="DM481" s="205" t="s">
        <v>160</v>
      </c>
      <c r="DN481" s="205" t="s">
        <v>161</v>
      </c>
      <c r="DO481" s="206" t="s">
        <v>162</v>
      </c>
      <c r="DQ481" s="12"/>
      <c r="DR481" s="202"/>
      <c r="DS481" s="202"/>
      <c r="DT481" s="202"/>
      <c r="DU481" s="202"/>
      <c r="DV481" s="202"/>
      <c r="DW481" s="202"/>
      <c r="DX481" s="202"/>
      <c r="DY481" s="195" t="s">
        <v>159</v>
      </c>
      <c r="DZ481" s="196" t="s">
        <v>160</v>
      </c>
      <c r="EA481" s="196" t="s">
        <v>161</v>
      </c>
      <c r="EB481" s="197" t="s">
        <v>162</v>
      </c>
      <c r="EC481" s="204" t="s">
        <v>159</v>
      </c>
      <c r="ED481" s="205" t="s">
        <v>160</v>
      </c>
      <c r="EE481" s="205" t="s">
        <v>161</v>
      </c>
      <c r="EF481" s="206" t="s">
        <v>162</v>
      </c>
    </row>
    <row r="482" spans="1:136" x14ac:dyDescent="0.3">
      <c r="B482" s="12"/>
      <c r="C482" s="16"/>
      <c r="D482" s="51" t="s">
        <v>223</v>
      </c>
      <c r="E482" s="95" t="s">
        <v>224</v>
      </c>
      <c r="F482" s="95" t="s">
        <v>225</v>
      </c>
      <c r="G482" s="96" t="s">
        <v>226</v>
      </c>
      <c r="H482" s="51" t="s">
        <v>227</v>
      </c>
      <c r="I482" s="96" t="s">
        <v>228</v>
      </c>
      <c r="J482" s="637" t="s">
        <v>229</v>
      </c>
      <c r="K482" s="626"/>
      <c r="L482" s="626"/>
      <c r="M482" s="627"/>
      <c r="N482" s="637" t="s">
        <v>230</v>
      </c>
      <c r="O482" s="626"/>
      <c r="P482" s="626"/>
      <c r="Q482" s="627"/>
      <c r="S482" s="12"/>
      <c r="T482" s="202"/>
      <c r="U482" s="195" t="s">
        <v>223</v>
      </c>
      <c r="V482" s="196" t="s">
        <v>224</v>
      </c>
      <c r="W482" s="196" t="s">
        <v>225</v>
      </c>
      <c r="X482" s="197" t="s">
        <v>226</v>
      </c>
      <c r="Y482" s="195" t="s">
        <v>227</v>
      </c>
      <c r="Z482" s="197" t="s">
        <v>228</v>
      </c>
      <c r="AA482" s="637" t="s">
        <v>229</v>
      </c>
      <c r="AB482" s="626"/>
      <c r="AC482" s="626"/>
      <c r="AD482" s="627"/>
      <c r="AE482" s="626" t="s">
        <v>230</v>
      </c>
      <c r="AF482" s="626"/>
      <c r="AG482" s="626"/>
      <c r="AH482" s="627"/>
      <c r="AJ482" s="12"/>
      <c r="AK482" s="202"/>
      <c r="AL482" s="195" t="s">
        <v>223</v>
      </c>
      <c r="AM482" s="196" t="s">
        <v>224</v>
      </c>
      <c r="AN482" s="196" t="s">
        <v>225</v>
      </c>
      <c r="AO482" s="197" t="s">
        <v>226</v>
      </c>
      <c r="AP482" s="195" t="s">
        <v>227</v>
      </c>
      <c r="AQ482" s="197" t="s">
        <v>228</v>
      </c>
      <c r="AR482" s="637" t="s">
        <v>229</v>
      </c>
      <c r="AS482" s="626"/>
      <c r="AT482" s="626"/>
      <c r="AU482" s="627"/>
      <c r="AV482" s="626" t="s">
        <v>230</v>
      </c>
      <c r="AW482" s="626"/>
      <c r="AX482" s="626"/>
      <c r="AY482" s="627"/>
      <c r="BA482" s="12"/>
      <c r="BB482" s="202"/>
      <c r="BC482" s="195" t="s">
        <v>223</v>
      </c>
      <c r="BD482" s="196" t="s">
        <v>224</v>
      </c>
      <c r="BE482" s="196" t="s">
        <v>225</v>
      </c>
      <c r="BF482" s="197" t="s">
        <v>226</v>
      </c>
      <c r="BG482" s="195" t="s">
        <v>227</v>
      </c>
      <c r="BH482" s="197" t="s">
        <v>228</v>
      </c>
      <c r="BI482" s="637" t="s">
        <v>229</v>
      </c>
      <c r="BJ482" s="626"/>
      <c r="BK482" s="626"/>
      <c r="BL482" s="627"/>
      <c r="BM482" s="626" t="s">
        <v>230</v>
      </c>
      <c r="BN482" s="626"/>
      <c r="BO482" s="626"/>
      <c r="BP482" s="627"/>
      <c r="BR482" s="12"/>
      <c r="BS482" s="202"/>
      <c r="BT482" s="195" t="s">
        <v>223</v>
      </c>
      <c r="BU482" s="196" t="s">
        <v>224</v>
      </c>
      <c r="BV482" s="196" t="s">
        <v>225</v>
      </c>
      <c r="BW482" s="197" t="s">
        <v>226</v>
      </c>
      <c r="BX482" s="195" t="s">
        <v>227</v>
      </c>
      <c r="BY482" s="197" t="s">
        <v>228</v>
      </c>
      <c r="BZ482" s="637" t="s">
        <v>229</v>
      </c>
      <c r="CA482" s="626"/>
      <c r="CB482" s="626"/>
      <c r="CC482" s="627"/>
      <c r="CD482" s="626" t="s">
        <v>230</v>
      </c>
      <c r="CE482" s="626"/>
      <c r="CF482" s="626"/>
      <c r="CG482" s="627"/>
      <c r="CI482" s="12"/>
      <c r="CJ482" s="202"/>
      <c r="CK482" s="195" t="s">
        <v>223</v>
      </c>
      <c r="CL482" s="196" t="s">
        <v>224</v>
      </c>
      <c r="CM482" s="196" t="s">
        <v>225</v>
      </c>
      <c r="CN482" s="197" t="s">
        <v>226</v>
      </c>
      <c r="CO482" s="195" t="s">
        <v>227</v>
      </c>
      <c r="CP482" s="197" t="s">
        <v>228</v>
      </c>
      <c r="CQ482" s="637" t="s">
        <v>229</v>
      </c>
      <c r="CR482" s="626"/>
      <c r="CS482" s="626"/>
      <c r="CT482" s="627"/>
      <c r="CU482" s="626" t="s">
        <v>230</v>
      </c>
      <c r="CV482" s="626"/>
      <c r="CW482" s="626"/>
      <c r="CX482" s="627"/>
      <c r="CZ482" s="12"/>
      <c r="DA482" s="202"/>
      <c r="DB482" s="195" t="s">
        <v>223</v>
      </c>
      <c r="DC482" s="196" t="s">
        <v>224</v>
      </c>
      <c r="DD482" s="196" t="s">
        <v>225</v>
      </c>
      <c r="DE482" s="197" t="s">
        <v>226</v>
      </c>
      <c r="DF482" s="195" t="s">
        <v>227</v>
      </c>
      <c r="DG482" s="197" t="s">
        <v>228</v>
      </c>
      <c r="DH482" s="637" t="s">
        <v>229</v>
      </c>
      <c r="DI482" s="626"/>
      <c r="DJ482" s="626"/>
      <c r="DK482" s="627"/>
      <c r="DL482" s="626" t="s">
        <v>230</v>
      </c>
      <c r="DM482" s="626"/>
      <c r="DN482" s="626"/>
      <c r="DO482" s="627"/>
      <c r="DQ482" s="12"/>
      <c r="DR482" s="202"/>
      <c r="DS482" s="195" t="s">
        <v>223</v>
      </c>
      <c r="DT482" s="196" t="s">
        <v>224</v>
      </c>
      <c r="DU482" s="196" t="s">
        <v>225</v>
      </c>
      <c r="DV482" s="197" t="s">
        <v>226</v>
      </c>
      <c r="DW482" s="195" t="s">
        <v>227</v>
      </c>
      <c r="DX482" s="197" t="s">
        <v>228</v>
      </c>
      <c r="DY482" s="637" t="s">
        <v>229</v>
      </c>
      <c r="DZ482" s="626"/>
      <c r="EA482" s="626"/>
      <c r="EB482" s="627"/>
      <c r="EC482" s="626" t="s">
        <v>230</v>
      </c>
      <c r="ED482" s="626"/>
      <c r="EE482" s="626"/>
      <c r="EF482" s="627"/>
    </row>
    <row r="483" spans="1:136" x14ac:dyDescent="0.3">
      <c r="B483" s="12"/>
      <c r="C483" s="16"/>
      <c r="D483" s="124" t="str">
        <f>C470</f>
        <v>+X</v>
      </c>
      <c r="E483" s="125" t="str">
        <f>C471</f>
        <v>-X</v>
      </c>
      <c r="F483" s="125" t="str">
        <f>C472</f>
        <v>+Y</v>
      </c>
      <c r="G483" s="126" t="str">
        <f>C473</f>
        <v>-Y</v>
      </c>
      <c r="H483" s="124" t="str">
        <f>C474</f>
        <v>+X</v>
      </c>
      <c r="I483" s="126" t="str">
        <f>C475</f>
        <v>-X</v>
      </c>
      <c r="J483" s="638" t="str">
        <f>C476</f>
        <v>+Y</v>
      </c>
      <c r="K483" s="639"/>
      <c r="L483" s="639"/>
      <c r="M483" s="640"/>
      <c r="N483" s="638" t="str">
        <f>C477</f>
        <v>-Y</v>
      </c>
      <c r="O483" s="639"/>
      <c r="P483" s="639"/>
      <c r="Q483" s="640"/>
      <c r="S483" s="12"/>
      <c r="T483" s="202"/>
      <c r="U483" s="124" t="str">
        <f>T470</f>
        <v>+X</v>
      </c>
      <c r="V483" s="125" t="str">
        <f>T471</f>
        <v>-X</v>
      </c>
      <c r="W483" s="125" t="str">
        <f>T472</f>
        <v>+Y</v>
      </c>
      <c r="X483" s="126" t="str">
        <f>T473</f>
        <v>-Y</v>
      </c>
      <c r="Y483" s="124" t="str">
        <f>T474</f>
        <v>+X</v>
      </c>
      <c r="Z483" s="126" t="str">
        <f>T475</f>
        <v>-X</v>
      </c>
      <c r="AA483" s="638" t="str">
        <f>T476</f>
        <v>+Y</v>
      </c>
      <c r="AB483" s="639"/>
      <c r="AC483" s="639"/>
      <c r="AD483" s="640"/>
      <c r="AE483" s="638" t="str">
        <f>T477</f>
        <v>-Y</v>
      </c>
      <c r="AF483" s="639"/>
      <c r="AG483" s="639"/>
      <c r="AH483" s="640"/>
      <c r="AJ483" s="12"/>
      <c r="AK483" s="202"/>
      <c r="AL483" s="124" t="str">
        <f>AK470</f>
        <v>+X</v>
      </c>
      <c r="AM483" s="125" t="str">
        <f>AK471</f>
        <v>-X</v>
      </c>
      <c r="AN483" s="125" t="str">
        <f>AK472</f>
        <v>+Y</v>
      </c>
      <c r="AO483" s="126" t="str">
        <f>AK473</f>
        <v>-Y</v>
      </c>
      <c r="AP483" s="124" t="str">
        <f>AK474</f>
        <v>+X</v>
      </c>
      <c r="AQ483" s="126" t="str">
        <f>AK475</f>
        <v>-X</v>
      </c>
      <c r="AR483" s="638" t="str">
        <f>AK476</f>
        <v>+Y</v>
      </c>
      <c r="AS483" s="639"/>
      <c r="AT483" s="639"/>
      <c r="AU483" s="640"/>
      <c r="AV483" s="638" t="str">
        <f>AK477</f>
        <v>-Y</v>
      </c>
      <c r="AW483" s="639"/>
      <c r="AX483" s="639"/>
      <c r="AY483" s="640"/>
      <c r="BA483" s="12"/>
      <c r="BB483" s="202"/>
      <c r="BC483" s="124" t="str">
        <f>BB470</f>
        <v>+X</v>
      </c>
      <c r="BD483" s="125" t="str">
        <f>BB471</f>
        <v>-X</v>
      </c>
      <c r="BE483" s="125" t="str">
        <f>BB472</f>
        <v>+Y</v>
      </c>
      <c r="BF483" s="126" t="str">
        <f>BB473</f>
        <v>-Y</v>
      </c>
      <c r="BG483" s="124" t="str">
        <f>BB474</f>
        <v>+X</v>
      </c>
      <c r="BH483" s="126" t="str">
        <f>BB475</f>
        <v>-X</v>
      </c>
      <c r="BI483" s="638" t="str">
        <f>BB476</f>
        <v>+Y</v>
      </c>
      <c r="BJ483" s="639"/>
      <c r="BK483" s="639"/>
      <c r="BL483" s="640"/>
      <c r="BM483" s="638" t="str">
        <f>BB477</f>
        <v>-Y</v>
      </c>
      <c r="BN483" s="639"/>
      <c r="BO483" s="639"/>
      <c r="BP483" s="640"/>
      <c r="BR483" s="12"/>
      <c r="BS483" s="202"/>
      <c r="BT483" s="124" t="str">
        <f>BS470</f>
        <v>+Y</v>
      </c>
      <c r="BU483" s="125" t="str">
        <f>BS471</f>
        <v>-Y</v>
      </c>
      <c r="BV483" s="125" t="str">
        <f>BS472</f>
        <v>+X</v>
      </c>
      <c r="BW483" s="126" t="str">
        <f>BS473</f>
        <v>-X</v>
      </c>
      <c r="BX483" s="124" t="str">
        <f>BS474</f>
        <v>+Y</v>
      </c>
      <c r="BY483" s="126" t="str">
        <f>BS475</f>
        <v>-Y</v>
      </c>
      <c r="BZ483" s="638" t="str">
        <f>BS476</f>
        <v>+X</v>
      </c>
      <c r="CA483" s="639"/>
      <c r="CB483" s="639"/>
      <c r="CC483" s="640"/>
      <c r="CD483" s="638" t="str">
        <f>BS477</f>
        <v>-X</v>
      </c>
      <c r="CE483" s="639"/>
      <c r="CF483" s="639"/>
      <c r="CG483" s="640"/>
      <c r="CI483" s="12"/>
      <c r="CJ483" s="202"/>
      <c r="CK483" s="124" t="str">
        <f>CJ470</f>
        <v>+Y</v>
      </c>
      <c r="CL483" s="125" t="str">
        <f>CJ471</f>
        <v>-Y</v>
      </c>
      <c r="CM483" s="125" t="str">
        <f>CJ472</f>
        <v>+X</v>
      </c>
      <c r="CN483" s="126" t="str">
        <f>CJ473</f>
        <v>-X</v>
      </c>
      <c r="CO483" s="124" t="str">
        <f>CJ474</f>
        <v>+Y</v>
      </c>
      <c r="CP483" s="126" t="str">
        <f>CJ475</f>
        <v>-Y</v>
      </c>
      <c r="CQ483" s="638" t="str">
        <f>CJ476</f>
        <v>+X</v>
      </c>
      <c r="CR483" s="639"/>
      <c r="CS483" s="639"/>
      <c r="CT483" s="640"/>
      <c r="CU483" s="638" t="str">
        <f>CJ477</f>
        <v>-X</v>
      </c>
      <c r="CV483" s="639"/>
      <c r="CW483" s="639"/>
      <c r="CX483" s="640"/>
      <c r="CZ483" s="12"/>
      <c r="DA483" s="202"/>
      <c r="DB483" s="124" t="str">
        <f>DA470</f>
        <v>+Y</v>
      </c>
      <c r="DC483" s="125" t="str">
        <f>DA471</f>
        <v>-Y</v>
      </c>
      <c r="DD483" s="125" t="str">
        <f>DA472</f>
        <v>+X</v>
      </c>
      <c r="DE483" s="126" t="str">
        <f>DA473</f>
        <v>-X</v>
      </c>
      <c r="DF483" s="124" t="str">
        <f>DA474</f>
        <v>+Y</v>
      </c>
      <c r="DG483" s="126" t="str">
        <f>DA475</f>
        <v>-Y</v>
      </c>
      <c r="DH483" s="638" t="str">
        <f>DA476</f>
        <v>+X</v>
      </c>
      <c r="DI483" s="639"/>
      <c r="DJ483" s="639"/>
      <c r="DK483" s="640"/>
      <c r="DL483" s="638" t="str">
        <f>DA477</f>
        <v>-X</v>
      </c>
      <c r="DM483" s="639"/>
      <c r="DN483" s="639"/>
      <c r="DO483" s="640"/>
      <c r="DQ483" s="12"/>
      <c r="DR483" s="202"/>
      <c r="DS483" s="124" t="str">
        <f>DR470</f>
        <v>+Y</v>
      </c>
      <c r="DT483" s="125" t="str">
        <f>DR471</f>
        <v>-Y</v>
      </c>
      <c r="DU483" s="125" t="str">
        <f>DR472</f>
        <v>+X</v>
      </c>
      <c r="DV483" s="126" t="str">
        <f>DR473</f>
        <v>-X</v>
      </c>
      <c r="DW483" s="124" t="str">
        <f>DR474</f>
        <v>+Y</v>
      </c>
      <c r="DX483" s="126" t="str">
        <f>DR475</f>
        <v>-Y</v>
      </c>
      <c r="DY483" s="638" t="str">
        <f>DR476</f>
        <v>+X</v>
      </c>
      <c r="DZ483" s="639"/>
      <c r="EA483" s="639"/>
      <c r="EB483" s="640"/>
      <c r="EC483" s="638" t="str">
        <f>DR477</f>
        <v>-X</v>
      </c>
      <c r="ED483" s="639"/>
      <c r="EE483" s="639"/>
      <c r="EF483" s="640"/>
    </row>
    <row r="484" spans="1:136" x14ac:dyDescent="0.3">
      <c r="B484" s="116"/>
      <c r="C484" s="54" t="s">
        <v>231</v>
      </c>
      <c r="D484" s="127">
        <f>D323*D257*D432-D325*D278</f>
        <v>0.40451287985669415</v>
      </c>
      <c r="E484" s="128">
        <f>D323*D257*D436-D325*D278</f>
        <v>-3.6599046250230809</v>
      </c>
      <c r="F484" s="128">
        <f>D323*D257*D438-D325*D278</f>
        <v>-4.2851996257738154</v>
      </c>
      <c r="G484" s="129">
        <f>F484</f>
        <v>-4.2851996257738154</v>
      </c>
      <c r="H484" s="127">
        <f>D325*D257*K407-D325*D278</f>
        <v>-0.15248488168336349</v>
      </c>
      <c r="I484" s="129">
        <f>D325*D257*K419-D325*D278</f>
        <v>-4.0408493646091248</v>
      </c>
      <c r="J484" s="128">
        <f>D325*D257*G429-D325*D278</f>
        <v>-5.0129404853405664</v>
      </c>
      <c r="K484" s="128">
        <f>D325*D257*H429-D325*D278</f>
        <v>-5.0129404853405664</v>
      </c>
      <c r="L484" s="128">
        <f>D325*D257*I429-D325*D278</f>
        <v>-3.7168189910319782</v>
      </c>
      <c r="M484" s="128">
        <f>D325*D257*J429-D325*D278</f>
        <v>-3.068758243877685</v>
      </c>
      <c r="N484" s="127">
        <f>J484</f>
        <v>-5.0129404853405664</v>
      </c>
      <c r="O484" s="128">
        <f>K484</f>
        <v>-5.0129404853405664</v>
      </c>
      <c r="P484" s="128">
        <f>L484</f>
        <v>-3.7168189910319782</v>
      </c>
      <c r="Q484" s="129">
        <f>M484</f>
        <v>-3.068758243877685</v>
      </c>
      <c r="S484" s="116"/>
      <c r="T484" s="203" t="s">
        <v>231</v>
      </c>
      <c r="U484" s="127">
        <f>U323*U257*U432-U325*U278</f>
        <v>0.40451287985669415</v>
      </c>
      <c r="V484" s="128">
        <f>U323*U257*U436-U325*U278</f>
        <v>-3.6599046250230809</v>
      </c>
      <c r="W484" s="128">
        <f>U323*U257*U438-U325*U278</f>
        <v>-4.2851996257738154</v>
      </c>
      <c r="X484" s="129">
        <f>W484</f>
        <v>-4.2851996257738154</v>
      </c>
      <c r="Y484" s="127">
        <f>U325*U257*AB407-U325*U278</f>
        <v>-0.15248488168336349</v>
      </c>
      <c r="Z484" s="129">
        <f>U325*U257*AB419-U325*U278</f>
        <v>-4.0408493646091248</v>
      </c>
      <c r="AA484" s="128">
        <f>U325*U257*X429-U325*U278</f>
        <v>-2.6799217955851087</v>
      </c>
      <c r="AB484" s="128">
        <f>U325*U257*Y429-U325*U278</f>
        <v>-2.6799217955851087</v>
      </c>
      <c r="AC484" s="128">
        <f>U325*U257*Z429-U325*U278</f>
        <v>-2.6799217955851087</v>
      </c>
      <c r="AD484" s="128">
        <f>U325*U257*AA429-U325*U278</f>
        <v>-2.6799217955851087</v>
      </c>
      <c r="AE484" s="127">
        <f t="shared" ref="AE484" si="108">AA484</f>
        <v>-2.6799217955851087</v>
      </c>
      <c r="AF484" s="128">
        <f t="shared" ref="AF484" si="109">AB484</f>
        <v>-2.6799217955851087</v>
      </c>
      <c r="AG484" s="128">
        <f t="shared" ref="AG484" si="110">AC484</f>
        <v>-2.6799217955851087</v>
      </c>
      <c r="AH484" s="129">
        <f t="shared" ref="AH484" si="111">AD484</f>
        <v>-2.6799217955851087</v>
      </c>
      <c r="AJ484" s="116"/>
      <c r="AK484" s="203" t="s">
        <v>231</v>
      </c>
      <c r="AL484" s="127">
        <f>AL323*AL257*AL432-AL325*AL278</f>
        <v>4.5978471261491833</v>
      </c>
      <c r="AM484" s="128">
        <f>AL323*AL257*AL436-AL325*AL278</f>
        <v>0.53342962126940785</v>
      </c>
      <c r="AN484" s="128">
        <f>AL323*AL257*AL438-AL325*AL278</f>
        <v>-9.186537948132667E-2</v>
      </c>
      <c r="AO484" s="129">
        <f>AN484</f>
        <v>-9.186537948132667E-2</v>
      </c>
      <c r="AP484" s="127">
        <f>AL325*AL257*AS407-AL325*AL278</f>
        <v>4.0408493646091248</v>
      </c>
      <c r="AQ484" s="129">
        <f>AL325*AL257*AS419-AL325*AL278</f>
        <v>0.15248488168336349</v>
      </c>
      <c r="AR484" s="128">
        <f>AL325*AL257*AO429-AL325*AL278</f>
        <v>-0.81960623904807717</v>
      </c>
      <c r="AS484" s="128">
        <f>AL325*AL257*AP429-AL325*AL278</f>
        <v>-0.81960623904807717</v>
      </c>
      <c r="AT484" s="128">
        <f>AL325*AL257*AQ429-AL325*AL278</f>
        <v>0.47651525526051031</v>
      </c>
      <c r="AU484" s="128">
        <f>AL325*AL257*AR429-AL325*AL278</f>
        <v>1.1245760024148039</v>
      </c>
      <c r="AV484" s="127">
        <f t="shared" ref="AV484" si="112">AR484</f>
        <v>-0.81960623904807717</v>
      </c>
      <c r="AW484" s="128">
        <f t="shared" ref="AW484" si="113">AS484</f>
        <v>-0.81960623904807717</v>
      </c>
      <c r="AX484" s="128">
        <f t="shared" ref="AX484" si="114">AT484</f>
        <v>0.47651525526051031</v>
      </c>
      <c r="AY484" s="129">
        <f t="shared" ref="AY484" si="115">AU484</f>
        <v>1.1245760024148039</v>
      </c>
      <c r="BA484" s="116"/>
      <c r="BB484" s="203" t="s">
        <v>231</v>
      </c>
      <c r="BC484" s="127">
        <f>BC323*BC257*BC432-BC325*BC278</f>
        <v>4.5978471261491833</v>
      </c>
      <c r="BD484" s="128">
        <f>BC323*BC257*BC436-BC325*BC278</f>
        <v>0.53342962126940785</v>
      </c>
      <c r="BE484" s="128">
        <f>BC323*BC257*BC438-BC325*BC278</f>
        <v>-9.186537948132667E-2</v>
      </c>
      <c r="BF484" s="129">
        <f>BE484</f>
        <v>-9.186537948132667E-2</v>
      </c>
      <c r="BG484" s="127">
        <f>BC325*BC257*BJ407-BC325*BC278</f>
        <v>4.0408493646091248</v>
      </c>
      <c r="BH484" s="129">
        <f>BC325*BC257*BJ419-BC325*BC278</f>
        <v>0.15248488168336349</v>
      </c>
      <c r="BI484" s="128">
        <f>BC325*BC257*BF429-BC325*BC278</f>
        <v>1.5134124507073801</v>
      </c>
      <c r="BJ484" s="128">
        <f>BC325*BC257*BG429-BC325*BC278</f>
        <v>1.5134124507073801</v>
      </c>
      <c r="BK484" s="128">
        <f>BC325*BC257*BH429-BC325*BC278</f>
        <v>1.5134124507073801</v>
      </c>
      <c r="BL484" s="128">
        <f>BC325*BC257*BI429-BC325*BC278</f>
        <v>1.5134124507073801</v>
      </c>
      <c r="BM484" s="127">
        <f t="shared" ref="BM484" si="116">BI484</f>
        <v>1.5134124507073801</v>
      </c>
      <c r="BN484" s="128">
        <f t="shared" ref="BN484" si="117">BJ484</f>
        <v>1.5134124507073801</v>
      </c>
      <c r="BO484" s="128">
        <f t="shared" ref="BO484" si="118">BK484</f>
        <v>1.5134124507073801</v>
      </c>
      <c r="BP484" s="129">
        <f t="shared" ref="BP484" si="119">BL484</f>
        <v>1.5134124507073801</v>
      </c>
      <c r="BR484" s="116"/>
      <c r="BS484" s="203" t="s">
        <v>231</v>
      </c>
      <c r="BT484" s="127">
        <f>BT323*BT257*BT432-BT325*BT278</f>
        <v>0.40451287985669415</v>
      </c>
      <c r="BU484" s="128">
        <f>BT323*BT257*BT436-BT325*BT278</f>
        <v>-3.6599046250230809</v>
      </c>
      <c r="BV484" s="128">
        <f>BT323*BT257*BT438-BT325*BT278</f>
        <v>-4.2851996257738154</v>
      </c>
      <c r="BW484" s="129">
        <f>BV484</f>
        <v>-4.2851996257738154</v>
      </c>
      <c r="BX484" s="127">
        <f>BT325*BT257*CA407-BT325*BT278</f>
        <v>-2.6364656508457744</v>
      </c>
      <c r="BY484" s="129">
        <f>BT325*BT257*CA419-BT325*BT278</f>
        <v>-4.0408493646091248</v>
      </c>
      <c r="BZ484" s="128">
        <f>BT325*BT257*BW429-BT325*BT278</f>
        <v>-5.0129404853405664</v>
      </c>
      <c r="CA484" s="128">
        <f>BT325*BT257*BX429-BT325*BT278</f>
        <v>-5.0129404853405664</v>
      </c>
      <c r="CB484" s="128">
        <f>BT325*BT257*BY429-BT325*BT278</f>
        <v>-3.7168189910319782</v>
      </c>
      <c r="CC484" s="128">
        <f>BT325*BT257*BZ429-BT325*BT278</f>
        <v>-3.068758243877685</v>
      </c>
      <c r="CD484" s="127">
        <f t="shared" ref="CD484" si="120">BZ484</f>
        <v>-5.0129404853405664</v>
      </c>
      <c r="CE484" s="128">
        <f t="shared" ref="CE484" si="121">CA484</f>
        <v>-5.0129404853405664</v>
      </c>
      <c r="CF484" s="128">
        <f t="shared" ref="CF484" si="122">CB484</f>
        <v>-3.7168189910319782</v>
      </c>
      <c r="CG484" s="129">
        <f t="shared" ref="CG484" si="123">CC484</f>
        <v>-3.068758243877685</v>
      </c>
      <c r="CI484" s="116"/>
      <c r="CJ484" s="203" t="s">
        <v>231</v>
      </c>
      <c r="CK484" s="127">
        <f>CK323*CK257*CK432-CK325*CK278</f>
        <v>0.40451287985669415</v>
      </c>
      <c r="CL484" s="128">
        <f>CK323*CK257*CK436-CK325*CK278</f>
        <v>-3.6599046250230809</v>
      </c>
      <c r="CM484" s="128">
        <f>CK323*CK257*CK438-CK325*CK278</f>
        <v>-4.2851996257738154</v>
      </c>
      <c r="CN484" s="129">
        <f>CM484</f>
        <v>-4.2851996257738154</v>
      </c>
      <c r="CO484" s="127">
        <f>CK325*CK257*CR407-CK325*CK278</f>
        <v>-1.1053210794627266</v>
      </c>
      <c r="CP484" s="129">
        <f>CK325*CK257*CR419-CK325*CK278</f>
        <v>-4.0408493646091248</v>
      </c>
      <c r="CQ484" s="128">
        <f>CK325*CK257*CN429-CK325*CK278</f>
        <v>-2.6799217955851087</v>
      </c>
      <c r="CR484" s="128">
        <f>CK325*CK257*CO429-CK325*CK278</f>
        <v>-2.6799217955851087</v>
      </c>
      <c r="CS484" s="128">
        <f>CK325*CK257*CP429-CK325*CK278</f>
        <v>-2.6799217955851087</v>
      </c>
      <c r="CT484" s="128">
        <f>CK325*CK257*CQ429-CK325*CK278</f>
        <v>-2.6799217955851087</v>
      </c>
      <c r="CU484" s="127">
        <f t="shared" ref="CU484" si="124">CQ484</f>
        <v>-2.6799217955851087</v>
      </c>
      <c r="CV484" s="128">
        <f t="shared" ref="CV484" si="125">CR484</f>
        <v>-2.6799217955851087</v>
      </c>
      <c r="CW484" s="128">
        <f t="shared" ref="CW484" si="126">CS484</f>
        <v>-2.6799217955851087</v>
      </c>
      <c r="CX484" s="129">
        <f t="shared" ref="CX484" si="127">CT484</f>
        <v>-2.6799217955851087</v>
      </c>
      <c r="CZ484" s="116"/>
      <c r="DA484" s="203" t="s">
        <v>231</v>
      </c>
      <c r="DB484" s="127">
        <f>DB323*DB257*DB432-DB325*DB278</f>
        <v>4.5978471261491833</v>
      </c>
      <c r="DC484" s="128">
        <f>DB323*DB257*DB436-DB325*DB278</f>
        <v>0.53342962126940785</v>
      </c>
      <c r="DD484" s="128">
        <f>DB323*DB257*DB438-DB325*DB278</f>
        <v>-9.186537948132667E-2</v>
      </c>
      <c r="DE484" s="129">
        <f>DD484</f>
        <v>-9.186537948132667E-2</v>
      </c>
      <c r="DF484" s="127">
        <f>DB325*DB257*DI407-DB325*DB278</f>
        <v>1.5568685954467143</v>
      </c>
      <c r="DG484" s="129">
        <f>DB325*DB257*DI419-DB325*DB278</f>
        <v>0.15248488168336349</v>
      </c>
      <c r="DH484" s="128">
        <f>DB325*DB257*DE429-DB325*DB278</f>
        <v>-0.81960623904807717</v>
      </c>
      <c r="DI484" s="128">
        <f>DB325*DB257*DF429-DB325*DB278</f>
        <v>-0.81960623904807717</v>
      </c>
      <c r="DJ484" s="128">
        <f>DB325*DB257*DG429-DB325*DB278</f>
        <v>0.47651525526051031</v>
      </c>
      <c r="DK484" s="128">
        <f>DB325*DB257*DH429-DB325*DB278</f>
        <v>1.1245760024148039</v>
      </c>
      <c r="DL484" s="127">
        <f t="shared" ref="DL484" si="128">DH484</f>
        <v>-0.81960623904807717</v>
      </c>
      <c r="DM484" s="128">
        <f t="shared" ref="DM484" si="129">DI484</f>
        <v>-0.81960623904807717</v>
      </c>
      <c r="DN484" s="128">
        <f t="shared" ref="DN484" si="130">DJ484</f>
        <v>0.47651525526051031</v>
      </c>
      <c r="DO484" s="129">
        <f t="shared" ref="DO484" si="131">DK484</f>
        <v>1.1245760024148039</v>
      </c>
      <c r="DQ484" s="116"/>
      <c r="DR484" s="203" t="s">
        <v>231</v>
      </c>
      <c r="DS484" s="127">
        <f>DS323*DS257*DS432-DS325*DS278</f>
        <v>4.5978471261491833</v>
      </c>
      <c r="DT484" s="128">
        <f>DS323*DS257*DS436-DS325*DS278</f>
        <v>0.53342962126940785</v>
      </c>
      <c r="DU484" s="128">
        <f>DS323*DS257*DS438-DS325*DS278</f>
        <v>-9.186537948132667E-2</v>
      </c>
      <c r="DV484" s="129">
        <f>DU484</f>
        <v>-9.186537948132667E-2</v>
      </c>
      <c r="DW484" s="127">
        <f>DS325*DS257*DZ407-DS325*DS278</f>
        <v>3.0880131668297621</v>
      </c>
      <c r="DX484" s="129">
        <f>DS325*DS257*DZ419-DS325*DS278</f>
        <v>0.15248488168336349</v>
      </c>
      <c r="DY484" s="128">
        <f>DS325*DS257*DV429-DS325*DS278</f>
        <v>1.5134124507073801</v>
      </c>
      <c r="DZ484" s="128">
        <f>DS325*DS257*DW429-DS325*DS278</f>
        <v>1.5134124507073801</v>
      </c>
      <c r="EA484" s="128">
        <f>DS325*DS257*DX429-DS325*DS278</f>
        <v>1.5134124507073801</v>
      </c>
      <c r="EB484" s="128">
        <f>DS325*DS257*DY429-DS325*DS278</f>
        <v>1.5134124507073801</v>
      </c>
      <c r="EC484" s="127">
        <f t="shared" ref="EC484" si="132">DY484</f>
        <v>1.5134124507073801</v>
      </c>
      <c r="ED484" s="128">
        <f t="shared" ref="ED484" si="133">DZ484</f>
        <v>1.5134124507073801</v>
      </c>
      <c r="EE484" s="128">
        <f t="shared" ref="EE484" si="134">EA484</f>
        <v>1.5134124507073801</v>
      </c>
      <c r="EF484" s="129">
        <f t="shared" ref="EF484" si="135">EB484</f>
        <v>1.5134124507073801</v>
      </c>
    </row>
    <row r="486" spans="1:136" s="64" customFormat="1" x14ac:dyDescent="0.3">
      <c r="A486" s="65" t="s">
        <v>290</v>
      </c>
      <c r="R486" s="65" t="s">
        <v>290</v>
      </c>
      <c r="AI486" s="623" t="s">
        <v>290</v>
      </c>
      <c r="AZ486" s="65" t="s">
        <v>290</v>
      </c>
      <c r="BQ486" s="618" t="s">
        <v>290</v>
      </c>
      <c r="CH486" s="65" t="s">
        <v>290</v>
      </c>
      <c r="CY486" s="623" t="s">
        <v>290</v>
      </c>
      <c r="DP486" s="65" t="s">
        <v>290</v>
      </c>
    </row>
    <row r="487" spans="1:136" x14ac:dyDescent="0.3">
      <c r="A487" s="1" t="s">
        <v>236</v>
      </c>
      <c r="B487" s="1"/>
      <c r="R487" s="1" t="s">
        <v>236</v>
      </c>
      <c r="S487" s="1"/>
      <c r="AI487" s="623" t="s">
        <v>236</v>
      </c>
      <c r="AJ487" s="1"/>
      <c r="AZ487" s="1" t="s">
        <v>236</v>
      </c>
      <c r="BA487" s="1"/>
      <c r="BQ487" s="618" t="s">
        <v>236</v>
      </c>
      <c r="BR487" s="1"/>
      <c r="CH487" s="1" t="s">
        <v>236</v>
      </c>
      <c r="CI487" s="1"/>
      <c r="CY487" s="623" t="s">
        <v>236</v>
      </c>
      <c r="CZ487" s="1"/>
      <c r="DP487" s="1" t="s">
        <v>236</v>
      </c>
      <c r="DQ487" s="1"/>
    </row>
    <row r="488" spans="1:136" x14ac:dyDescent="0.3">
      <c r="A488" s="1"/>
      <c r="B488" s="1"/>
      <c r="R488" s="1"/>
      <c r="S488" s="1"/>
      <c r="AI488" s="623"/>
      <c r="AJ488" s="1"/>
      <c r="AZ488" s="1"/>
      <c r="BA488" s="1"/>
      <c r="BQ488" s="618"/>
      <c r="BR488" s="1"/>
      <c r="CH488" s="1"/>
      <c r="CI488" s="1"/>
      <c r="CY488" s="623"/>
      <c r="CZ488" s="1"/>
      <c r="DP488" s="1"/>
      <c r="DQ488" s="1"/>
    </row>
    <row r="489" spans="1:136" x14ac:dyDescent="0.3">
      <c r="B489" s="12" t="s">
        <v>211</v>
      </c>
      <c r="C489" s="11" t="str">
        <f>IF(C175="X","+X","+Y")</f>
        <v>+X</v>
      </c>
      <c r="D489" s="16"/>
      <c r="E489" s="16"/>
      <c r="F489" s="16"/>
      <c r="G489" s="16"/>
      <c r="H489" s="16"/>
      <c r="I489" s="16"/>
      <c r="S489" s="12" t="s">
        <v>211</v>
      </c>
      <c r="T489" s="11" t="str">
        <f>IF(T175="X","+X","+Y")</f>
        <v>+X</v>
      </c>
      <c r="U489" s="202"/>
      <c r="V489" s="202"/>
      <c r="W489" s="202"/>
      <c r="X489" s="202"/>
      <c r="Y489" s="202"/>
      <c r="Z489" s="202"/>
      <c r="AJ489" s="12" t="s">
        <v>211</v>
      </c>
      <c r="AK489" s="11" t="str">
        <f>IF(AK175="X","+X","+Y")</f>
        <v>+X</v>
      </c>
      <c r="AL489" s="202"/>
      <c r="AM489" s="202"/>
      <c r="AN489" s="202"/>
      <c r="AO489" s="202"/>
      <c r="AP489" s="202"/>
      <c r="AQ489" s="202"/>
      <c r="BA489" s="12" t="s">
        <v>211</v>
      </c>
      <c r="BB489" s="11" t="str">
        <f>IF(BB175="X","+X","+Y")</f>
        <v>+X</v>
      </c>
      <c r="BC489" s="202"/>
      <c r="BD489" s="202"/>
      <c r="BE489" s="202"/>
      <c r="BF489" s="202"/>
      <c r="BG489" s="202"/>
      <c r="BH489" s="202"/>
      <c r="BR489" s="12" t="s">
        <v>211</v>
      </c>
      <c r="BS489" s="11" t="str">
        <f>IF(BS175="X","+X","+Y")</f>
        <v>+Y</v>
      </c>
      <c r="BT489" s="202"/>
      <c r="BU489" s="202"/>
      <c r="BV489" s="202"/>
      <c r="BW489" s="202"/>
      <c r="BX489" s="202"/>
      <c r="BY489" s="202"/>
      <c r="CI489" s="12" t="s">
        <v>211</v>
      </c>
      <c r="CJ489" s="11" t="str">
        <f>IF(CJ175="X","+X","+Y")</f>
        <v>+Y</v>
      </c>
      <c r="CK489" s="202"/>
      <c r="CL489" s="202"/>
      <c r="CM489" s="202"/>
      <c r="CN489" s="202"/>
      <c r="CO489" s="202"/>
      <c r="CP489" s="202"/>
      <c r="CZ489" s="12" t="s">
        <v>211</v>
      </c>
      <c r="DA489" s="11" t="str">
        <f>IF(DA175="X","+X","+Y")</f>
        <v>+Y</v>
      </c>
      <c r="DB489" s="202"/>
      <c r="DC489" s="202"/>
      <c r="DD489" s="202"/>
      <c r="DE489" s="202"/>
      <c r="DF489" s="202"/>
      <c r="DG489" s="202"/>
      <c r="DQ489" s="12" t="s">
        <v>211</v>
      </c>
      <c r="DR489" s="11" t="str">
        <f>IF(DR175="X","+X","+Y")</f>
        <v>+Y</v>
      </c>
      <c r="DS489" s="202"/>
      <c r="DT489" s="202"/>
      <c r="DU489" s="202"/>
      <c r="DV489" s="202"/>
      <c r="DW489" s="202"/>
      <c r="DX489" s="202"/>
    </row>
    <row r="490" spans="1:136" x14ac:dyDescent="0.3">
      <c r="B490" s="12" t="s">
        <v>192</v>
      </c>
      <c r="C490" s="11" t="str">
        <f>IF(C175="X","-X","-Y")</f>
        <v>-X</v>
      </c>
      <c r="D490" s="16"/>
      <c r="E490" s="16"/>
      <c r="F490" s="16"/>
      <c r="G490" s="16"/>
      <c r="H490" s="16"/>
      <c r="I490" s="16"/>
      <c r="S490" s="12" t="s">
        <v>192</v>
      </c>
      <c r="T490" s="11" t="str">
        <f>IF(T175="X","-X","-Y")</f>
        <v>-X</v>
      </c>
      <c r="U490" s="202"/>
      <c r="V490" s="202"/>
      <c r="W490" s="202"/>
      <c r="X490" s="202"/>
      <c r="Y490" s="202"/>
      <c r="Z490" s="202"/>
      <c r="AJ490" s="12" t="s">
        <v>192</v>
      </c>
      <c r="AK490" s="11" t="str">
        <f>IF(AK175="X","-X","-Y")</f>
        <v>-X</v>
      </c>
      <c r="AL490" s="202"/>
      <c r="AM490" s="202"/>
      <c r="AN490" s="202"/>
      <c r="AO490" s="202"/>
      <c r="AP490" s="202"/>
      <c r="AQ490" s="202"/>
      <c r="BA490" s="12" t="s">
        <v>192</v>
      </c>
      <c r="BB490" s="11" t="str">
        <f>IF(BB175="X","-X","-Y")</f>
        <v>-X</v>
      </c>
      <c r="BC490" s="202"/>
      <c r="BD490" s="202"/>
      <c r="BE490" s="202"/>
      <c r="BF490" s="202"/>
      <c r="BG490" s="202"/>
      <c r="BH490" s="202"/>
      <c r="BR490" s="12" t="s">
        <v>192</v>
      </c>
      <c r="BS490" s="11" t="str">
        <f>IF(BS175="X","-X","-Y")</f>
        <v>-Y</v>
      </c>
      <c r="BT490" s="202"/>
      <c r="BU490" s="202"/>
      <c r="BV490" s="202"/>
      <c r="BW490" s="202"/>
      <c r="BX490" s="202"/>
      <c r="BY490" s="202"/>
      <c r="CI490" s="12" t="s">
        <v>192</v>
      </c>
      <c r="CJ490" s="11" t="str">
        <f>IF(CJ175="X","-X","-Y")</f>
        <v>-Y</v>
      </c>
      <c r="CK490" s="202"/>
      <c r="CL490" s="202"/>
      <c r="CM490" s="202"/>
      <c r="CN490" s="202"/>
      <c r="CO490" s="202"/>
      <c r="CP490" s="202"/>
      <c r="CZ490" s="12" t="s">
        <v>192</v>
      </c>
      <c r="DA490" s="11" t="str">
        <f>IF(DA175="X","-X","-Y")</f>
        <v>-Y</v>
      </c>
      <c r="DB490" s="202"/>
      <c r="DC490" s="202"/>
      <c r="DD490" s="202"/>
      <c r="DE490" s="202"/>
      <c r="DF490" s="202"/>
      <c r="DG490" s="202"/>
      <c r="DQ490" s="12" t="s">
        <v>192</v>
      </c>
      <c r="DR490" s="11" t="str">
        <f>IF(DR175="X","-X","-Y")</f>
        <v>-Y</v>
      </c>
      <c r="DS490" s="202"/>
      <c r="DT490" s="202"/>
      <c r="DU490" s="202"/>
      <c r="DV490" s="202"/>
      <c r="DW490" s="202"/>
      <c r="DX490" s="202"/>
    </row>
    <row r="491" spans="1:136" x14ac:dyDescent="0.3">
      <c r="B491" s="12" t="s">
        <v>214</v>
      </c>
      <c r="C491" s="11" t="str">
        <f>IF(C175="X","+Y","+X")</f>
        <v>+Y</v>
      </c>
      <c r="D491" s="16"/>
      <c r="E491" s="16"/>
      <c r="F491" s="16"/>
      <c r="G491" s="16"/>
      <c r="H491" s="16"/>
      <c r="I491" s="16"/>
      <c r="S491" s="12" t="s">
        <v>214</v>
      </c>
      <c r="T491" s="11" t="str">
        <f>IF(T175="X","+Y","+X")</f>
        <v>+Y</v>
      </c>
      <c r="U491" s="202"/>
      <c r="V491" s="202"/>
      <c r="W491" s="202"/>
      <c r="X491" s="202"/>
      <c r="Y491" s="202"/>
      <c r="Z491" s="202"/>
      <c r="AJ491" s="12" t="s">
        <v>214</v>
      </c>
      <c r="AK491" s="11" t="str">
        <f>IF(AK175="X","+Y","+X")</f>
        <v>+Y</v>
      </c>
      <c r="AL491" s="202"/>
      <c r="AM491" s="202"/>
      <c r="AN491" s="202"/>
      <c r="AO491" s="202"/>
      <c r="AP491" s="202"/>
      <c r="AQ491" s="202"/>
      <c r="BA491" s="12" t="s">
        <v>214</v>
      </c>
      <c r="BB491" s="11" t="str">
        <f>IF(BB175="X","+Y","+X")</f>
        <v>+Y</v>
      </c>
      <c r="BC491" s="202"/>
      <c r="BD491" s="202"/>
      <c r="BE491" s="202"/>
      <c r="BF491" s="202"/>
      <c r="BG491" s="202"/>
      <c r="BH491" s="202"/>
      <c r="BR491" s="12" t="s">
        <v>214</v>
      </c>
      <c r="BS491" s="11" t="str">
        <f>IF(BS175="X","+Y","+X")</f>
        <v>+X</v>
      </c>
      <c r="BT491" s="202"/>
      <c r="BU491" s="202"/>
      <c r="BV491" s="202"/>
      <c r="BW491" s="202"/>
      <c r="BX491" s="202"/>
      <c r="BY491" s="202"/>
      <c r="CI491" s="12" t="s">
        <v>214</v>
      </c>
      <c r="CJ491" s="11" t="str">
        <f>IF(CJ175="X","+Y","+X")</f>
        <v>+X</v>
      </c>
      <c r="CK491" s="202"/>
      <c r="CL491" s="202"/>
      <c r="CM491" s="202"/>
      <c r="CN491" s="202"/>
      <c r="CO491" s="202"/>
      <c r="CP491" s="202"/>
      <c r="CZ491" s="12" t="s">
        <v>214</v>
      </c>
      <c r="DA491" s="11" t="str">
        <f>IF(DA175="X","+Y","+X")</f>
        <v>+X</v>
      </c>
      <c r="DB491" s="202"/>
      <c r="DC491" s="202"/>
      <c r="DD491" s="202"/>
      <c r="DE491" s="202"/>
      <c r="DF491" s="202"/>
      <c r="DG491" s="202"/>
      <c r="DQ491" s="12" t="s">
        <v>214</v>
      </c>
      <c r="DR491" s="11" t="str">
        <f>IF(DR175="X","+Y","+X")</f>
        <v>+X</v>
      </c>
      <c r="DS491" s="202"/>
      <c r="DT491" s="202"/>
      <c r="DU491" s="202"/>
      <c r="DV491" s="202"/>
      <c r="DW491" s="202"/>
      <c r="DX491" s="202"/>
    </row>
    <row r="492" spans="1:136" x14ac:dyDescent="0.3">
      <c r="B492" s="12" t="s">
        <v>216</v>
      </c>
      <c r="C492" s="11" t="str">
        <f>IF(C175="X","-Y","-X")</f>
        <v>-Y</v>
      </c>
      <c r="D492" s="16"/>
      <c r="E492" s="16"/>
      <c r="F492" s="16"/>
      <c r="G492" s="16"/>
      <c r="H492" s="16"/>
      <c r="I492" s="16"/>
      <c r="S492" s="12" t="s">
        <v>216</v>
      </c>
      <c r="T492" s="11" t="str">
        <f>IF(T175="X","-Y","-X")</f>
        <v>-Y</v>
      </c>
      <c r="U492" s="202"/>
      <c r="V492" s="202"/>
      <c r="W492" s="202"/>
      <c r="X492" s="202"/>
      <c r="Y492" s="202"/>
      <c r="Z492" s="202"/>
      <c r="AJ492" s="12" t="s">
        <v>216</v>
      </c>
      <c r="AK492" s="11" t="str">
        <f>IF(AK175="X","-Y","-X")</f>
        <v>-Y</v>
      </c>
      <c r="AL492" s="202"/>
      <c r="AM492" s="202"/>
      <c r="AN492" s="202"/>
      <c r="AO492" s="202"/>
      <c r="AP492" s="202"/>
      <c r="AQ492" s="202"/>
      <c r="BA492" s="12" t="s">
        <v>216</v>
      </c>
      <c r="BB492" s="11" t="str">
        <f>IF(BB175="X","-Y","-X")</f>
        <v>-Y</v>
      </c>
      <c r="BC492" s="202"/>
      <c r="BD492" s="202"/>
      <c r="BE492" s="202"/>
      <c r="BF492" s="202"/>
      <c r="BG492" s="202"/>
      <c r="BH492" s="202"/>
      <c r="BR492" s="12" t="s">
        <v>216</v>
      </c>
      <c r="BS492" s="11" t="str">
        <f>IF(BS175="X","-Y","-X")</f>
        <v>-X</v>
      </c>
      <c r="BT492" s="202"/>
      <c r="BU492" s="202"/>
      <c r="BV492" s="202"/>
      <c r="BW492" s="202"/>
      <c r="BX492" s="202"/>
      <c r="BY492" s="202"/>
      <c r="CI492" s="12" t="s">
        <v>216</v>
      </c>
      <c r="CJ492" s="11" t="str">
        <f>IF(CJ175="X","-Y","-X")</f>
        <v>-X</v>
      </c>
      <c r="CK492" s="202"/>
      <c r="CL492" s="202"/>
      <c r="CM492" s="202"/>
      <c r="CN492" s="202"/>
      <c r="CO492" s="202"/>
      <c r="CP492" s="202"/>
      <c r="CZ492" s="12" t="s">
        <v>216</v>
      </c>
      <c r="DA492" s="11" t="str">
        <f>IF(DA175="X","-Y","-X")</f>
        <v>-X</v>
      </c>
      <c r="DB492" s="202"/>
      <c r="DC492" s="202"/>
      <c r="DD492" s="202"/>
      <c r="DE492" s="202"/>
      <c r="DF492" s="202"/>
      <c r="DG492" s="202"/>
      <c r="DQ492" s="12" t="s">
        <v>216</v>
      </c>
      <c r="DR492" s="11" t="str">
        <f>IF(DR175="X","-Y","-X")</f>
        <v>-X</v>
      </c>
      <c r="DS492" s="202"/>
      <c r="DT492" s="202"/>
      <c r="DU492" s="202"/>
      <c r="DV492" s="202"/>
      <c r="DW492" s="202"/>
      <c r="DX492" s="202"/>
    </row>
    <row r="493" spans="1:136" x14ac:dyDescent="0.3">
      <c r="B493" s="12" t="s">
        <v>218</v>
      </c>
      <c r="C493" s="11" t="str">
        <f>IF(C175="X","+X","+Y")</f>
        <v>+X</v>
      </c>
      <c r="D493" s="16"/>
      <c r="E493" s="16"/>
      <c r="F493" s="16"/>
      <c r="G493" s="16"/>
      <c r="H493" s="16"/>
      <c r="I493" s="16"/>
      <c r="S493" s="12" t="s">
        <v>218</v>
      </c>
      <c r="T493" s="11" t="str">
        <f>IF(T175="X","+X","+Y")</f>
        <v>+X</v>
      </c>
      <c r="U493" s="202"/>
      <c r="V493" s="202"/>
      <c r="W493" s="202"/>
      <c r="X493" s="202"/>
      <c r="Y493" s="202"/>
      <c r="Z493" s="202"/>
      <c r="AJ493" s="12" t="s">
        <v>218</v>
      </c>
      <c r="AK493" s="11" t="str">
        <f>IF(AK175="X","+X","+Y")</f>
        <v>+X</v>
      </c>
      <c r="AL493" s="202"/>
      <c r="AM493" s="202"/>
      <c r="AN493" s="202"/>
      <c r="AO493" s="202"/>
      <c r="AP493" s="202"/>
      <c r="AQ493" s="202"/>
      <c r="BA493" s="12" t="s">
        <v>218</v>
      </c>
      <c r="BB493" s="11" t="str">
        <f>IF(BB175="X","+X","+Y")</f>
        <v>+X</v>
      </c>
      <c r="BC493" s="202"/>
      <c r="BD493" s="202"/>
      <c r="BE493" s="202"/>
      <c r="BF493" s="202"/>
      <c r="BG493" s="202"/>
      <c r="BH493" s="202"/>
      <c r="BR493" s="12" t="s">
        <v>218</v>
      </c>
      <c r="BS493" s="11" t="str">
        <f>IF(BS175="X","+X","+Y")</f>
        <v>+Y</v>
      </c>
      <c r="BT493" s="202"/>
      <c r="BU493" s="202"/>
      <c r="BV493" s="202"/>
      <c r="BW493" s="202"/>
      <c r="BX493" s="202"/>
      <c r="BY493" s="202"/>
      <c r="CI493" s="12" t="s">
        <v>218</v>
      </c>
      <c r="CJ493" s="11" t="str">
        <f>IF(CJ175="X","+X","+Y")</f>
        <v>+Y</v>
      </c>
      <c r="CK493" s="202"/>
      <c r="CL493" s="202"/>
      <c r="CM493" s="202"/>
      <c r="CN493" s="202"/>
      <c r="CO493" s="202"/>
      <c r="CP493" s="202"/>
      <c r="CZ493" s="12" t="s">
        <v>218</v>
      </c>
      <c r="DA493" s="11" t="str">
        <f>IF(DA175="X","+X","+Y")</f>
        <v>+Y</v>
      </c>
      <c r="DB493" s="202"/>
      <c r="DC493" s="202"/>
      <c r="DD493" s="202"/>
      <c r="DE493" s="202"/>
      <c r="DF493" s="202"/>
      <c r="DG493" s="202"/>
      <c r="DQ493" s="12" t="s">
        <v>218</v>
      </c>
      <c r="DR493" s="11" t="str">
        <f>IF(DR175="X","+X","+Y")</f>
        <v>+Y</v>
      </c>
      <c r="DS493" s="202"/>
      <c r="DT493" s="202"/>
      <c r="DU493" s="202"/>
      <c r="DV493" s="202"/>
      <c r="DW493" s="202"/>
      <c r="DX493" s="202"/>
    </row>
    <row r="494" spans="1:136" x14ac:dyDescent="0.3">
      <c r="B494" s="12" t="s">
        <v>182</v>
      </c>
      <c r="C494" s="11" t="str">
        <f>IF(C175="X","-X","-Y")</f>
        <v>-X</v>
      </c>
      <c r="D494" s="16"/>
      <c r="E494" s="16"/>
      <c r="F494" s="16"/>
      <c r="G494" s="16"/>
      <c r="H494" s="16"/>
      <c r="I494" s="16"/>
      <c r="S494" s="12" t="s">
        <v>182</v>
      </c>
      <c r="T494" s="11" t="str">
        <f>IF(T175="X","-X","-Y")</f>
        <v>-X</v>
      </c>
      <c r="U494" s="202"/>
      <c r="V494" s="202"/>
      <c r="W494" s="202"/>
      <c r="X494" s="202"/>
      <c r="Y494" s="202"/>
      <c r="Z494" s="202"/>
      <c r="AJ494" s="12" t="s">
        <v>182</v>
      </c>
      <c r="AK494" s="11" t="str">
        <f>IF(AK175="X","-X","-Y")</f>
        <v>-X</v>
      </c>
      <c r="AL494" s="202"/>
      <c r="AM494" s="202"/>
      <c r="AN494" s="202"/>
      <c r="AO494" s="202"/>
      <c r="AP494" s="202"/>
      <c r="AQ494" s="202"/>
      <c r="BA494" s="12" t="s">
        <v>182</v>
      </c>
      <c r="BB494" s="11" t="str">
        <f>IF(BB175="X","-X","-Y")</f>
        <v>-X</v>
      </c>
      <c r="BC494" s="202"/>
      <c r="BD494" s="202"/>
      <c r="BE494" s="202"/>
      <c r="BF494" s="202"/>
      <c r="BG494" s="202"/>
      <c r="BH494" s="202"/>
      <c r="BR494" s="12" t="s">
        <v>182</v>
      </c>
      <c r="BS494" s="11" t="str">
        <f>IF(BS175="X","-X","-Y")</f>
        <v>-Y</v>
      </c>
      <c r="BT494" s="202"/>
      <c r="BU494" s="202"/>
      <c r="BV494" s="202"/>
      <c r="BW494" s="202"/>
      <c r="BX494" s="202"/>
      <c r="BY494" s="202"/>
      <c r="CI494" s="12" t="s">
        <v>182</v>
      </c>
      <c r="CJ494" s="11" t="str">
        <f>IF(CJ175="X","-X","-Y")</f>
        <v>-Y</v>
      </c>
      <c r="CK494" s="202"/>
      <c r="CL494" s="202"/>
      <c r="CM494" s="202"/>
      <c r="CN494" s="202"/>
      <c r="CO494" s="202"/>
      <c r="CP494" s="202"/>
      <c r="CZ494" s="12" t="s">
        <v>182</v>
      </c>
      <c r="DA494" s="11" t="str">
        <f>IF(DA175="X","-X","-Y")</f>
        <v>-Y</v>
      </c>
      <c r="DB494" s="202"/>
      <c r="DC494" s="202"/>
      <c r="DD494" s="202"/>
      <c r="DE494" s="202"/>
      <c r="DF494" s="202"/>
      <c r="DG494" s="202"/>
      <c r="DQ494" s="12" t="s">
        <v>182</v>
      </c>
      <c r="DR494" s="11" t="str">
        <f>IF(DR175="X","-X","-Y")</f>
        <v>-Y</v>
      </c>
      <c r="DS494" s="202"/>
      <c r="DT494" s="202"/>
      <c r="DU494" s="202"/>
      <c r="DV494" s="202"/>
      <c r="DW494" s="202"/>
      <c r="DX494" s="202"/>
    </row>
    <row r="495" spans="1:136" x14ac:dyDescent="0.3">
      <c r="B495" s="12" t="s">
        <v>220</v>
      </c>
      <c r="C495" s="11" t="str">
        <f>IF(C175="X","+Y","+X")</f>
        <v>+Y</v>
      </c>
      <c r="D495" s="16"/>
      <c r="E495" s="16"/>
      <c r="F495" s="16"/>
      <c r="G495" s="16"/>
      <c r="H495" s="16"/>
      <c r="I495" s="16"/>
      <c r="S495" s="12" t="s">
        <v>220</v>
      </c>
      <c r="T495" s="11" t="str">
        <f>IF(T175="X","+Y","+X")</f>
        <v>+Y</v>
      </c>
      <c r="U495" s="202"/>
      <c r="V495" s="202"/>
      <c r="W495" s="202"/>
      <c r="X495" s="202"/>
      <c r="Y495" s="202"/>
      <c r="Z495" s="202"/>
      <c r="AJ495" s="12" t="s">
        <v>220</v>
      </c>
      <c r="AK495" s="11" t="str">
        <f>IF(AK175="X","+Y","+X")</f>
        <v>+Y</v>
      </c>
      <c r="AL495" s="202"/>
      <c r="AM495" s="202"/>
      <c r="AN495" s="202"/>
      <c r="AO495" s="202"/>
      <c r="AP495" s="202"/>
      <c r="AQ495" s="202"/>
      <c r="BA495" s="12" t="s">
        <v>220</v>
      </c>
      <c r="BB495" s="11" t="str">
        <f>IF(BB175="X","+Y","+X")</f>
        <v>+Y</v>
      </c>
      <c r="BC495" s="202"/>
      <c r="BD495" s="202"/>
      <c r="BE495" s="202"/>
      <c r="BF495" s="202"/>
      <c r="BG495" s="202"/>
      <c r="BH495" s="202"/>
      <c r="BR495" s="12" t="s">
        <v>220</v>
      </c>
      <c r="BS495" s="11" t="str">
        <f>IF(BS175="X","+Y","+X")</f>
        <v>+X</v>
      </c>
      <c r="BT495" s="202"/>
      <c r="BU495" s="202"/>
      <c r="BV495" s="202"/>
      <c r="BW495" s="202"/>
      <c r="BX495" s="202"/>
      <c r="BY495" s="202"/>
      <c r="CI495" s="12" t="s">
        <v>220</v>
      </c>
      <c r="CJ495" s="11" t="str">
        <f>IF(CJ175="X","+Y","+X")</f>
        <v>+X</v>
      </c>
      <c r="CK495" s="202"/>
      <c r="CL495" s="202"/>
      <c r="CM495" s="202"/>
      <c r="CN495" s="202"/>
      <c r="CO495" s="202"/>
      <c r="CP495" s="202"/>
      <c r="CZ495" s="12" t="s">
        <v>220</v>
      </c>
      <c r="DA495" s="11" t="str">
        <f>IF(DA175="X","+Y","+X")</f>
        <v>+X</v>
      </c>
      <c r="DB495" s="202"/>
      <c r="DC495" s="202"/>
      <c r="DD495" s="202"/>
      <c r="DE495" s="202"/>
      <c r="DF495" s="202"/>
      <c r="DG495" s="202"/>
      <c r="DQ495" s="12" t="s">
        <v>220</v>
      </c>
      <c r="DR495" s="11" t="str">
        <f>IF(DR175="X","+Y","+X")</f>
        <v>+X</v>
      </c>
      <c r="DS495" s="202"/>
      <c r="DT495" s="202"/>
      <c r="DU495" s="202"/>
      <c r="DV495" s="202"/>
      <c r="DW495" s="202"/>
      <c r="DX495" s="202"/>
    </row>
    <row r="496" spans="1:136" x14ac:dyDescent="0.3">
      <c r="B496" s="12" t="s">
        <v>221</v>
      </c>
      <c r="C496" s="11" t="str">
        <f>IF(C175="X","-Y","-X")</f>
        <v>-Y</v>
      </c>
      <c r="D496" s="16"/>
      <c r="E496" s="16"/>
      <c r="F496" s="16"/>
      <c r="G496" s="16"/>
      <c r="H496" s="16"/>
      <c r="I496" s="16"/>
      <c r="S496" s="12" t="s">
        <v>221</v>
      </c>
      <c r="T496" s="11" t="str">
        <f>IF(T175="X","-Y","-X")</f>
        <v>-Y</v>
      </c>
      <c r="U496" s="202"/>
      <c r="V496" s="202"/>
      <c r="W496" s="202"/>
      <c r="X496" s="202"/>
      <c r="Y496" s="202"/>
      <c r="Z496" s="202"/>
      <c r="AJ496" s="12" t="s">
        <v>221</v>
      </c>
      <c r="AK496" s="11" t="str">
        <f>IF(AK175="X","-Y","-X")</f>
        <v>-Y</v>
      </c>
      <c r="AL496" s="202"/>
      <c r="AM496" s="202"/>
      <c r="AN496" s="202"/>
      <c r="AO496" s="202"/>
      <c r="AP496" s="202"/>
      <c r="AQ496" s="202"/>
      <c r="BA496" s="12" t="s">
        <v>221</v>
      </c>
      <c r="BB496" s="11" t="str">
        <f>IF(BB175="X","-Y","-X")</f>
        <v>-Y</v>
      </c>
      <c r="BC496" s="202"/>
      <c r="BD496" s="202"/>
      <c r="BE496" s="202"/>
      <c r="BF496" s="202"/>
      <c r="BG496" s="202"/>
      <c r="BH496" s="202"/>
      <c r="BR496" s="12" t="s">
        <v>221</v>
      </c>
      <c r="BS496" s="11" t="str">
        <f>IF(BS175="X","-Y","-X")</f>
        <v>-X</v>
      </c>
      <c r="BT496" s="202"/>
      <c r="BU496" s="202"/>
      <c r="BV496" s="202"/>
      <c r="BW496" s="202"/>
      <c r="BX496" s="202"/>
      <c r="BY496" s="202"/>
      <c r="CI496" s="12" t="s">
        <v>221</v>
      </c>
      <c r="CJ496" s="11" t="str">
        <f>IF(CJ175="X","-Y","-X")</f>
        <v>-X</v>
      </c>
      <c r="CK496" s="202"/>
      <c r="CL496" s="202"/>
      <c r="CM496" s="202"/>
      <c r="CN496" s="202"/>
      <c r="CO496" s="202"/>
      <c r="CP496" s="202"/>
      <c r="CZ496" s="12" t="s">
        <v>221</v>
      </c>
      <c r="DA496" s="11" t="str">
        <f>IF(DA175="X","-Y","-X")</f>
        <v>-X</v>
      </c>
      <c r="DB496" s="202"/>
      <c r="DC496" s="202"/>
      <c r="DD496" s="202"/>
      <c r="DE496" s="202"/>
      <c r="DF496" s="202"/>
      <c r="DG496" s="202"/>
      <c r="DQ496" s="12" t="s">
        <v>221</v>
      </c>
      <c r="DR496" s="11" t="str">
        <f>IF(DR175="X","-Y","-X")</f>
        <v>-X</v>
      </c>
      <c r="DS496" s="202"/>
      <c r="DT496" s="202"/>
      <c r="DU496" s="202"/>
      <c r="DV496" s="202"/>
      <c r="DW496" s="202"/>
      <c r="DX496" s="202"/>
    </row>
    <row r="497" spans="2:136" x14ac:dyDescent="0.3">
      <c r="B497" s="38"/>
      <c r="C497" s="16"/>
      <c r="D497" s="16"/>
      <c r="E497" s="16"/>
      <c r="F497" s="16"/>
      <c r="G497" s="16"/>
      <c r="H497" s="16"/>
      <c r="I497" s="16"/>
      <c r="S497" s="38"/>
      <c r="T497" s="202"/>
      <c r="U497" s="202"/>
      <c r="V497" s="202"/>
      <c r="W497" s="202"/>
      <c r="X497" s="202"/>
      <c r="Y497" s="202"/>
      <c r="Z497" s="202"/>
      <c r="AJ497" s="38"/>
      <c r="AK497" s="202"/>
      <c r="AL497" s="202"/>
      <c r="AM497" s="202"/>
      <c r="AN497" s="202"/>
      <c r="AO497" s="202"/>
      <c r="AP497" s="202"/>
      <c r="AQ497" s="202"/>
      <c r="BA497" s="38"/>
      <c r="BB497" s="202"/>
      <c r="BC497" s="202"/>
      <c r="BD497" s="202"/>
      <c r="BE497" s="202"/>
      <c r="BF497" s="202"/>
      <c r="BG497" s="202"/>
      <c r="BH497" s="202"/>
      <c r="BR497" s="38"/>
      <c r="BS497" s="202"/>
      <c r="BT497" s="202"/>
      <c r="BU497" s="202"/>
      <c r="BV497" s="202"/>
      <c r="BW497" s="202"/>
      <c r="BX497" s="202"/>
      <c r="BY497" s="202"/>
      <c r="CI497" s="38"/>
      <c r="CJ497" s="202"/>
      <c r="CK497" s="202"/>
      <c r="CL497" s="202"/>
      <c r="CM497" s="202"/>
      <c r="CN497" s="202"/>
      <c r="CO497" s="202"/>
      <c r="CP497" s="202"/>
      <c r="CZ497" s="38"/>
      <c r="DA497" s="202"/>
      <c r="DB497" s="202"/>
      <c r="DC497" s="202"/>
      <c r="DD497" s="202"/>
      <c r="DE497" s="202"/>
      <c r="DF497" s="202"/>
      <c r="DG497" s="202"/>
      <c r="DQ497" s="38"/>
      <c r="DR497" s="202"/>
      <c r="DS497" s="202"/>
      <c r="DT497" s="202"/>
      <c r="DU497" s="202"/>
      <c r="DV497" s="202"/>
      <c r="DW497" s="202"/>
      <c r="DX497" s="202"/>
    </row>
    <row r="498" spans="2:136" x14ac:dyDescent="0.3">
      <c r="C498" s="16"/>
      <c r="D498" s="16"/>
      <c r="E498" s="16"/>
      <c r="F498" s="16"/>
      <c r="G498" s="16"/>
      <c r="H498" s="116" t="s">
        <v>237</v>
      </c>
      <c r="I498" s="72" t="s">
        <v>190</v>
      </c>
      <c r="J498" s="77">
        <f>IF(C489="+X",D157,D158)</f>
        <v>60</v>
      </c>
      <c r="K498" s="78">
        <f>J498</f>
        <v>60</v>
      </c>
      <c r="L498" s="78">
        <f>K498</f>
        <v>60</v>
      </c>
      <c r="M498" s="92">
        <f>L498</f>
        <v>60</v>
      </c>
      <c r="N498" s="70"/>
      <c r="O498" s="16"/>
      <c r="P498" s="16"/>
      <c r="Q498" s="16"/>
      <c r="T498" s="202"/>
      <c r="U498" s="202"/>
      <c r="V498" s="202"/>
      <c r="W498" s="202"/>
      <c r="X498" s="202"/>
      <c r="Y498" s="116" t="s">
        <v>237</v>
      </c>
      <c r="Z498" s="204" t="s">
        <v>190</v>
      </c>
      <c r="AA498" s="199">
        <f>IF(T489="+X",U157,U158)</f>
        <v>60</v>
      </c>
      <c r="AB498" s="200">
        <f>AA498</f>
        <v>60</v>
      </c>
      <c r="AC498" s="200">
        <f>AB498</f>
        <v>60</v>
      </c>
      <c r="AD498" s="201">
        <f>AC498</f>
        <v>60</v>
      </c>
      <c r="AE498" s="70"/>
      <c r="AF498" s="202"/>
      <c r="AG498" s="202"/>
      <c r="AH498" s="202"/>
      <c r="AK498" s="202"/>
      <c r="AL498" s="202"/>
      <c r="AM498" s="202"/>
      <c r="AN498" s="202"/>
      <c r="AO498" s="202"/>
      <c r="AP498" s="116" t="s">
        <v>237</v>
      </c>
      <c r="AQ498" s="204" t="s">
        <v>190</v>
      </c>
      <c r="AR498" s="199">
        <f>IF(AK489="+X",AL157,AL158)</f>
        <v>60</v>
      </c>
      <c r="AS498" s="200">
        <f>AR498</f>
        <v>60</v>
      </c>
      <c r="AT498" s="200">
        <f>AS498</f>
        <v>60</v>
      </c>
      <c r="AU498" s="201">
        <f>AT498</f>
        <v>60</v>
      </c>
      <c r="AV498" s="70"/>
      <c r="AW498" s="202"/>
      <c r="AX498" s="202"/>
      <c r="AY498" s="202"/>
      <c r="BB498" s="202"/>
      <c r="BC498" s="202"/>
      <c r="BD498" s="202"/>
      <c r="BE498" s="202"/>
      <c r="BF498" s="202"/>
      <c r="BG498" s="116" t="s">
        <v>237</v>
      </c>
      <c r="BH498" s="204" t="s">
        <v>190</v>
      </c>
      <c r="BI498" s="199">
        <f>IF(BB489="+X",BC157,BC158)</f>
        <v>60</v>
      </c>
      <c r="BJ498" s="200">
        <f>BI498</f>
        <v>60</v>
      </c>
      <c r="BK498" s="200">
        <f>BJ498</f>
        <v>60</v>
      </c>
      <c r="BL498" s="201">
        <f>BK498</f>
        <v>60</v>
      </c>
      <c r="BM498" s="70"/>
      <c r="BN498" s="202"/>
      <c r="BO498" s="202"/>
      <c r="BP498" s="202"/>
      <c r="BS498" s="202"/>
      <c r="BT498" s="202"/>
      <c r="BU498" s="202"/>
      <c r="BV498" s="202"/>
      <c r="BW498" s="202"/>
      <c r="BX498" s="116" t="s">
        <v>237</v>
      </c>
      <c r="BY498" s="204" t="s">
        <v>190</v>
      </c>
      <c r="BZ498" s="199">
        <f>IF(BS489="+X",BT157,BT158)</f>
        <v>60</v>
      </c>
      <c r="CA498" s="200">
        <f>BZ498</f>
        <v>60</v>
      </c>
      <c r="CB498" s="200">
        <f>CA498</f>
        <v>60</v>
      </c>
      <c r="CC498" s="201">
        <f>CB498</f>
        <v>60</v>
      </c>
      <c r="CD498" s="70"/>
      <c r="CE498" s="202"/>
      <c r="CF498" s="202"/>
      <c r="CG498" s="202"/>
      <c r="CJ498" s="202"/>
      <c r="CK498" s="202"/>
      <c r="CL498" s="202"/>
      <c r="CM498" s="202"/>
      <c r="CN498" s="202"/>
      <c r="CO498" s="116" t="s">
        <v>237</v>
      </c>
      <c r="CP498" s="204" t="s">
        <v>190</v>
      </c>
      <c r="CQ498" s="199">
        <f>IF(CJ489="+X",CK157,CK158)</f>
        <v>60</v>
      </c>
      <c r="CR498" s="200">
        <f>CQ498</f>
        <v>60</v>
      </c>
      <c r="CS498" s="200">
        <f>CR498</f>
        <v>60</v>
      </c>
      <c r="CT498" s="201">
        <f>CS498</f>
        <v>60</v>
      </c>
      <c r="CU498" s="70"/>
      <c r="CV498" s="202"/>
      <c r="CW498" s="202"/>
      <c r="CX498" s="202"/>
      <c r="DA498" s="202"/>
      <c r="DB498" s="202"/>
      <c r="DC498" s="202"/>
      <c r="DD498" s="202"/>
      <c r="DE498" s="202"/>
      <c r="DF498" s="116" t="s">
        <v>237</v>
      </c>
      <c r="DG498" s="204" t="s">
        <v>190</v>
      </c>
      <c r="DH498" s="199">
        <f>IF(DA489="+X",DB157,DB158)</f>
        <v>60</v>
      </c>
      <c r="DI498" s="200">
        <f>DH498</f>
        <v>60</v>
      </c>
      <c r="DJ498" s="200">
        <f>DI498</f>
        <v>60</v>
      </c>
      <c r="DK498" s="201">
        <f>DJ498</f>
        <v>60</v>
      </c>
      <c r="DL498" s="70"/>
      <c r="DM498" s="202"/>
      <c r="DN498" s="202"/>
      <c r="DO498" s="202"/>
      <c r="DR498" s="202"/>
      <c r="DS498" s="202"/>
      <c r="DT498" s="202"/>
      <c r="DU498" s="202"/>
      <c r="DV498" s="202"/>
      <c r="DW498" s="116" t="s">
        <v>237</v>
      </c>
      <c r="DX498" s="204" t="s">
        <v>190</v>
      </c>
      <c r="DY498" s="199">
        <f>IF(DR489="+X",DS157,DS158)</f>
        <v>60</v>
      </c>
      <c r="DZ498" s="200">
        <f>DY498</f>
        <v>60</v>
      </c>
      <c r="EA498" s="200">
        <f>DZ498</f>
        <v>60</v>
      </c>
      <c r="EB498" s="201">
        <f>EA498</f>
        <v>60</v>
      </c>
      <c r="EC498" s="70"/>
      <c r="ED498" s="202"/>
      <c r="EE498" s="202"/>
      <c r="EF498" s="202"/>
    </row>
    <row r="499" spans="2:136" x14ac:dyDescent="0.3">
      <c r="B499" s="12"/>
      <c r="C499" s="16"/>
      <c r="D499" s="16"/>
      <c r="E499" s="16"/>
      <c r="F499" s="16"/>
      <c r="G499" s="16"/>
      <c r="H499" s="12" t="s">
        <v>238</v>
      </c>
      <c r="I499" s="82" t="s">
        <v>44</v>
      </c>
      <c r="J499" s="86">
        <f>IF(C489="+X",D158,D157)</f>
        <v>60</v>
      </c>
      <c r="K499" s="87">
        <f t="shared" ref="K499:K507" si="136">J499</f>
        <v>60</v>
      </c>
      <c r="L499" s="87">
        <f t="shared" ref="L499:M507" si="137">K499</f>
        <v>60</v>
      </c>
      <c r="M499" s="94">
        <f t="shared" si="137"/>
        <v>60</v>
      </c>
      <c r="N499" s="130"/>
      <c r="O499" s="16"/>
      <c r="P499" s="16"/>
      <c r="Q499" s="16"/>
      <c r="S499" s="12"/>
      <c r="T499" s="202"/>
      <c r="U499" s="202"/>
      <c r="V499" s="202"/>
      <c r="W499" s="202"/>
      <c r="X499" s="202"/>
      <c r="Y499" s="12" t="s">
        <v>238</v>
      </c>
      <c r="Z499" s="82" t="s">
        <v>44</v>
      </c>
      <c r="AA499" s="86">
        <f>IF(T489="+X",U158,U157)</f>
        <v>60</v>
      </c>
      <c r="AB499" s="87">
        <f t="shared" ref="AB499" si="138">AA499</f>
        <v>60</v>
      </c>
      <c r="AC499" s="87">
        <f t="shared" ref="AC499" si="139">AB499</f>
        <v>60</v>
      </c>
      <c r="AD499" s="94">
        <f t="shared" ref="AD499" si="140">AC499</f>
        <v>60</v>
      </c>
      <c r="AE499" s="130"/>
      <c r="AF499" s="202"/>
      <c r="AG499" s="202"/>
      <c r="AH499" s="202"/>
      <c r="AJ499" s="12"/>
      <c r="AK499" s="202"/>
      <c r="AL499" s="202"/>
      <c r="AM499" s="202"/>
      <c r="AN499" s="202"/>
      <c r="AO499" s="202"/>
      <c r="AP499" s="12" t="s">
        <v>238</v>
      </c>
      <c r="AQ499" s="82" t="s">
        <v>44</v>
      </c>
      <c r="AR499" s="86">
        <f>IF(AK489="+X",AL158,AL157)</f>
        <v>60</v>
      </c>
      <c r="AS499" s="87">
        <f t="shared" ref="AS499" si="141">AR499</f>
        <v>60</v>
      </c>
      <c r="AT499" s="87">
        <f t="shared" ref="AT499" si="142">AS499</f>
        <v>60</v>
      </c>
      <c r="AU499" s="94">
        <f t="shared" ref="AU499" si="143">AT499</f>
        <v>60</v>
      </c>
      <c r="AV499" s="130"/>
      <c r="AW499" s="202"/>
      <c r="AX499" s="202"/>
      <c r="AY499" s="202"/>
      <c r="BA499" s="12"/>
      <c r="BB499" s="202"/>
      <c r="BC499" s="202"/>
      <c r="BD499" s="202"/>
      <c r="BE499" s="202"/>
      <c r="BF499" s="202"/>
      <c r="BG499" s="12" t="s">
        <v>238</v>
      </c>
      <c r="BH499" s="82" t="s">
        <v>44</v>
      </c>
      <c r="BI499" s="86">
        <f>IF(BB489="+X",BC158,BC157)</f>
        <v>60</v>
      </c>
      <c r="BJ499" s="87">
        <f t="shared" ref="BJ499" si="144">BI499</f>
        <v>60</v>
      </c>
      <c r="BK499" s="87">
        <f t="shared" ref="BK499" si="145">BJ499</f>
        <v>60</v>
      </c>
      <c r="BL499" s="94">
        <f t="shared" ref="BL499" si="146">BK499</f>
        <v>60</v>
      </c>
      <c r="BM499" s="130"/>
      <c r="BN499" s="202"/>
      <c r="BO499" s="202"/>
      <c r="BP499" s="202"/>
      <c r="BR499" s="12"/>
      <c r="BS499" s="202"/>
      <c r="BT499" s="202"/>
      <c r="BU499" s="202"/>
      <c r="BV499" s="202"/>
      <c r="BW499" s="202"/>
      <c r="BX499" s="12" t="s">
        <v>238</v>
      </c>
      <c r="BY499" s="82" t="s">
        <v>44</v>
      </c>
      <c r="BZ499" s="86">
        <f>IF(BS489="+X",BT158,BT157)</f>
        <v>60</v>
      </c>
      <c r="CA499" s="87">
        <f t="shared" ref="CA499" si="147">BZ499</f>
        <v>60</v>
      </c>
      <c r="CB499" s="87">
        <f t="shared" ref="CB499" si="148">CA499</f>
        <v>60</v>
      </c>
      <c r="CC499" s="94">
        <f t="shared" ref="CC499" si="149">CB499</f>
        <v>60</v>
      </c>
      <c r="CD499" s="130"/>
      <c r="CE499" s="202"/>
      <c r="CF499" s="202"/>
      <c r="CG499" s="202"/>
      <c r="CI499" s="12"/>
      <c r="CJ499" s="202"/>
      <c r="CK499" s="202"/>
      <c r="CL499" s="202"/>
      <c r="CM499" s="202"/>
      <c r="CN499" s="202"/>
      <c r="CO499" s="12" t="s">
        <v>238</v>
      </c>
      <c r="CP499" s="82" t="s">
        <v>44</v>
      </c>
      <c r="CQ499" s="86">
        <f>IF(CJ489="+X",CK158,CK157)</f>
        <v>60</v>
      </c>
      <c r="CR499" s="87">
        <f t="shared" ref="CR499" si="150">CQ499</f>
        <v>60</v>
      </c>
      <c r="CS499" s="87">
        <f t="shared" ref="CS499" si="151">CR499</f>
        <v>60</v>
      </c>
      <c r="CT499" s="94">
        <f t="shared" ref="CT499" si="152">CS499</f>
        <v>60</v>
      </c>
      <c r="CU499" s="130"/>
      <c r="CV499" s="202"/>
      <c r="CW499" s="202"/>
      <c r="CX499" s="202"/>
      <c r="CZ499" s="12"/>
      <c r="DA499" s="202"/>
      <c r="DB499" s="202"/>
      <c r="DC499" s="202"/>
      <c r="DD499" s="202"/>
      <c r="DE499" s="202"/>
      <c r="DF499" s="12" t="s">
        <v>238</v>
      </c>
      <c r="DG499" s="82" t="s">
        <v>44</v>
      </c>
      <c r="DH499" s="86">
        <f>IF(DA489="+X",DB158,DB157)</f>
        <v>60</v>
      </c>
      <c r="DI499" s="87">
        <f t="shared" ref="DI499" si="153">DH499</f>
        <v>60</v>
      </c>
      <c r="DJ499" s="87">
        <f t="shared" ref="DJ499" si="154">DI499</f>
        <v>60</v>
      </c>
      <c r="DK499" s="94">
        <f t="shared" ref="DK499" si="155">DJ499</f>
        <v>60</v>
      </c>
      <c r="DL499" s="130"/>
      <c r="DM499" s="202"/>
      <c r="DN499" s="202"/>
      <c r="DO499" s="202"/>
      <c r="DQ499" s="12"/>
      <c r="DR499" s="202"/>
      <c r="DS499" s="202"/>
      <c r="DT499" s="202"/>
      <c r="DU499" s="202"/>
      <c r="DV499" s="202"/>
      <c r="DW499" s="12" t="s">
        <v>238</v>
      </c>
      <c r="DX499" s="82" t="s">
        <v>44</v>
      </c>
      <c r="DY499" s="86">
        <f>IF(DR489="+X",DS158,DS157)</f>
        <v>60</v>
      </c>
      <c r="DZ499" s="87">
        <f t="shared" ref="DZ499" si="156">DY499</f>
        <v>60</v>
      </c>
      <c r="EA499" s="87">
        <f t="shared" ref="EA499" si="157">DZ499</f>
        <v>60</v>
      </c>
      <c r="EB499" s="94">
        <f t="shared" ref="EB499" si="158">EA499</f>
        <v>60</v>
      </c>
      <c r="EC499" s="130"/>
      <c r="ED499" s="202"/>
      <c r="EE499" s="202"/>
      <c r="EF499" s="202"/>
    </row>
    <row r="500" spans="2:136" x14ac:dyDescent="0.3">
      <c r="B500" s="12"/>
      <c r="C500" s="16"/>
      <c r="D500" s="16"/>
      <c r="E500" s="16"/>
      <c r="F500" s="16"/>
      <c r="G500" s="16"/>
      <c r="H500" s="12" t="s">
        <v>239</v>
      </c>
      <c r="I500" s="70" t="s">
        <v>240</v>
      </c>
      <c r="J500" s="131">
        <f>IF(C489="+X",D163,D164)</f>
        <v>60</v>
      </c>
      <c r="K500" s="11">
        <f t="shared" si="136"/>
        <v>60</v>
      </c>
      <c r="L500" s="11">
        <f>K500</f>
        <v>60</v>
      </c>
      <c r="M500" s="11">
        <f>L500</f>
        <v>60</v>
      </c>
      <c r="N500" s="70"/>
      <c r="O500" s="16"/>
      <c r="P500" s="16"/>
      <c r="Q500" s="16"/>
      <c r="S500" s="12"/>
      <c r="T500" s="202"/>
      <c r="U500" s="202"/>
      <c r="V500" s="202"/>
      <c r="W500" s="202"/>
      <c r="X500" s="202"/>
      <c r="Y500" s="12" t="s">
        <v>239</v>
      </c>
      <c r="Z500" s="70" t="s">
        <v>240</v>
      </c>
      <c r="AA500" s="131">
        <f>IF(T489="+X",U163,U164)</f>
        <v>60</v>
      </c>
      <c r="AB500" s="11">
        <f>AA500</f>
        <v>60</v>
      </c>
      <c r="AC500" s="11">
        <f>AB500</f>
        <v>60</v>
      </c>
      <c r="AD500" s="11">
        <f>AC500</f>
        <v>60</v>
      </c>
      <c r="AE500" s="70"/>
      <c r="AF500" s="202"/>
      <c r="AG500" s="202"/>
      <c r="AH500" s="202"/>
      <c r="AJ500" s="12"/>
      <c r="AK500" s="202"/>
      <c r="AL500" s="202"/>
      <c r="AM500" s="202"/>
      <c r="AN500" s="202"/>
      <c r="AO500" s="202"/>
      <c r="AP500" s="12" t="s">
        <v>239</v>
      </c>
      <c r="AQ500" s="70" t="s">
        <v>240</v>
      </c>
      <c r="AR500" s="131">
        <f>IF(AK489="+X",AL163,AL164)</f>
        <v>60</v>
      </c>
      <c r="AS500" s="11">
        <f>AR500</f>
        <v>60</v>
      </c>
      <c r="AT500" s="11">
        <f>AS500</f>
        <v>60</v>
      </c>
      <c r="AU500" s="11">
        <f>AT500</f>
        <v>60</v>
      </c>
      <c r="AV500" s="70"/>
      <c r="AW500" s="202"/>
      <c r="AX500" s="202"/>
      <c r="AY500" s="202"/>
      <c r="BA500" s="12"/>
      <c r="BB500" s="202"/>
      <c r="BC500" s="202"/>
      <c r="BD500" s="202"/>
      <c r="BE500" s="202"/>
      <c r="BF500" s="202"/>
      <c r="BG500" s="12" t="s">
        <v>239</v>
      </c>
      <c r="BH500" s="70" t="s">
        <v>240</v>
      </c>
      <c r="BI500" s="131">
        <f>IF(BB489="+X",BC163,BC164)</f>
        <v>60</v>
      </c>
      <c r="BJ500" s="11">
        <f>BI500</f>
        <v>60</v>
      </c>
      <c r="BK500" s="11">
        <f>BJ500</f>
        <v>60</v>
      </c>
      <c r="BL500" s="11">
        <f>BK500</f>
        <v>60</v>
      </c>
      <c r="BM500" s="70"/>
      <c r="BN500" s="202"/>
      <c r="BO500" s="202"/>
      <c r="BP500" s="202"/>
      <c r="BR500" s="12"/>
      <c r="BS500" s="202"/>
      <c r="BT500" s="202"/>
      <c r="BU500" s="202"/>
      <c r="BV500" s="202"/>
      <c r="BW500" s="202"/>
      <c r="BX500" s="12" t="s">
        <v>239</v>
      </c>
      <c r="BY500" s="70" t="s">
        <v>240</v>
      </c>
      <c r="BZ500" s="131">
        <f>IF(BS489="+X",BT163,BT164)</f>
        <v>0</v>
      </c>
      <c r="CA500" s="11">
        <f>BZ500</f>
        <v>0</v>
      </c>
      <c r="CB500" s="11">
        <f>CA500</f>
        <v>0</v>
      </c>
      <c r="CC500" s="11">
        <f>CB500</f>
        <v>0</v>
      </c>
      <c r="CD500" s="70"/>
      <c r="CE500" s="202"/>
      <c r="CF500" s="202"/>
      <c r="CG500" s="202"/>
      <c r="CI500" s="12"/>
      <c r="CJ500" s="202"/>
      <c r="CK500" s="202"/>
      <c r="CL500" s="202"/>
      <c r="CM500" s="202"/>
      <c r="CN500" s="202"/>
      <c r="CO500" s="12" t="s">
        <v>239</v>
      </c>
      <c r="CP500" s="70" t="s">
        <v>240</v>
      </c>
      <c r="CQ500" s="131">
        <f>IF(CJ489="+X",CK163,CK164)</f>
        <v>0</v>
      </c>
      <c r="CR500" s="11">
        <f>CQ500</f>
        <v>0</v>
      </c>
      <c r="CS500" s="11">
        <f>CR500</f>
        <v>0</v>
      </c>
      <c r="CT500" s="11">
        <f>CS500</f>
        <v>0</v>
      </c>
      <c r="CU500" s="70"/>
      <c r="CV500" s="202"/>
      <c r="CW500" s="202"/>
      <c r="CX500" s="202"/>
      <c r="CZ500" s="12"/>
      <c r="DA500" s="202"/>
      <c r="DB500" s="202"/>
      <c r="DC500" s="202"/>
      <c r="DD500" s="202"/>
      <c r="DE500" s="202"/>
      <c r="DF500" s="12" t="s">
        <v>239</v>
      </c>
      <c r="DG500" s="70" t="s">
        <v>240</v>
      </c>
      <c r="DH500" s="131">
        <f>IF(DA489="+X",DB163,DB164)</f>
        <v>0</v>
      </c>
      <c r="DI500" s="11">
        <f>DH500</f>
        <v>0</v>
      </c>
      <c r="DJ500" s="11">
        <f>DI500</f>
        <v>0</v>
      </c>
      <c r="DK500" s="11">
        <f>DJ500</f>
        <v>0</v>
      </c>
      <c r="DL500" s="70"/>
      <c r="DM500" s="202"/>
      <c r="DN500" s="202"/>
      <c r="DO500" s="202"/>
      <c r="DQ500" s="12"/>
      <c r="DR500" s="202"/>
      <c r="DS500" s="202"/>
      <c r="DT500" s="202"/>
      <c r="DU500" s="202"/>
      <c r="DV500" s="202"/>
      <c r="DW500" s="12" t="s">
        <v>239</v>
      </c>
      <c r="DX500" s="70" t="s">
        <v>240</v>
      </c>
      <c r="DY500" s="131">
        <f>IF(DR489="+X",DS163,DS164)</f>
        <v>0</v>
      </c>
      <c r="DZ500" s="11">
        <f>DY500</f>
        <v>0</v>
      </c>
      <c r="EA500" s="11">
        <f>DZ500</f>
        <v>0</v>
      </c>
      <c r="EB500" s="11">
        <f>EA500</f>
        <v>0</v>
      </c>
      <c r="EC500" s="70"/>
      <c r="ED500" s="202"/>
      <c r="EE500" s="202"/>
      <c r="EF500" s="202"/>
    </row>
    <row r="501" spans="2:136" x14ac:dyDescent="0.3">
      <c r="B501" s="12"/>
      <c r="C501" s="16"/>
      <c r="D501" s="16"/>
      <c r="E501" s="16"/>
      <c r="F501" s="16"/>
      <c r="G501" s="16"/>
      <c r="H501" s="12" t="s">
        <v>241</v>
      </c>
      <c r="I501" s="70" t="s">
        <v>242</v>
      </c>
      <c r="J501" s="81">
        <f>IF(C489="+X",D164,D163)</f>
        <v>0</v>
      </c>
      <c r="K501" s="11">
        <f t="shared" si="136"/>
        <v>0</v>
      </c>
      <c r="L501" s="11">
        <f t="shared" ref="L501:M503" si="159">K501</f>
        <v>0</v>
      </c>
      <c r="M501" s="11">
        <f t="shared" si="159"/>
        <v>0</v>
      </c>
      <c r="N501" s="130"/>
      <c r="O501" s="16"/>
      <c r="P501" s="16"/>
      <c r="Q501" s="16"/>
      <c r="S501" s="12"/>
      <c r="T501" s="202"/>
      <c r="U501" s="202"/>
      <c r="V501" s="202"/>
      <c r="W501" s="202"/>
      <c r="X501" s="202"/>
      <c r="Y501" s="12" t="s">
        <v>241</v>
      </c>
      <c r="Z501" s="70" t="s">
        <v>242</v>
      </c>
      <c r="AA501" s="81">
        <f>IF(T489="+X",U164,U163)</f>
        <v>0</v>
      </c>
      <c r="AB501" s="11">
        <f t="shared" ref="AB501:AB507" si="160">AA501</f>
        <v>0</v>
      </c>
      <c r="AC501" s="11">
        <f t="shared" ref="AC501:AC507" si="161">AB501</f>
        <v>0</v>
      </c>
      <c r="AD501" s="11">
        <f t="shared" ref="AD501:AD507" si="162">AC501</f>
        <v>0</v>
      </c>
      <c r="AE501" s="130"/>
      <c r="AF501" s="202"/>
      <c r="AG501" s="202"/>
      <c r="AH501" s="202"/>
      <c r="AJ501" s="12"/>
      <c r="AK501" s="202"/>
      <c r="AL501" s="202"/>
      <c r="AM501" s="202"/>
      <c r="AN501" s="202"/>
      <c r="AO501" s="202"/>
      <c r="AP501" s="12" t="s">
        <v>241</v>
      </c>
      <c r="AQ501" s="70" t="s">
        <v>242</v>
      </c>
      <c r="AR501" s="81">
        <f>IF(AK489="+X",AL164,AL163)</f>
        <v>0</v>
      </c>
      <c r="AS501" s="11">
        <f t="shared" ref="AS501:AS507" si="163">AR501</f>
        <v>0</v>
      </c>
      <c r="AT501" s="11">
        <f t="shared" ref="AT501:AT507" si="164">AS501</f>
        <v>0</v>
      </c>
      <c r="AU501" s="11">
        <f t="shared" ref="AU501:AU507" si="165">AT501</f>
        <v>0</v>
      </c>
      <c r="AV501" s="130"/>
      <c r="AW501" s="202"/>
      <c r="AX501" s="202"/>
      <c r="AY501" s="202"/>
      <c r="BA501" s="12"/>
      <c r="BB501" s="202"/>
      <c r="BC501" s="202"/>
      <c r="BD501" s="202"/>
      <c r="BE501" s="202"/>
      <c r="BF501" s="202"/>
      <c r="BG501" s="12" t="s">
        <v>241</v>
      </c>
      <c r="BH501" s="70" t="s">
        <v>242</v>
      </c>
      <c r="BI501" s="81">
        <f>IF(BB489="+X",BC164,BC163)</f>
        <v>0</v>
      </c>
      <c r="BJ501" s="11">
        <f t="shared" ref="BJ501:BJ507" si="166">BI501</f>
        <v>0</v>
      </c>
      <c r="BK501" s="11">
        <f t="shared" ref="BK501:BK507" si="167">BJ501</f>
        <v>0</v>
      </c>
      <c r="BL501" s="11">
        <f t="shared" ref="BL501:BL507" si="168">BK501</f>
        <v>0</v>
      </c>
      <c r="BM501" s="130"/>
      <c r="BN501" s="202"/>
      <c r="BO501" s="202"/>
      <c r="BP501" s="202"/>
      <c r="BR501" s="12"/>
      <c r="BS501" s="202"/>
      <c r="BT501" s="202"/>
      <c r="BU501" s="202"/>
      <c r="BV501" s="202"/>
      <c r="BW501" s="202"/>
      <c r="BX501" s="12" t="s">
        <v>241</v>
      </c>
      <c r="BY501" s="70" t="s">
        <v>242</v>
      </c>
      <c r="BZ501" s="81">
        <f>IF(BS489="+X",BT164,BT163)</f>
        <v>60</v>
      </c>
      <c r="CA501" s="11">
        <f t="shared" ref="CA501:CA507" si="169">BZ501</f>
        <v>60</v>
      </c>
      <c r="CB501" s="11">
        <f t="shared" ref="CB501:CB507" si="170">CA501</f>
        <v>60</v>
      </c>
      <c r="CC501" s="11">
        <f t="shared" ref="CC501:CC507" si="171">CB501</f>
        <v>60</v>
      </c>
      <c r="CD501" s="130"/>
      <c r="CE501" s="202"/>
      <c r="CF501" s="202"/>
      <c r="CG501" s="202"/>
      <c r="CI501" s="12"/>
      <c r="CJ501" s="202"/>
      <c r="CK501" s="202"/>
      <c r="CL501" s="202"/>
      <c r="CM501" s="202"/>
      <c r="CN501" s="202"/>
      <c r="CO501" s="12" t="s">
        <v>241</v>
      </c>
      <c r="CP501" s="70" t="s">
        <v>242</v>
      </c>
      <c r="CQ501" s="81">
        <f>IF(CJ489="+X",CK164,CK163)</f>
        <v>60</v>
      </c>
      <c r="CR501" s="11">
        <f t="shared" ref="CR501:CR507" si="172">CQ501</f>
        <v>60</v>
      </c>
      <c r="CS501" s="11">
        <f t="shared" ref="CS501:CS507" si="173">CR501</f>
        <v>60</v>
      </c>
      <c r="CT501" s="11">
        <f t="shared" ref="CT501:CT507" si="174">CS501</f>
        <v>60</v>
      </c>
      <c r="CU501" s="130"/>
      <c r="CV501" s="202"/>
      <c r="CW501" s="202"/>
      <c r="CX501" s="202"/>
      <c r="CZ501" s="12"/>
      <c r="DA501" s="202"/>
      <c r="DB501" s="202"/>
      <c r="DC501" s="202"/>
      <c r="DD501" s="202"/>
      <c r="DE501" s="202"/>
      <c r="DF501" s="12" t="s">
        <v>241</v>
      </c>
      <c r="DG501" s="70" t="s">
        <v>242</v>
      </c>
      <c r="DH501" s="81">
        <f>IF(DA489="+X",DB164,DB163)</f>
        <v>60</v>
      </c>
      <c r="DI501" s="11">
        <f t="shared" ref="DI501:DI507" si="175">DH501</f>
        <v>60</v>
      </c>
      <c r="DJ501" s="11">
        <f t="shared" ref="DJ501:DJ507" si="176">DI501</f>
        <v>60</v>
      </c>
      <c r="DK501" s="11">
        <f t="shared" ref="DK501:DK507" si="177">DJ501</f>
        <v>60</v>
      </c>
      <c r="DL501" s="130"/>
      <c r="DM501" s="202"/>
      <c r="DN501" s="202"/>
      <c r="DO501" s="202"/>
      <c r="DQ501" s="12"/>
      <c r="DR501" s="202"/>
      <c r="DS501" s="202"/>
      <c r="DT501" s="202"/>
      <c r="DU501" s="202"/>
      <c r="DV501" s="202"/>
      <c r="DW501" s="12" t="s">
        <v>241</v>
      </c>
      <c r="DX501" s="70" t="s">
        <v>242</v>
      </c>
      <c r="DY501" s="81">
        <f>IF(DR489="+X",DS164,DS163)</f>
        <v>60</v>
      </c>
      <c r="DZ501" s="11">
        <f t="shared" ref="DZ501:DZ507" si="178">DY501</f>
        <v>60</v>
      </c>
      <c r="EA501" s="11">
        <f t="shared" ref="EA501:EA507" si="179">DZ501</f>
        <v>60</v>
      </c>
      <c r="EB501" s="11">
        <f t="shared" ref="EB501:EB507" si="180">EA501</f>
        <v>60</v>
      </c>
      <c r="EC501" s="130"/>
      <c r="ED501" s="202"/>
      <c r="EE501" s="202"/>
      <c r="EF501" s="202"/>
    </row>
    <row r="502" spans="2:136" x14ac:dyDescent="0.3">
      <c r="B502" s="12"/>
      <c r="C502" s="16"/>
      <c r="D502" s="16"/>
      <c r="E502" s="16"/>
      <c r="F502" s="16"/>
      <c r="G502" s="16"/>
      <c r="H502" s="12" t="s">
        <v>243</v>
      </c>
      <c r="I502" s="49"/>
      <c r="J502" s="132">
        <f>IF(C489="+X",D165,D166)</f>
        <v>30.963782686061883</v>
      </c>
      <c r="K502" s="132">
        <f t="shared" si="136"/>
        <v>30.963782686061883</v>
      </c>
      <c r="L502" s="132">
        <f t="shared" si="159"/>
        <v>30.963782686061883</v>
      </c>
      <c r="M502" s="97">
        <f t="shared" si="159"/>
        <v>30.963782686061883</v>
      </c>
      <c r="N502" s="130"/>
      <c r="O502" s="16"/>
      <c r="P502" s="16"/>
      <c r="Q502" s="16"/>
      <c r="S502" s="12"/>
      <c r="T502" s="202"/>
      <c r="U502" s="202"/>
      <c r="V502" s="202"/>
      <c r="W502" s="202"/>
      <c r="X502" s="202"/>
      <c r="Y502" s="12" t="s">
        <v>243</v>
      </c>
      <c r="Z502" s="49"/>
      <c r="AA502" s="132">
        <f>IF(T489="+X",U165,U166)</f>
        <v>30.963782686061883</v>
      </c>
      <c r="AB502" s="132">
        <f t="shared" si="160"/>
        <v>30.963782686061883</v>
      </c>
      <c r="AC502" s="132">
        <f t="shared" si="161"/>
        <v>30.963782686061883</v>
      </c>
      <c r="AD502" s="97">
        <f t="shared" si="162"/>
        <v>30.963782686061883</v>
      </c>
      <c r="AE502" s="130"/>
      <c r="AF502" s="202"/>
      <c r="AG502" s="202"/>
      <c r="AH502" s="202"/>
      <c r="AJ502" s="12"/>
      <c r="AK502" s="202"/>
      <c r="AL502" s="202"/>
      <c r="AM502" s="202"/>
      <c r="AN502" s="202"/>
      <c r="AO502" s="202"/>
      <c r="AP502" s="12" t="s">
        <v>243</v>
      </c>
      <c r="AQ502" s="49"/>
      <c r="AR502" s="132">
        <f>IF(AK489="+X",AL165,AL166)</f>
        <v>30.963782686061883</v>
      </c>
      <c r="AS502" s="132">
        <f t="shared" si="163"/>
        <v>30.963782686061883</v>
      </c>
      <c r="AT502" s="132">
        <f t="shared" si="164"/>
        <v>30.963782686061883</v>
      </c>
      <c r="AU502" s="97">
        <f t="shared" si="165"/>
        <v>30.963782686061883</v>
      </c>
      <c r="AV502" s="130"/>
      <c r="AW502" s="202"/>
      <c r="AX502" s="202"/>
      <c r="AY502" s="202"/>
      <c r="BA502" s="12"/>
      <c r="BB502" s="202"/>
      <c r="BC502" s="202"/>
      <c r="BD502" s="202"/>
      <c r="BE502" s="202"/>
      <c r="BF502" s="202"/>
      <c r="BG502" s="12" t="s">
        <v>243</v>
      </c>
      <c r="BH502" s="49"/>
      <c r="BI502" s="132">
        <f>IF(BB489="+X",BC165,BC166)</f>
        <v>30.963782686061883</v>
      </c>
      <c r="BJ502" s="132">
        <f t="shared" si="166"/>
        <v>30.963782686061883</v>
      </c>
      <c r="BK502" s="132">
        <f t="shared" si="167"/>
        <v>30.963782686061883</v>
      </c>
      <c r="BL502" s="97">
        <f t="shared" si="168"/>
        <v>30.963782686061883</v>
      </c>
      <c r="BM502" s="130"/>
      <c r="BN502" s="202"/>
      <c r="BO502" s="202"/>
      <c r="BP502" s="202"/>
      <c r="BR502" s="12"/>
      <c r="BS502" s="202"/>
      <c r="BT502" s="202"/>
      <c r="BU502" s="202"/>
      <c r="BV502" s="202"/>
      <c r="BW502" s="202"/>
      <c r="BX502" s="12" t="s">
        <v>243</v>
      </c>
      <c r="BY502" s="49"/>
      <c r="BZ502" s="132">
        <f>IF(BS489="+X",BT165,BT166)</f>
        <v>90</v>
      </c>
      <c r="CA502" s="132">
        <f t="shared" si="169"/>
        <v>90</v>
      </c>
      <c r="CB502" s="132">
        <f t="shared" si="170"/>
        <v>90</v>
      </c>
      <c r="CC502" s="97">
        <f t="shared" si="171"/>
        <v>90</v>
      </c>
      <c r="CD502" s="130"/>
      <c r="CE502" s="202"/>
      <c r="CF502" s="202"/>
      <c r="CG502" s="202"/>
      <c r="CI502" s="12"/>
      <c r="CJ502" s="202"/>
      <c r="CK502" s="202"/>
      <c r="CL502" s="202"/>
      <c r="CM502" s="202"/>
      <c r="CN502" s="202"/>
      <c r="CO502" s="12" t="s">
        <v>243</v>
      </c>
      <c r="CP502" s="49"/>
      <c r="CQ502" s="132">
        <f>IF(CJ489="+X",CK165,CK166)</f>
        <v>90</v>
      </c>
      <c r="CR502" s="132">
        <f t="shared" si="172"/>
        <v>90</v>
      </c>
      <c r="CS502" s="132">
        <f t="shared" si="173"/>
        <v>90</v>
      </c>
      <c r="CT502" s="97">
        <f t="shared" si="174"/>
        <v>90</v>
      </c>
      <c r="CU502" s="130"/>
      <c r="CV502" s="202"/>
      <c r="CW502" s="202"/>
      <c r="CX502" s="202"/>
      <c r="CZ502" s="12"/>
      <c r="DA502" s="202"/>
      <c r="DB502" s="202"/>
      <c r="DC502" s="202"/>
      <c r="DD502" s="202"/>
      <c r="DE502" s="202"/>
      <c r="DF502" s="12" t="s">
        <v>243</v>
      </c>
      <c r="DG502" s="49"/>
      <c r="DH502" s="132">
        <f>IF(DA489="+X",DB165,DB166)</f>
        <v>90</v>
      </c>
      <c r="DI502" s="132">
        <f t="shared" si="175"/>
        <v>90</v>
      </c>
      <c r="DJ502" s="132">
        <f t="shared" si="176"/>
        <v>90</v>
      </c>
      <c r="DK502" s="97">
        <f t="shared" si="177"/>
        <v>90</v>
      </c>
      <c r="DL502" s="130"/>
      <c r="DM502" s="202"/>
      <c r="DN502" s="202"/>
      <c r="DO502" s="202"/>
      <c r="DQ502" s="12"/>
      <c r="DR502" s="202"/>
      <c r="DS502" s="202"/>
      <c r="DT502" s="202"/>
      <c r="DU502" s="202"/>
      <c r="DV502" s="202"/>
      <c r="DW502" s="12" t="s">
        <v>243</v>
      </c>
      <c r="DX502" s="49"/>
      <c r="DY502" s="132">
        <f>IF(DR489="+X",DS165,DS166)</f>
        <v>90</v>
      </c>
      <c r="DZ502" s="132">
        <f t="shared" si="178"/>
        <v>90</v>
      </c>
      <c r="EA502" s="132">
        <f t="shared" si="179"/>
        <v>90</v>
      </c>
      <c r="EB502" s="97">
        <f t="shared" si="180"/>
        <v>90</v>
      </c>
      <c r="EC502" s="130"/>
      <c r="ED502" s="202"/>
      <c r="EE502" s="202"/>
      <c r="EF502" s="202"/>
    </row>
    <row r="503" spans="2:136" x14ac:dyDescent="0.3">
      <c r="B503" s="12"/>
      <c r="C503" s="16"/>
      <c r="D503" s="16"/>
      <c r="E503" s="16"/>
      <c r="F503" s="16"/>
      <c r="G503" s="16"/>
      <c r="H503" s="12" t="s">
        <v>244</v>
      </c>
      <c r="I503" s="88"/>
      <c r="J503" s="133">
        <f>IF(C489="+X",D166,D165)</f>
        <v>90</v>
      </c>
      <c r="K503" s="133">
        <f t="shared" si="136"/>
        <v>90</v>
      </c>
      <c r="L503" s="133">
        <f t="shared" si="159"/>
        <v>90</v>
      </c>
      <c r="M503" s="99">
        <f t="shared" si="159"/>
        <v>90</v>
      </c>
      <c r="N503" s="130"/>
      <c r="O503" s="16"/>
      <c r="P503" s="16"/>
      <c r="Q503" s="16"/>
      <c r="S503" s="12"/>
      <c r="T503" s="202"/>
      <c r="U503" s="202"/>
      <c r="V503" s="202"/>
      <c r="W503" s="202"/>
      <c r="X503" s="202"/>
      <c r="Y503" s="12" t="s">
        <v>244</v>
      </c>
      <c r="Z503" s="88"/>
      <c r="AA503" s="133">
        <f>IF(T489="+X",U166,U165)</f>
        <v>90</v>
      </c>
      <c r="AB503" s="133">
        <f t="shared" si="160"/>
        <v>90</v>
      </c>
      <c r="AC503" s="133">
        <f t="shared" si="161"/>
        <v>90</v>
      </c>
      <c r="AD503" s="99">
        <f t="shared" si="162"/>
        <v>90</v>
      </c>
      <c r="AE503" s="130"/>
      <c r="AF503" s="202"/>
      <c r="AG503" s="202"/>
      <c r="AH503" s="202"/>
      <c r="AJ503" s="12"/>
      <c r="AK503" s="202"/>
      <c r="AL503" s="202"/>
      <c r="AM503" s="202"/>
      <c r="AN503" s="202"/>
      <c r="AO503" s="202"/>
      <c r="AP503" s="12" t="s">
        <v>244</v>
      </c>
      <c r="AQ503" s="88"/>
      <c r="AR503" s="133">
        <f>IF(AK489="+X",AL166,AL165)</f>
        <v>90</v>
      </c>
      <c r="AS503" s="133">
        <f t="shared" si="163"/>
        <v>90</v>
      </c>
      <c r="AT503" s="133">
        <f t="shared" si="164"/>
        <v>90</v>
      </c>
      <c r="AU503" s="99">
        <f t="shared" si="165"/>
        <v>90</v>
      </c>
      <c r="AV503" s="130"/>
      <c r="AW503" s="202"/>
      <c r="AX503" s="202"/>
      <c r="AY503" s="202"/>
      <c r="BA503" s="12"/>
      <c r="BB503" s="202"/>
      <c r="BC503" s="202"/>
      <c r="BD503" s="202"/>
      <c r="BE503" s="202"/>
      <c r="BF503" s="202"/>
      <c r="BG503" s="12" t="s">
        <v>244</v>
      </c>
      <c r="BH503" s="88"/>
      <c r="BI503" s="133">
        <f>IF(BB489="+X",BC166,BC165)</f>
        <v>90</v>
      </c>
      <c r="BJ503" s="133">
        <f t="shared" si="166"/>
        <v>90</v>
      </c>
      <c r="BK503" s="133">
        <f t="shared" si="167"/>
        <v>90</v>
      </c>
      <c r="BL503" s="99">
        <f t="shared" si="168"/>
        <v>90</v>
      </c>
      <c r="BM503" s="130"/>
      <c r="BN503" s="202"/>
      <c r="BO503" s="202"/>
      <c r="BP503" s="202"/>
      <c r="BR503" s="12"/>
      <c r="BS503" s="202"/>
      <c r="BT503" s="202"/>
      <c r="BU503" s="202"/>
      <c r="BV503" s="202"/>
      <c r="BW503" s="202"/>
      <c r="BX503" s="12" t="s">
        <v>244</v>
      </c>
      <c r="BY503" s="88"/>
      <c r="BZ503" s="133">
        <f>IF(BS489="+X",BT166,BT165)</f>
        <v>30.963782686061883</v>
      </c>
      <c r="CA503" s="133">
        <f t="shared" si="169"/>
        <v>30.963782686061883</v>
      </c>
      <c r="CB503" s="133">
        <f t="shared" si="170"/>
        <v>30.963782686061883</v>
      </c>
      <c r="CC503" s="99">
        <f t="shared" si="171"/>
        <v>30.963782686061883</v>
      </c>
      <c r="CD503" s="130"/>
      <c r="CE503" s="202"/>
      <c r="CF503" s="202"/>
      <c r="CG503" s="202"/>
      <c r="CI503" s="12"/>
      <c r="CJ503" s="202"/>
      <c r="CK503" s="202"/>
      <c r="CL503" s="202"/>
      <c r="CM503" s="202"/>
      <c r="CN503" s="202"/>
      <c r="CO503" s="12" t="s">
        <v>244</v>
      </c>
      <c r="CP503" s="88"/>
      <c r="CQ503" s="133">
        <f>IF(CJ489="+X",CK166,CK165)</f>
        <v>30.963782686061883</v>
      </c>
      <c r="CR503" s="133">
        <f t="shared" si="172"/>
        <v>30.963782686061883</v>
      </c>
      <c r="CS503" s="133">
        <f t="shared" si="173"/>
        <v>30.963782686061883</v>
      </c>
      <c r="CT503" s="99">
        <f t="shared" si="174"/>
        <v>30.963782686061883</v>
      </c>
      <c r="CU503" s="130"/>
      <c r="CV503" s="202"/>
      <c r="CW503" s="202"/>
      <c r="CX503" s="202"/>
      <c r="CZ503" s="12"/>
      <c r="DA503" s="202"/>
      <c r="DB503" s="202"/>
      <c r="DC503" s="202"/>
      <c r="DD503" s="202"/>
      <c r="DE503" s="202"/>
      <c r="DF503" s="12" t="s">
        <v>244</v>
      </c>
      <c r="DG503" s="88"/>
      <c r="DH503" s="133">
        <f>IF(DA489="+X",DB166,DB165)</f>
        <v>30.963782686061883</v>
      </c>
      <c r="DI503" s="133">
        <f t="shared" si="175"/>
        <v>30.963782686061883</v>
      </c>
      <c r="DJ503" s="133">
        <f t="shared" si="176"/>
        <v>30.963782686061883</v>
      </c>
      <c r="DK503" s="99">
        <f t="shared" si="177"/>
        <v>30.963782686061883</v>
      </c>
      <c r="DL503" s="130"/>
      <c r="DM503" s="202"/>
      <c r="DN503" s="202"/>
      <c r="DO503" s="202"/>
      <c r="DQ503" s="12"/>
      <c r="DR503" s="202"/>
      <c r="DS503" s="202"/>
      <c r="DT503" s="202"/>
      <c r="DU503" s="202"/>
      <c r="DV503" s="202"/>
      <c r="DW503" s="12" t="s">
        <v>244</v>
      </c>
      <c r="DX503" s="88"/>
      <c r="DY503" s="133">
        <f>IF(DR489="+X",DS166,DS165)</f>
        <v>30.963782686061883</v>
      </c>
      <c r="DZ503" s="133">
        <f t="shared" si="178"/>
        <v>30.963782686061883</v>
      </c>
      <c r="EA503" s="133">
        <f t="shared" si="179"/>
        <v>30.963782686061883</v>
      </c>
      <c r="EB503" s="99">
        <f t="shared" si="180"/>
        <v>30.963782686061883</v>
      </c>
      <c r="EC503" s="130"/>
      <c r="ED503" s="202"/>
      <c r="EE503" s="202"/>
      <c r="EF503" s="202"/>
    </row>
    <row r="504" spans="2:136" x14ac:dyDescent="0.3">
      <c r="B504" s="12"/>
      <c r="C504" s="16"/>
      <c r="D504" s="16"/>
      <c r="E504" s="16"/>
      <c r="F504" s="16"/>
      <c r="G504" s="16"/>
      <c r="H504" s="12" t="s">
        <v>18</v>
      </c>
      <c r="I504" s="70" t="s">
        <v>188</v>
      </c>
      <c r="J504" s="34">
        <f>D170</f>
        <v>17</v>
      </c>
      <c r="K504" s="11">
        <f t="shared" si="136"/>
        <v>17</v>
      </c>
      <c r="L504" s="11">
        <f t="shared" si="137"/>
        <v>17</v>
      </c>
      <c r="M504" s="11">
        <f t="shared" si="137"/>
        <v>17</v>
      </c>
      <c r="N504" s="70"/>
      <c r="O504" s="16"/>
      <c r="P504" s="16"/>
      <c r="Q504" s="16"/>
      <c r="S504" s="12"/>
      <c r="T504" s="202"/>
      <c r="U504" s="202"/>
      <c r="V504" s="202"/>
      <c r="W504" s="202"/>
      <c r="X504" s="202"/>
      <c r="Y504" s="12" t="s">
        <v>18</v>
      </c>
      <c r="Z504" s="70" t="s">
        <v>188</v>
      </c>
      <c r="AA504" s="34">
        <f>U170</f>
        <v>17</v>
      </c>
      <c r="AB504" s="11">
        <f t="shared" si="160"/>
        <v>17</v>
      </c>
      <c r="AC504" s="11">
        <f t="shared" si="161"/>
        <v>17</v>
      </c>
      <c r="AD504" s="11">
        <f t="shared" si="162"/>
        <v>17</v>
      </c>
      <c r="AE504" s="70"/>
      <c r="AF504" s="202"/>
      <c r="AG504" s="202"/>
      <c r="AH504" s="202"/>
      <c r="AJ504" s="12"/>
      <c r="AK504" s="202"/>
      <c r="AL504" s="202"/>
      <c r="AM504" s="202"/>
      <c r="AN504" s="202"/>
      <c r="AO504" s="202"/>
      <c r="AP504" s="12" t="s">
        <v>18</v>
      </c>
      <c r="AQ504" s="70" t="s">
        <v>188</v>
      </c>
      <c r="AR504" s="34">
        <f>AL170</f>
        <v>17</v>
      </c>
      <c r="AS504" s="11">
        <f t="shared" si="163"/>
        <v>17</v>
      </c>
      <c r="AT504" s="11">
        <f t="shared" si="164"/>
        <v>17</v>
      </c>
      <c r="AU504" s="11">
        <f t="shared" si="165"/>
        <v>17</v>
      </c>
      <c r="AV504" s="70"/>
      <c r="AW504" s="202"/>
      <c r="AX504" s="202"/>
      <c r="AY504" s="202"/>
      <c r="BA504" s="12"/>
      <c r="BB504" s="202"/>
      <c r="BC504" s="202"/>
      <c r="BD504" s="202"/>
      <c r="BE504" s="202"/>
      <c r="BF504" s="202"/>
      <c r="BG504" s="12" t="s">
        <v>18</v>
      </c>
      <c r="BH504" s="70" t="s">
        <v>188</v>
      </c>
      <c r="BI504" s="34">
        <f>BC170</f>
        <v>17</v>
      </c>
      <c r="BJ504" s="11">
        <f t="shared" si="166"/>
        <v>17</v>
      </c>
      <c r="BK504" s="11">
        <f t="shared" si="167"/>
        <v>17</v>
      </c>
      <c r="BL504" s="11">
        <f t="shared" si="168"/>
        <v>17</v>
      </c>
      <c r="BM504" s="70"/>
      <c r="BN504" s="202"/>
      <c r="BO504" s="202"/>
      <c r="BP504" s="202"/>
      <c r="BR504" s="12"/>
      <c r="BS504" s="202"/>
      <c r="BT504" s="202"/>
      <c r="BU504" s="202"/>
      <c r="BV504" s="202"/>
      <c r="BW504" s="202"/>
      <c r="BX504" s="12" t="s">
        <v>18</v>
      </c>
      <c r="BY504" s="70" t="s">
        <v>188</v>
      </c>
      <c r="BZ504" s="34">
        <f>BT170</f>
        <v>17</v>
      </c>
      <c r="CA504" s="11">
        <f t="shared" si="169"/>
        <v>17</v>
      </c>
      <c r="CB504" s="11">
        <f t="shared" si="170"/>
        <v>17</v>
      </c>
      <c r="CC504" s="11">
        <f t="shared" si="171"/>
        <v>17</v>
      </c>
      <c r="CD504" s="70"/>
      <c r="CE504" s="202"/>
      <c r="CF504" s="202"/>
      <c r="CG504" s="202"/>
      <c r="CI504" s="12"/>
      <c r="CJ504" s="202"/>
      <c r="CK504" s="202"/>
      <c r="CL504" s="202"/>
      <c r="CM504" s="202"/>
      <c r="CN504" s="202"/>
      <c r="CO504" s="12" t="s">
        <v>18</v>
      </c>
      <c r="CP504" s="70" t="s">
        <v>188</v>
      </c>
      <c r="CQ504" s="34">
        <f>CK170</f>
        <v>17</v>
      </c>
      <c r="CR504" s="11">
        <f t="shared" si="172"/>
        <v>17</v>
      </c>
      <c r="CS504" s="11">
        <f t="shared" si="173"/>
        <v>17</v>
      </c>
      <c r="CT504" s="11">
        <f t="shared" si="174"/>
        <v>17</v>
      </c>
      <c r="CU504" s="70"/>
      <c r="CV504" s="202"/>
      <c r="CW504" s="202"/>
      <c r="CX504" s="202"/>
      <c r="CZ504" s="12"/>
      <c r="DA504" s="202"/>
      <c r="DB504" s="202"/>
      <c r="DC504" s="202"/>
      <c r="DD504" s="202"/>
      <c r="DE504" s="202"/>
      <c r="DF504" s="12" t="s">
        <v>18</v>
      </c>
      <c r="DG504" s="70" t="s">
        <v>188</v>
      </c>
      <c r="DH504" s="34">
        <f>DB170</f>
        <v>17</v>
      </c>
      <c r="DI504" s="11">
        <f t="shared" si="175"/>
        <v>17</v>
      </c>
      <c r="DJ504" s="11">
        <f t="shared" si="176"/>
        <v>17</v>
      </c>
      <c r="DK504" s="11">
        <f t="shared" si="177"/>
        <v>17</v>
      </c>
      <c r="DL504" s="70"/>
      <c r="DM504" s="202"/>
      <c r="DN504" s="202"/>
      <c r="DO504" s="202"/>
      <c r="DQ504" s="12"/>
      <c r="DR504" s="202"/>
      <c r="DS504" s="202"/>
      <c r="DT504" s="202"/>
      <c r="DU504" s="202"/>
      <c r="DV504" s="202"/>
      <c r="DW504" s="12" t="s">
        <v>18</v>
      </c>
      <c r="DX504" s="70" t="s">
        <v>188</v>
      </c>
      <c r="DY504" s="34">
        <f>DS170</f>
        <v>17</v>
      </c>
      <c r="DZ504" s="11">
        <f t="shared" si="178"/>
        <v>17</v>
      </c>
      <c r="EA504" s="11">
        <f t="shared" si="179"/>
        <v>17</v>
      </c>
      <c r="EB504" s="11">
        <f t="shared" si="180"/>
        <v>17</v>
      </c>
      <c r="EC504" s="70"/>
      <c r="ED504" s="202"/>
      <c r="EE504" s="202"/>
      <c r="EF504" s="202"/>
    </row>
    <row r="505" spans="2:136" x14ac:dyDescent="0.3">
      <c r="B505" s="12"/>
      <c r="C505" s="16"/>
      <c r="D505" s="16"/>
      <c r="E505" s="16"/>
      <c r="F505" s="16"/>
      <c r="G505" s="16"/>
      <c r="H505" s="12" t="s">
        <v>17</v>
      </c>
      <c r="I505" s="70" t="s">
        <v>245</v>
      </c>
      <c r="J505" s="34">
        <f>D169</f>
        <v>18</v>
      </c>
      <c r="K505" s="39">
        <f t="shared" si="136"/>
        <v>18</v>
      </c>
      <c r="L505" s="39">
        <f t="shared" si="137"/>
        <v>18</v>
      </c>
      <c r="M505" s="39">
        <f t="shared" si="137"/>
        <v>18</v>
      </c>
      <c r="N505" s="130"/>
      <c r="O505" s="16"/>
      <c r="P505" s="16"/>
      <c r="Q505" s="16"/>
      <c r="S505" s="12"/>
      <c r="T505" s="202"/>
      <c r="U505" s="202"/>
      <c r="V505" s="202"/>
      <c r="W505" s="202"/>
      <c r="X505" s="202"/>
      <c r="Y505" s="12" t="s">
        <v>17</v>
      </c>
      <c r="Z505" s="70" t="s">
        <v>245</v>
      </c>
      <c r="AA505" s="34">
        <f>U169</f>
        <v>18</v>
      </c>
      <c r="AB505" s="39">
        <f t="shared" si="160"/>
        <v>18</v>
      </c>
      <c r="AC505" s="39">
        <f t="shared" si="161"/>
        <v>18</v>
      </c>
      <c r="AD505" s="39">
        <f t="shared" si="162"/>
        <v>18</v>
      </c>
      <c r="AE505" s="130"/>
      <c r="AF505" s="202"/>
      <c r="AG505" s="202"/>
      <c r="AH505" s="202"/>
      <c r="AJ505" s="12"/>
      <c r="AK505" s="202"/>
      <c r="AL505" s="202"/>
      <c r="AM505" s="202"/>
      <c r="AN505" s="202"/>
      <c r="AO505" s="202"/>
      <c r="AP505" s="12" t="s">
        <v>17</v>
      </c>
      <c r="AQ505" s="70" t="s">
        <v>245</v>
      </c>
      <c r="AR505" s="34">
        <f>AL169</f>
        <v>18</v>
      </c>
      <c r="AS505" s="39">
        <f t="shared" si="163"/>
        <v>18</v>
      </c>
      <c r="AT505" s="39">
        <f t="shared" si="164"/>
        <v>18</v>
      </c>
      <c r="AU505" s="39">
        <f t="shared" si="165"/>
        <v>18</v>
      </c>
      <c r="AV505" s="130"/>
      <c r="AW505" s="202"/>
      <c r="AX505" s="202"/>
      <c r="AY505" s="202"/>
      <c r="BA505" s="12"/>
      <c r="BB505" s="202"/>
      <c r="BC505" s="202"/>
      <c r="BD505" s="202"/>
      <c r="BE505" s="202"/>
      <c r="BF505" s="202"/>
      <c r="BG505" s="12" t="s">
        <v>17</v>
      </c>
      <c r="BH505" s="70" t="s">
        <v>245</v>
      </c>
      <c r="BI505" s="34">
        <f>BC169</f>
        <v>18</v>
      </c>
      <c r="BJ505" s="39">
        <f t="shared" si="166"/>
        <v>18</v>
      </c>
      <c r="BK505" s="39">
        <f t="shared" si="167"/>
        <v>18</v>
      </c>
      <c r="BL505" s="39">
        <f t="shared" si="168"/>
        <v>18</v>
      </c>
      <c r="BM505" s="130"/>
      <c r="BN505" s="202"/>
      <c r="BO505" s="202"/>
      <c r="BP505" s="202"/>
      <c r="BR505" s="12"/>
      <c r="BS505" s="202"/>
      <c r="BT505" s="202"/>
      <c r="BU505" s="202"/>
      <c r="BV505" s="202"/>
      <c r="BW505" s="202"/>
      <c r="BX505" s="12" t="s">
        <v>17</v>
      </c>
      <c r="BY505" s="70" t="s">
        <v>245</v>
      </c>
      <c r="BZ505" s="34">
        <f>BT169</f>
        <v>18</v>
      </c>
      <c r="CA505" s="39">
        <f t="shared" si="169"/>
        <v>18</v>
      </c>
      <c r="CB505" s="39">
        <f t="shared" si="170"/>
        <v>18</v>
      </c>
      <c r="CC505" s="39">
        <f t="shared" si="171"/>
        <v>18</v>
      </c>
      <c r="CD505" s="130"/>
      <c r="CE505" s="202"/>
      <c r="CF505" s="202"/>
      <c r="CG505" s="202"/>
      <c r="CI505" s="12"/>
      <c r="CJ505" s="202"/>
      <c r="CK505" s="202"/>
      <c r="CL505" s="202"/>
      <c r="CM505" s="202"/>
      <c r="CN505" s="202"/>
      <c r="CO505" s="12" t="s">
        <v>17</v>
      </c>
      <c r="CP505" s="70" t="s">
        <v>245</v>
      </c>
      <c r="CQ505" s="34">
        <f>CK169</f>
        <v>18</v>
      </c>
      <c r="CR505" s="39">
        <f t="shared" si="172"/>
        <v>18</v>
      </c>
      <c r="CS505" s="39">
        <f t="shared" si="173"/>
        <v>18</v>
      </c>
      <c r="CT505" s="39">
        <f t="shared" si="174"/>
        <v>18</v>
      </c>
      <c r="CU505" s="130"/>
      <c r="CV505" s="202"/>
      <c r="CW505" s="202"/>
      <c r="CX505" s="202"/>
      <c r="CZ505" s="12"/>
      <c r="DA505" s="202"/>
      <c r="DB505" s="202"/>
      <c r="DC505" s="202"/>
      <c r="DD505" s="202"/>
      <c r="DE505" s="202"/>
      <c r="DF505" s="12" t="s">
        <v>17</v>
      </c>
      <c r="DG505" s="70" t="s">
        <v>245</v>
      </c>
      <c r="DH505" s="34">
        <f>DB169</f>
        <v>18</v>
      </c>
      <c r="DI505" s="39">
        <f t="shared" si="175"/>
        <v>18</v>
      </c>
      <c r="DJ505" s="39">
        <f t="shared" si="176"/>
        <v>18</v>
      </c>
      <c r="DK505" s="39">
        <f t="shared" si="177"/>
        <v>18</v>
      </c>
      <c r="DL505" s="130"/>
      <c r="DM505" s="202"/>
      <c r="DN505" s="202"/>
      <c r="DO505" s="202"/>
      <c r="DQ505" s="12"/>
      <c r="DR505" s="202"/>
      <c r="DS505" s="202"/>
      <c r="DT505" s="202"/>
      <c r="DU505" s="202"/>
      <c r="DV505" s="202"/>
      <c r="DW505" s="12" t="s">
        <v>17</v>
      </c>
      <c r="DX505" s="70" t="s">
        <v>245</v>
      </c>
      <c r="DY505" s="34">
        <f>DS169</f>
        <v>18</v>
      </c>
      <c r="DZ505" s="39">
        <f t="shared" si="178"/>
        <v>18</v>
      </c>
      <c r="EA505" s="39">
        <f t="shared" si="179"/>
        <v>18</v>
      </c>
      <c r="EB505" s="39">
        <f t="shared" si="180"/>
        <v>18</v>
      </c>
      <c r="EC505" s="130"/>
      <c r="ED505" s="202"/>
      <c r="EE505" s="202"/>
      <c r="EF505" s="202"/>
    </row>
    <row r="506" spans="2:136" x14ac:dyDescent="0.3">
      <c r="B506" s="12"/>
      <c r="C506" s="16"/>
      <c r="D506" s="16"/>
      <c r="E506" s="16"/>
      <c r="F506" s="16"/>
      <c r="G506" s="16"/>
      <c r="H506" s="12" t="s">
        <v>246</v>
      </c>
      <c r="I506" s="70" t="s">
        <v>247</v>
      </c>
      <c r="J506" s="81">
        <f>(J498-J500)/2</f>
        <v>0</v>
      </c>
      <c r="K506" s="11">
        <f t="shared" si="136"/>
        <v>0</v>
      </c>
      <c r="L506" s="11">
        <f t="shared" si="137"/>
        <v>0</v>
      </c>
      <c r="M506" s="11">
        <f t="shared" si="137"/>
        <v>0</v>
      </c>
      <c r="N506" s="70"/>
      <c r="O506" s="16"/>
      <c r="P506" s="16"/>
      <c r="Q506" s="16"/>
      <c r="S506" s="12"/>
      <c r="T506" s="202"/>
      <c r="U506" s="202"/>
      <c r="V506" s="202"/>
      <c r="W506" s="202"/>
      <c r="X506" s="202"/>
      <c r="Y506" s="12" t="s">
        <v>246</v>
      </c>
      <c r="Z506" s="70" t="s">
        <v>247</v>
      </c>
      <c r="AA506" s="81">
        <f>(AA498-AA500)/2</f>
        <v>0</v>
      </c>
      <c r="AB506" s="11">
        <f t="shared" si="160"/>
        <v>0</v>
      </c>
      <c r="AC506" s="11">
        <f t="shared" si="161"/>
        <v>0</v>
      </c>
      <c r="AD506" s="11">
        <f t="shared" si="162"/>
        <v>0</v>
      </c>
      <c r="AE506" s="70"/>
      <c r="AF506" s="202"/>
      <c r="AG506" s="202"/>
      <c r="AH506" s="202"/>
      <c r="AJ506" s="12"/>
      <c r="AK506" s="202"/>
      <c r="AL506" s="202"/>
      <c r="AM506" s="202"/>
      <c r="AN506" s="202"/>
      <c r="AO506" s="202"/>
      <c r="AP506" s="12" t="s">
        <v>246</v>
      </c>
      <c r="AQ506" s="70" t="s">
        <v>247</v>
      </c>
      <c r="AR506" s="81">
        <f>(AR498-AR500)/2</f>
        <v>0</v>
      </c>
      <c r="AS506" s="11">
        <f t="shared" si="163"/>
        <v>0</v>
      </c>
      <c r="AT506" s="11">
        <f t="shared" si="164"/>
        <v>0</v>
      </c>
      <c r="AU506" s="11">
        <f t="shared" si="165"/>
        <v>0</v>
      </c>
      <c r="AV506" s="70"/>
      <c r="AW506" s="202"/>
      <c r="AX506" s="202"/>
      <c r="AY506" s="202"/>
      <c r="BA506" s="12"/>
      <c r="BB506" s="202"/>
      <c r="BC506" s="202"/>
      <c r="BD506" s="202"/>
      <c r="BE506" s="202"/>
      <c r="BF506" s="202"/>
      <c r="BG506" s="12" t="s">
        <v>246</v>
      </c>
      <c r="BH506" s="70" t="s">
        <v>247</v>
      </c>
      <c r="BI506" s="81">
        <f>(BI498-BI500)/2</f>
        <v>0</v>
      </c>
      <c r="BJ506" s="11">
        <f t="shared" si="166"/>
        <v>0</v>
      </c>
      <c r="BK506" s="11">
        <f t="shared" si="167"/>
        <v>0</v>
      </c>
      <c r="BL506" s="11">
        <f t="shared" si="168"/>
        <v>0</v>
      </c>
      <c r="BM506" s="70"/>
      <c r="BN506" s="202"/>
      <c r="BO506" s="202"/>
      <c r="BP506" s="202"/>
      <c r="BR506" s="12"/>
      <c r="BS506" s="202"/>
      <c r="BT506" s="202"/>
      <c r="BU506" s="202"/>
      <c r="BV506" s="202"/>
      <c r="BW506" s="202"/>
      <c r="BX506" s="12" t="s">
        <v>246</v>
      </c>
      <c r="BY506" s="70" t="s">
        <v>247</v>
      </c>
      <c r="BZ506" s="81">
        <f>(BZ498-BZ500)/2</f>
        <v>30</v>
      </c>
      <c r="CA506" s="11">
        <f t="shared" si="169"/>
        <v>30</v>
      </c>
      <c r="CB506" s="11">
        <f t="shared" si="170"/>
        <v>30</v>
      </c>
      <c r="CC506" s="11">
        <f t="shared" si="171"/>
        <v>30</v>
      </c>
      <c r="CD506" s="70"/>
      <c r="CE506" s="202"/>
      <c r="CF506" s="202"/>
      <c r="CG506" s="202"/>
      <c r="CI506" s="12"/>
      <c r="CJ506" s="202"/>
      <c r="CK506" s="202"/>
      <c r="CL506" s="202"/>
      <c r="CM506" s="202"/>
      <c r="CN506" s="202"/>
      <c r="CO506" s="12" t="s">
        <v>246</v>
      </c>
      <c r="CP506" s="70" t="s">
        <v>247</v>
      </c>
      <c r="CQ506" s="81">
        <f>(CQ498-CQ500)/2</f>
        <v>30</v>
      </c>
      <c r="CR506" s="11">
        <f t="shared" si="172"/>
        <v>30</v>
      </c>
      <c r="CS506" s="11">
        <f t="shared" si="173"/>
        <v>30</v>
      </c>
      <c r="CT506" s="11">
        <f t="shared" si="174"/>
        <v>30</v>
      </c>
      <c r="CU506" s="70"/>
      <c r="CV506" s="202"/>
      <c r="CW506" s="202"/>
      <c r="CX506" s="202"/>
      <c r="CZ506" s="12"/>
      <c r="DA506" s="202"/>
      <c r="DB506" s="202"/>
      <c r="DC506" s="202"/>
      <c r="DD506" s="202"/>
      <c r="DE506" s="202"/>
      <c r="DF506" s="12" t="s">
        <v>246</v>
      </c>
      <c r="DG506" s="70" t="s">
        <v>247</v>
      </c>
      <c r="DH506" s="81">
        <f>(DH498-DH500)/2</f>
        <v>30</v>
      </c>
      <c r="DI506" s="11">
        <f t="shared" si="175"/>
        <v>30</v>
      </c>
      <c r="DJ506" s="11">
        <f t="shared" si="176"/>
        <v>30</v>
      </c>
      <c r="DK506" s="11">
        <f t="shared" si="177"/>
        <v>30</v>
      </c>
      <c r="DL506" s="70"/>
      <c r="DM506" s="202"/>
      <c r="DN506" s="202"/>
      <c r="DO506" s="202"/>
      <c r="DQ506" s="12"/>
      <c r="DR506" s="202"/>
      <c r="DS506" s="202"/>
      <c r="DT506" s="202"/>
      <c r="DU506" s="202"/>
      <c r="DV506" s="202"/>
      <c r="DW506" s="12" t="s">
        <v>246</v>
      </c>
      <c r="DX506" s="70" t="s">
        <v>247</v>
      </c>
      <c r="DY506" s="81">
        <f>(DY498-DY500)/2</f>
        <v>30</v>
      </c>
      <c r="DZ506" s="11">
        <f t="shared" si="178"/>
        <v>30</v>
      </c>
      <c r="EA506" s="11">
        <f t="shared" si="179"/>
        <v>30</v>
      </c>
      <c r="EB506" s="11">
        <f t="shared" si="180"/>
        <v>30</v>
      </c>
      <c r="EC506" s="70"/>
      <c r="ED506" s="202"/>
      <c r="EE506" s="202"/>
      <c r="EF506" s="202"/>
    </row>
    <row r="507" spans="2:136" x14ac:dyDescent="0.3">
      <c r="B507" s="12"/>
      <c r="C507" s="16"/>
      <c r="D507" s="16"/>
      <c r="E507" s="16"/>
      <c r="F507" s="16"/>
      <c r="G507" s="16"/>
      <c r="H507" s="12" t="s">
        <v>248</v>
      </c>
      <c r="I507" s="82" t="s">
        <v>249</v>
      </c>
      <c r="J507" s="134">
        <f>J506+J500</f>
        <v>60</v>
      </c>
      <c r="K507" s="87">
        <f t="shared" si="136"/>
        <v>60</v>
      </c>
      <c r="L507" s="87">
        <f t="shared" si="137"/>
        <v>60</v>
      </c>
      <c r="M507" s="87">
        <f t="shared" si="137"/>
        <v>60</v>
      </c>
      <c r="N507" s="135"/>
      <c r="O507" s="16"/>
      <c r="P507" s="16"/>
      <c r="Q507" s="16"/>
      <c r="S507" s="12"/>
      <c r="T507" s="202"/>
      <c r="U507" s="202"/>
      <c r="V507" s="202"/>
      <c r="W507" s="202"/>
      <c r="X507" s="202"/>
      <c r="Y507" s="12" t="s">
        <v>248</v>
      </c>
      <c r="Z507" s="82" t="s">
        <v>249</v>
      </c>
      <c r="AA507" s="134">
        <f>AA506+AA500</f>
        <v>60</v>
      </c>
      <c r="AB507" s="87">
        <f t="shared" si="160"/>
        <v>60</v>
      </c>
      <c r="AC507" s="87">
        <f t="shared" si="161"/>
        <v>60</v>
      </c>
      <c r="AD507" s="87">
        <f t="shared" si="162"/>
        <v>60</v>
      </c>
      <c r="AE507" s="135"/>
      <c r="AF507" s="202"/>
      <c r="AG507" s="202"/>
      <c r="AH507" s="202"/>
      <c r="AJ507" s="12"/>
      <c r="AK507" s="202"/>
      <c r="AL507" s="202"/>
      <c r="AM507" s="202"/>
      <c r="AN507" s="202"/>
      <c r="AO507" s="202"/>
      <c r="AP507" s="12" t="s">
        <v>248</v>
      </c>
      <c r="AQ507" s="82" t="s">
        <v>249</v>
      </c>
      <c r="AR507" s="134">
        <f>AR506+AR500</f>
        <v>60</v>
      </c>
      <c r="AS507" s="87">
        <f t="shared" si="163"/>
        <v>60</v>
      </c>
      <c r="AT507" s="87">
        <f t="shared" si="164"/>
        <v>60</v>
      </c>
      <c r="AU507" s="87">
        <f t="shared" si="165"/>
        <v>60</v>
      </c>
      <c r="AV507" s="135"/>
      <c r="AW507" s="202"/>
      <c r="AX507" s="202"/>
      <c r="AY507" s="202"/>
      <c r="BA507" s="12"/>
      <c r="BB507" s="202"/>
      <c r="BC507" s="202"/>
      <c r="BD507" s="202"/>
      <c r="BE507" s="202"/>
      <c r="BF507" s="202"/>
      <c r="BG507" s="12" t="s">
        <v>248</v>
      </c>
      <c r="BH507" s="82" t="s">
        <v>249</v>
      </c>
      <c r="BI507" s="134">
        <f>BI506+BI500</f>
        <v>60</v>
      </c>
      <c r="BJ507" s="87">
        <f t="shared" si="166"/>
        <v>60</v>
      </c>
      <c r="BK507" s="87">
        <f t="shared" si="167"/>
        <v>60</v>
      </c>
      <c r="BL507" s="87">
        <f t="shared" si="168"/>
        <v>60</v>
      </c>
      <c r="BM507" s="135"/>
      <c r="BN507" s="202"/>
      <c r="BO507" s="202"/>
      <c r="BP507" s="202"/>
      <c r="BR507" s="12"/>
      <c r="BS507" s="202"/>
      <c r="BT507" s="202"/>
      <c r="BU507" s="202"/>
      <c r="BV507" s="202"/>
      <c r="BW507" s="202"/>
      <c r="BX507" s="12" t="s">
        <v>248</v>
      </c>
      <c r="BY507" s="82" t="s">
        <v>249</v>
      </c>
      <c r="BZ507" s="134">
        <f>BZ506+BZ500</f>
        <v>30</v>
      </c>
      <c r="CA507" s="87">
        <f t="shared" si="169"/>
        <v>30</v>
      </c>
      <c r="CB507" s="87">
        <f t="shared" si="170"/>
        <v>30</v>
      </c>
      <c r="CC507" s="87">
        <f t="shared" si="171"/>
        <v>30</v>
      </c>
      <c r="CD507" s="135"/>
      <c r="CE507" s="202"/>
      <c r="CF507" s="202"/>
      <c r="CG507" s="202"/>
      <c r="CI507" s="12"/>
      <c r="CJ507" s="202"/>
      <c r="CK507" s="202"/>
      <c r="CL507" s="202"/>
      <c r="CM507" s="202"/>
      <c r="CN507" s="202"/>
      <c r="CO507" s="12" t="s">
        <v>248</v>
      </c>
      <c r="CP507" s="82" t="s">
        <v>249</v>
      </c>
      <c r="CQ507" s="134">
        <f>CQ506+CQ500</f>
        <v>30</v>
      </c>
      <c r="CR507" s="87">
        <f t="shared" si="172"/>
        <v>30</v>
      </c>
      <c r="CS507" s="87">
        <f t="shared" si="173"/>
        <v>30</v>
      </c>
      <c r="CT507" s="87">
        <f t="shared" si="174"/>
        <v>30</v>
      </c>
      <c r="CU507" s="135"/>
      <c r="CV507" s="202"/>
      <c r="CW507" s="202"/>
      <c r="CX507" s="202"/>
      <c r="CZ507" s="12"/>
      <c r="DA507" s="202"/>
      <c r="DB507" s="202"/>
      <c r="DC507" s="202"/>
      <c r="DD507" s="202"/>
      <c r="DE507" s="202"/>
      <c r="DF507" s="12" t="s">
        <v>248</v>
      </c>
      <c r="DG507" s="82" t="s">
        <v>249</v>
      </c>
      <c r="DH507" s="134">
        <f>DH506+DH500</f>
        <v>30</v>
      </c>
      <c r="DI507" s="87">
        <f t="shared" si="175"/>
        <v>30</v>
      </c>
      <c r="DJ507" s="87">
        <f t="shared" si="176"/>
        <v>30</v>
      </c>
      <c r="DK507" s="87">
        <f t="shared" si="177"/>
        <v>30</v>
      </c>
      <c r="DL507" s="135"/>
      <c r="DM507" s="202"/>
      <c r="DN507" s="202"/>
      <c r="DO507" s="202"/>
      <c r="DQ507" s="12"/>
      <c r="DR507" s="202"/>
      <c r="DS507" s="202"/>
      <c r="DT507" s="202"/>
      <c r="DU507" s="202"/>
      <c r="DV507" s="202"/>
      <c r="DW507" s="12" t="s">
        <v>248</v>
      </c>
      <c r="DX507" s="82" t="s">
        <v>249</v>
      </c>
      <c r="DY507" s="134">
        <f>DY506+DY500</f>
        <v>30</v>
      </c>
      <c r="DZ507" s="87">
        <f t="shared" si="178"/>
        <v>30</v>
      </c>
      <c r="EA507" s="87">
        <f t="shared" si="179"/>
        <v>30</v>
      </c>
      <c r="EB507" s="87">
        <f t="shared" si="180"/>
        <v>30</v>
      </c>
      <c r="EC507" s="135"/>
      <c r="ED507" s="202"/>
      <c r="EE507" s="202"/>
      <c r="EF507" s="202"/>
    </row>
    <row r="508" spans="2:136" x14ac:dyDescent="0.3">
      <c r="B508" s="12"/>
      <c r="C508" s="16"/>
      <c r="D508" s="16"/>
      <c r="E508" s="16"/>
      <c r="F508" s="16"/>
      <c r="G508" s="16"/>
      <c r="H508" s="16"/>
      <c r="I508" s="136"/>
      <c r="J508" s="29"/>
      <c r="K508" s="29"/>
      <c r="L508" s="29"/>
      <c r="M508" s="137"/>
      <c r="N508" s="29"/>
      <c r="O508" s="29"/>
      <c r="P508" s="29"/>
      <c r="Q508" s="12"/>
      <c r="S508" s="12"/>
      <c r="T508" s="202"/>
      <c r="U508" s="202"/>
      <c r="V508" s="202"/>
      <c r="W508" s="202"/>
      <c r="X508" s="202"/>
      <c r="Y508" s="202"/>
      <c r="Z508" s="136"/>
      <c r="AA508" s="29"/>
      <c r="AB508" s="29"/>
      <c r="AC508" s="29"/>
      <c r="AD508" s="137"/>
      <c r="AE508" s="29"/>
      <c r="AF508" s="29"/>
      <c r="AG508" s="29"/>
      <c r="AH508" s="12"/>
      <c r="AJ508" s="12"/>
      <c r="AK508" s="202"/>
      <c r="AL508" s="202"/>
      <c r="AM508" s="202"/>
      <c r="AN508" s="202"/>
      <c r="AO508" s="202"/>
      <c r="AP508" s="202"/>
      <c r="AQ508" s="136"/>
      <c r="AR508" s="29"/>
      <c r="AS508" s="29"/>
      <c r="AT508" s="29"/>
      <c r="AU508" s="137"/>
      <c r="AV508" s="29"/>
      <c r="AW508" s="29"/>
      <c r="AX508" s="29"/>
      <c r="AY508" s="12"/>
      <c r="BA508" s="12"/>
      <c r="BB508" s="202"/>
      <c r="BC508" s="202"/>
      <c r="BD508" s="202"/>
      <c r="BE508" s="202"/>
      <c r="BF508" s="202"/>
      <c r="BG508" s="202"/>
      <c r="BH508" s="136"/>
      <c r="BI508" s="29"/>
      <c r="BJ508" s="29"/>
      <c r="BK508" s="29"/>
      <c r="BL508" s="137"/>
      <c r="BM508" s="29"/>
      <c r="BN508" s="29"/>
      <c r="BO508" s="29"/>
      <c r="BP508" s="12"/>
      <c r="BR508" s="12"/>
      <c r="BS508" s="202"/>
      <c r="BT508" s="202"/>
      <c r="BU508" s="202"/>
      <c r="BV508" s="202"/>
      <c r="BW508" s="202"/>
      <c r="BX508" s="202"/>
      <c r="BY508" s="136"/>
      <c r="BZ508" s="29"/>
      <c r="CA508" s="29"/>
      <c r="CB508" s="29"/>
      <c r="CC508" s="137"/>
      <c r="CD508" s="29"/>
      <c r="CE508" s="29"/>
      <c r="CF508" s="29"/>
      <c r="CG508" s="12"/>
      <c r="CI508" s="12"/>
      <c r="CJ508" s="202"/>
      <c r="CK508" s="202"/>
      <c r="CL508" s="202"/>
      <c r="CM508" s="202"/>
      <c r="CN508" s="202"/>
      <c r="CO508" s="202"/>
      <c r="CP508" s="136"/>
      <c r="CQ508" s="29"/>
      <c r="CR508" s="29"/>
      <c r="CS508" s="29"/>
      <c r="CT508" s="137"/>
      <c r="CU508" s="29"/>
      <c r="CV508" s="29"/>
      <c r="CW508" s="29"/>
      <c r="CX508" s="12"/>
      <c r="CZ508" s="12"/>
      <c r="DA508" s="202"/>
      <c r="DB508" s="202"/>
      <c r="DC508" s="202"/>
      <c r="DD508" s="202"/>
      <c r="DE508" s="202"/>
      <c r="DF508" s="202"/>
      <c r="DG508" s="136"/>
      <c r="DH508" s="29"/>
      <c r="DI508" s="29"/>
      <c r="DJ508" s="29"/>
      <c r="DK508" s="137"/>
      <c r="DL508" s="29"/>
      <c r="DM508" s="29"/>
      <c r="DN508" s="29"/>
      <c r="DO508" s="12"/>
      <c r="DQ508" s="12"/>
      <c r="DR508" s="202"/>
      <c r="DS508" s="202"/>
      <c r="DT508" s="202"/>
      <c r="DU508" s="202"/>
      <c r="DV508" s="202"/>
      <c r="DW508" s="202"/>
      <c r="DX508" s="136"/>
      <c r="DY508" s="29"/>
      <c r="DZ508" s="29"/>
      <c r="EA508" s="29"/>
      <c r="EB508" s="137"/>
      <c r="EC508" s="29"/>
      <c r="ED508" s="29"/>
      <c r="EE508" s="29"/>
      <c r="EF508" s="12"/>
    </row>
    <row r="509" spans="2:136" x14ac:dyDescent="0.3">
      <c r="J509" s="637" t="s">
        <v>157</v>
      </c>
      <c r="K509" s="626"/>
      <c r="L509" s="626"/>
      <c r="M509" s="627"/>
      <c r="N509" s="637" t="s">
        <v>157</v>
      </c>
      <c r="O509" s="626"/>
      <c r="P509" s="626"/>
      <c r="Q509" s="627"/>
      <c r="AA509" s="637" t="s">
        <v>157</v>
      </c>
      <c r="AB509" s="626"/>
      <c r="AC509" s="626"/>
      <c r="AD509" s="627"/>
      <c r="AE509" s="637" t="s">
        <v>157</v>
      </c>
      <c r="AF509" s="626"/>
      <c r="AG509" s="626"/>
      <c r="AH509" s="627"/>
      <c r="AR509" s="637" t="s">
        <v>157</v>
      </c>
      <c r="AS509" s="626"/>
      <c r="AT509" s="626"/>
      <c r="AU509" s="627"/>
      <c r="AV509" s="637" t="s">
        <v>157</v>
      </c>
      <c r="AW509" s="626"/>
      <c r="AX509" s="626"/>
      <c r="AY509" s="627"/>
      <c r="BI509" s="637" t="s">
        <v>157</v>
      </c>
      <c r="BJ509" s="626"/>
      <c r="BK509" s="626"/>
      <c r="BL509" s="627"/>
      <c r="BM509" s="637" t="s">
        <v>157</v>
      </c>
      <c r="BN509" s="626"/>
      <c r="BO509" s="626"/>
      <c r="BP509" s="627"/>
      <c r="BZ509" s="637" t="s">
        <v>157</v>
      </c>
      <c r="CA509" s="626"/>
      <c r="CB509" s="626"/>
      <c r="CC509" s="627"/>
      <c r="CD509" s="637" t="s">
        <v>157</v>
      </c>
      <c r="CE509" s="626"/>
      <c r="CF509" s="626"/>
      <c r="CG509" s="627"/>
      <c r="CQ509" s="637" t="s">
        <v>157</v>
      </c>
      <c r="CR509" s="626"/>
      <c r="CS509" s="626"/>
      <c r="CT509" s="627"/>
      <c r="CU509" s="637" t="s">
        <v>157</v>
      </c>
      <c r="CV509" s="626"/>
      <c r="CW509" s="626"/>
      <c r="CX509" s="627"/>
      <c r="DH509" s="637" t="s">
        <v>157</v>
      </c>
      <c r="DI509" s="626"/>
      <c r="DJ509" s="626"/>
      <c r="DK509" s="627"/>
      <c r="DL509" s="637" t="s">
        <v>157</v>
      </c>
      <c r="DM509" s="626"/>
      <c r="DN509" s="626"/>
      <c r="DO509" s="627"/>
      <c r="DY509" s="637" t="s">
        <v>157</v>
      </c>
      <c r="DZ509" s="626"/>
      <c r="EA509" s="626"/>
      <c r="EB509" s="627"/>
      <c r="EC509" s="637" t="s">
        <v>157</v>
      </c>
      <c r="ED509" s="626"/>
      <c r="EE509" s="626"/>
      <c r="EF509" s="627"/>
    </row>
    <row r="510" spans="2:136" x14ac:dyDescent="0.3">
      <c r="J510" s="51" t="s">
        <v>159</v>
      </c>
      <c r="K510" s="95" t="s">
        <v>160</v>
      </c>
      <c r="L510" s="95" t="s">
        <v>161</v>
      </c>
      <c r="M510" s="95" t="s">
        <v>162</v>
      </c>
      <c r="N510" s="51" t="s">
        <v>159</v>
      </c>
      <c r="O510" s="95" t="s">
        <v>160</v>
      </c>
      <c r="P510" s="95" t="s">
        <v>161</v>
      </c>
      <c r="Q510" s="96" t="s">
        <v>162</v>
      </c>
      <c r="AA510" s="195" t="s">
        <v>159</v>
      </c>
      <c r="AB510" s="196" t="s">
        <v>160</v>
      </c>
      <c r="AC510" s="196" t="s">
        <v>161</v>
      </c>
      <c r="AD510" s="196" t="s">
        <v>162</v>
      </c>
      <c r="AE510" s="195" t="s">
        <v>159</v>
      </c>
      <c r="AF510" s="196" t="s">
        <v>160</v>
      </c>
      <c r="AG510" s="196" t="s">
        <v>161</v>
      </c>
      <c r="AH510" s="197" t="s">
        <v>162</v>
      </c>
      <c r="AR510" s="195" t="s">
        <v>159</v>
      </c>
      <c r="AS510" s="196" t="s">
        <v>160</v>
      </c>
      <c r="AT510" s="196" t="s">
        <v>161</v>
      </c>
      <c r="AU510" s="196" t="s">
        <v>162</v>
      </c>
      <c r="AV510" s="195" t="s">
        <v>159</v>
      </c>
      <c r="AW510" s="196" t="s">
        <v>160</v>
      </c>
      <c r="AX510" s="196" t="s">
        <v>161</v>
      </c>
      <c r="AY510" s="197" t="s">
        <v>162</v>
      </c>
      <c r="BI510" s="195" t="s">
        <v>159</v>
      </c>
      <c r="BJ510" s="196" t="s">
        <v>160</v>
      </c>
      <c r="BK510" s="196" t="s">
        <v>161</v>
      </c>
      <c r="BL510" s="196" t="s">
        <v>162</v>
      </c>
      <c r="BM510" s="195" t="s">
        <v>159</v>
      </c>
      <c r="BN510" s="196" t="s">
        <v>160</v>
      </c>
      <c r="BO510" s="196" t="s">
        <v>161</v>
      </c>
      <c r="BP510" s="197" t="s">
        <v>162</v>
      </c>
      <c r="BZ510" s="195" t="s">
        <v>159</v>
      </c>
      <c r="CA510" s="196" t="s">
        <v>160</v>
      </c>
      <c r="CB510" s="196" t="s">
        <v>161</v>
      </c>
      <c r="CC510" s="196" t="s">
        <v>162</v>
      </c>
      <c r="CD510" s="195" t="s">
        <v>159</v>
      </c>
      <c r="CE510" s="196" t="s">
        <v>160</v>
      </c>
      <c r="CF510" s="196" t="s">
        <v>161</v>
      </c>
      <c r="CG510" s="197" t="s">
        <v>162</v>
      </c>
      <c r="CQ510" s="195" t="s">
        <v>159</v>
      </c>
      <c r="CR510" s="196" t="s">
        <v>160</v>
      </c>
      <c r="CS510" s="196" t="s">
        <v>161</v>
      </c>
      <c r="CT510" s="196" t="s">
        <v>162</v>
      </c>
      <c r="CU510" s="195" t="s">
        <v>159</v>
      </c>
      <c r="CV510" s="196" t="s">
        <v>160</v>
      </c>
      <c r="CW510" s="196" t="s">
        <v>161</v>
      </c>
      <c r="CX510" s="197" t="s">
        <v>162</v>
      </c>
      <c r="DH510" s="195" t="s">
        <v>159</v>
      </c>
      <c r="DI510" s="196" t="s">
        <v>160</v>
      </c>
      <c r="DJ510" s="196" t="s">
        <v>161</v>
      </c>
      <c r="DK510" s="196" t="s">
        <v>162</v>
      </c>
      <c r="DL510" s="195" t="s">
        <v>159</v>
      </c>
      <c r="DM510" s="196" t="s">
        <v>160</v>
      </c>
      <c r="DN510" s="196" t="s">
        <v>161</v>
      </c>
      <c r="DO510" s="197" t="s">
        <v>162</v>
      </c>
      <c r="DY510" s="195" t="s">
        <v>159</v>
      </c>
      <c r="DZ510" s="196" t="s">
        <v>160</v>
      </c>
      <c r="EA510" s="196" t="s">
        <v>161</v>
      </c>
      <c r="EB510" s="196" t="s">
        <v>162</v>
      </c>
      <c r="EC510" s="195" t="s">
        <v>159</v>
      </c>
      <c r="ED510" s="196" t="s">
        <v>160</v>
      </c>
      <c r="EE510" s="196" t="s">
        <v>161</v>
      </c>
      <c r="EF510" s="197" t="s">
        <v>162</v>
      </c>
    </row>
    <row r="511" spans="2:136" x14ac:dyDescent="0.3">
      <c r="J511" s="637" t="s">
        <v>229</v>
      </c>
      <c r="K511" s="626"/>
      <c r="L511" s="626"/>
      <c r="M511" s="627"/>
      <c r="N511" s="637" t="s">
        <v>230</v>
      </c>
      <c r="O511" s="626"/>
      <c r="P511" s="626"/>
      <c r="Q511" s="627"/>
      <c r="AA511" s="637" t="s">
        <v>229</v>
      </c>
      <c r="AB511" s="626"/>
      <c r="AC511" s="626"/>
      <c r="AD511" s="627"/>
      <c r="AE511" s="626" t="s">
        <v>230</v>
      </c>
      <c r="AF511" s="626"/>
      <c r="AG511" s="626"/>
      <c r="AH511" s="627"/>
      <c r="AR511" s="637" t="s">
        <v>229</v>
      </c>
      <c r="AS511" s="626"/>
      <c r="AT511" s="626"/>
      <c r="AU511" s="627"/>
      <c r="AV511" s="626" t="s">
        <v>230</v>
      </c>
      <c r="AW511" s="626"/>
      <c r="AX511" s="626"/>
      <c r="AY511" s="627"/>
      <c r="BI511" s="637" t="s">
        <v>229</v>
      </c>
      <c r="BJ511" s="626"/>
      <c r="BK511" s="626"/>
      <c r="BL511" s="627"/>
      <c r="BM511" s="626" t="s">
        <v>230</v>
      </c>
      <c r="BN511" s="626"/>
      <c r="BO511" s="626"/>
      <c r="BP511" s="627"/>
      <c r="BZ511" s="637" t="s">
        <v>229</v>
      </c>
      <c r="CA511" s="626"/>
      <c r="CB511" s="626"/>
      <c r="CC511" s="627"/>
      <c r="CD511" s="626" t="s">
        <v>230</v>
      </c>
      <c r="CE511" s="626"/>
      <c r="CF511" s="626"/>
      <c r="CG511" s="627"/>
      <c r="CQ511" s="637" t="s">
        <v>229</v>
      </c>
      <c r="CR511" s="626"/>
      <c r="CS511" s="626"/>
      <c r="CT511" s="627"/>
      <c r="CU511" s="626" t="s">
        <v>230</v>
      </c>
      <c r="CV511" s="626"/>
      <c r="CW511" s="626"/>
      <c r="CX511" s="627"/>
      <c r="DH511" s="637" t="s">
        <v>229</v>
      </c>
      <c r="DI511" s="626"/>
      <c r="DJ511" s="626"/>
      <c r="DK511" s="627"/>
      <c r="DL511" s="626" t="s">
        <v>230</v>
      </c>
      <c r="DM511" s="626"/>
      <c r="DN511" s="626"/>
      <c r="DO511" s="627"/>
      <c r="DY511" s="637" t="s">
        <v>229</v>
      </c>
      <c r="DZ511" s="626"/>
      <c r="EA511" s="626"/>
      <c r="EB511" s="627"/>
      <c r="EC511" s="626" t="s">
        <v>230</v>
      </c>
      <c r="ED511" s="626"/>
      <c r="EE511" s="626"/>
      <c r="EF511" s="627"/>
    </row>
    <row r="512" spans="2:136" ht="15" thickBot="1" x14ac:dyDescent="0.35">
      <c r="J512" s="649" t="str">
        <f>C495</f>
        <v>+Y</v>
      </c>
      <c r="K512" s="650"/>
      <c r="L512" s="650"/>
      <c r="M512" s="651"/>
      <c r="N512" s="638" t="str">
        <f>C496</f>
        <v>-Y</v>
      </c>
      <c r="O512" s="639"/>
      <c r="P512" s="639"/>
      <c r="Q512" s="640"/>
      <c r="AA512" s="644" t="str">
        <f>T495</f>
        <v>+Y</v>
      </c>
      <c r="AB512" s="645"/>
      <c r="AC512" s="645"/>
      <c r="AD512" s="646"/>
      <c r="AE512" s="638" t="str">
        <f>T496</f>
        <v>-Y</v>
      </c>
      <c r="AF512" s="639"/>
      <c r="AG512" s="639"/>
      <c r="AH512" s="640"/>
      <c r="AR512" s="644" t="str">
        <f>AK495</f>
        <v>+Y</v>
      </c>
      <c r="AS512" s="645"/>
      <c r="AT512" s="645"/>
      <c r="AU512" s="646"/>
      <c r="AV512" s="638" t="str">
        <f>AK496</f>
        <v>-Y</v>
      </c>
      <c r="AW512" s="639"/>
      <c r="AX512" s="639"/>
      <c r="AY512" s="640"/>
      <c r="BI512" s="644" t="str">
        <f>BB495</f>
        <v>+Y</v>
      </c>
      <c r="BJ512" s="645"/>
      <c r="BK512" s="645"/>
      <c r="BL512" s="646"/>
      <c r="BM512" s="638" t="str">
        <f>BB496</f>
        <v>-Y</v>
      </c>
      <c r="BN512" s="639"/>
      <c r="BO512" s="639"/>
      <c r="BP512" s="640"/>
      <c r="BZ512" s="644" t="str">
        <f>BS495</f>
        <v>+X</v>
      </c>
      <c r="CA512" s="645"/>
      <c r="CB512" s="645"/>
      <c r="CC512" s="646"/>
      <c r="CD512" s="638" t="str">
        <f>BS496</f>
        <v>-X</v>
      </c>
      <c r="CE512" s="639"/>
      <c r="CF512" s="639"/>
      <c r="CG512" s="640"/>
      <c r="CQ512" s="644" t="str">
        <f>CJ495</f>
        <v>+X</v>
      </c>
      <c r="CR512" s="645"/>
      <c r="CS512" s="645"/>
      <c r="CT512" s="646"/>
      <c r="CU512" s="638" t="str">
        <f>CJ496</f>
        <v>-X</v>
      </c>
      <c r="CV512" s="639"/>
      <c r="CW512" s="639"/>
      <c r="CX512" s="640"/>
      <c r="DH512" s="644" t="str">
        <f>DA495</f>
        <v>+X</v>
      </c>
      <c r="DI512" s="645"/>
      <c r="DJ512" s="645"/>
      <c r="DK512" s="646"/>
      <c r="DL512" s="638" t="str">
        <f>DA496</f>
        <v>-X</v>
      </c>
      <c r="DM512" s="639"/>
      <c r="DN512" s="639"/>
      <c r="DO512" s="640"/>
      <c r="DY512" s="644" t="str">
        <f>DR495</f>
        <v>+X</v>
      </c>
      <c r="DZ512" s="645"/>
      <c r="EA512" s="645"/>
      <c r="EB512" s="646"/>
      <c r="EC512" s="638" t="str">
        <f>DR496</f>
        <v>-X</v>
      </c>
      <c r="ED512" s="639"/>
      <c r="EE512" s="639"/>
      <c r="EF512" s="640"/>
    </row>
    <row r="513" spans="3:133" x14ac:dyDescent="0.3">
      <c r="C513" s="12"/>
      <c r="D513" s="16"/>
      <c r="E513" s="16"/>
      <c r="F513" s="16"/>
      <c r="G513" s="16"/>
      <c r="H513" s="138" t="s">
        <v>250</v>
      </c>
      <c r="I513" s="139" t="s">
        <v>251</v>
      </c>
      <c r="J513" s="140">
        <v>0</v>
      </c>
      <c r="K513" s="141">
        <f>IF(J504/2&lt;=J498,J504/2,J498)</f>
        <v>8.5</v>
      </c>
      <c r="L513" s="141">
        <f>IF(J504&lt;=L498,J504,L498)</f>
        <v>17</v>
      </c>
      <c r="M513" s="142">
        <f>IF(2*J504&lt;=M498,2*J504,M498)</f>
        <v>34</v>
      </c>
      <c r="N513" s="16"/>
      <c r="T513" s="12"/>
      <c r="U513" s="202"/>
      <c r="V513" s="202"/>
      <c r="W513" s="202"/>
      <c r="X513" s="202"/>
      <c r="Y513" s="138" t="s">
        <v>250</v>
      </c>
      <c r="Z513" s="139" t="s">
        <v>251</v>
      </c>
      <c r="AA513" s="140">
        <v>0</v>
      </c>
      <c r="AB513" s="141">
        <f>IF(AA504/2&lt;=AA498,AA504/2,AA498)</f>
        <v>8.5</v>
      </c>
      <c r="AC513" s="141">
        <f>IF(AA504&lt;=AC498,AA504,AC498)</f>
        <v>17</v>
      </c>
      <c r="AD513" s="142">
        <f>IF(2*AA504&lt;=AD498,2*AA504,AD498)</f>
        <v>34</v>
      </c>
      <c r="AE513" s="202"/>
      <c r="AK513" s="12"/>
      <c r="AL513" s="202"/>
      <c r="AM513" s="202"/>
      <c r="AN513" s="202"/>
      <c r="AO513" s="202"/>
      <c r="AP513" s="138" t="s">
        <v>250</v>
      </c>
      <c r="AQ513" s="139" t="s">
        <v>251</v>
      </c>
      <c r="AR513" s="140">
        <v>0</v>
      </c>
      <c r="AS513" s="141">
        <f>IF(AR504/2&lt;=AR498,AR504/2,AR498)</f>
        <v>8.5</v>
      </c>
      <c r="AT513" s="141">
        <f>IF(AR504&lt;=AT498,AR504,AT498)</f>
        <v>17</v>
      </c>
      <c r="AU513" s="142">
        <f>IF(2*AR504&lt;=AU498,2*AR504,AU498)</f>
        <v>34</v>
      </c>
      <c r="AV513" s="202"/>
      <c r="BB513" s="12"/>
      <c r="BC513" s="202"/>
      <c r="BD513" s="202"/>
      <c r="BE513" s="202"/>
      <c r="BF513" s="202"/>
      <c r="BG513" s="138" t="s">
        <v>250</v>
      </c>
      <c r="BH513" s="139" t="s">
        <v>251</v>
      </c>
      <c r="BI513" s="140">
        <v>0</v>
      </c>
      <c r="BJ513" s="141">
        <f>IF(BI504/2&lt;=BI498,BI504/2,BI498)</f>
        <v>8.5</v>
      </c>
      <c r="BK513" s="141">
        <f>IF(BI504&lt;=BK498,BI504,BK498)</f>
        <v>17</v>
      </c>
      <c r="BL513" s="142">
        <f>IF(2*BI504&lt;=BL498,2*BI504,BL498)</f>
        <v>34</v>
      </c>
      <c r="BM513" s="202"/>
      <c r="BS513" s="12"/>
      <c r="BT513" s="202"/>
      <c r="BU513" s="202"/>
      <c r="BV513" s="202"/>
      <c r="BW513" s="202"/>
      <c r="BX513" s="138" t="s">
        <v>250</v>
      </c>
      <c r="BY513" s="139" t="s">
        <v>251</v>
      </c>
      <c r="BZ513" s="140">
        <v>0</v>
      </c>
      <c r="CA513" s="141">
        <f>IF(BZ504/2&lt;=BZ498,BZ504/2,BZ498)</f>
        <v>8.5</v>
      </c>
      <c r="CB513" s="141">
        <f>IF(BZ504&lt;=CB498,BZ504,CB498)</f>
        <v>17</v>
      </c>
      <c r="CC513" s="142">
        <f>IF(2*BZ504&lt;=CC498,2*BZ504,CC498)</f>
        <v>34</v>
      </c>
      <c r="CD513" s="202"/>
      <c r="CJ513" s="12"/>
      <c r="CK513" s="202"/>
      <c r="CL513" s="202"/>
      <c r="CM513" s="202"/>
      <c r="CN513" s="202"/>
      <c r="CO513" s="138" t="s">
        <v>250</v>
      </c>
      <c r="CP513" s="139" t="s">
        <v>251</v>
      </c>
      <c r="CQ513" s="140">
        <v>0</v>
      </c>
      <c r="CR513" s="141">
        <f>IF(CQ504/2&lt;=CQ498,CQ504/2,CQ498)</f>
        <v>8.5</v>
      </c>
      <c r="CS513" s="141">
        <f>IF(CQ504&lt;=CS498,CQ504,CS498)</f>
        <v>17</v>
      </c>
      <c r="CT513" s="142">
        <f>IF(2*CQ504&lt;=CT498,2*CQ504,CT498)</f>
        <v>34</v>
      </c>
      <c r="CU513" s="202"/>
      <c r="DA513" s="12"/>
      <c r="DB513" s="202"/>
      <c r="DC513" s="202"/>
      <c r="DD513" s="202"/>
      <c r="DE513" s="202"/>
      <c r="DF513" s="138" t="s">
        <v>250</v>
      </c>
      <c r="DG513" s="139" t="s">
        <v>251</v>
      </c>
      <c r="DH513" s="140">
        <v>0</v>
      </c>
      <c r="DI513" s="141">
        <f>IF(DH504/2&lt;=DH498,DH504/2,DH498)</f>
        <v>8.5</v>
      </c>
      <c r="DJ513" s="141">
        <f>IF(DH504&lt;=DJ498,DH504,DJ498)</f>
        <v>17</v>
      </c>
      <c r="DK513" s="142">
        <f>IF(2*DH504&lt;=DK498,2*DH504,DK498)</f>
        <v>34</v>
      </c>
      <c r="DL513" s="202"/>
      <c r="DR513" s="12"/>
      <c r="DS513" s="202"/>
      <c r="DT513" s="202"/>
      <c r="DU513" s="202"/>
      <c r="DV513" s="202"/>
      <c r="DW513" s="138" t="s">
        <v>250</v>
      </c>
      <c r="DX513" s="139" t="s">
        <v>251</v>
      </c>
      <c r="DY513" s="140">
        <v>0</v>
      </c>
      <c r="DZ513" s="141">
        <f>IF(DY504/2&lt;=DY498,DY504/2,DY498)</f>
        <v>8.5</v>
      </c>
      <c r="EA513" s="141">
        <f>IF(DY504&lt;=EA498,DY504,EA498)</f>
        <v>17</v>
      </c>
      <c r="EB513" s="142">
        <f>IF(2*DY504&lt;=EB498,2*DY504,EB498)</f>
        <v>34</v>
      </c>
      <c r="EC513" s="202"/>
    </row>
    <row r="514" spans="3:133" x14ac:dyDescent="0.3">
      <c r="C514" s="12"/>
      <c r="D514" s="16"/>
      <c r="E514" s="16"/>
      <c r="F514" s="16"/>
      <c r="G514" s="16"/>
      <c r="H514" s="138" t="s">
        <v>396</v>
      </c>
      <c r="I514" s="143" t="s">
        <v>252</v>
      </c>
      <c r="J514" s="144" t="str">
        <f>IF(J506=0,"",IF(J513&lt;=J506,J513*(J499-J501)/2/J506,IF(J513&lt;=J507,"",IF(J513&lt;=J498,(J506-J513+J507)*(J499-J501)/2/J506,""))))</f>
        <v/>
      </c>
      <c r="K514" s="60" t="str">
        <f>IF(K513&lt;=K506,K513*(K499-K501)/2/K506,IF(K513&lt;=K507,"",IF(K513&lt;=K498,(K506-K513+K507)*(K499-K501)/2/K506,"")))</f>
        <v/>
      </c>
      <c r="L514" s="60" t="str">
        <f>IF(L513&lt;=L506,L513*(L499-L501)/2/L506,IF(L513&lt;=L507,"",IF(L513&lt;=L498,(L506-L513+L507)*(L499-L501)/2/L506,"")))</f>
        <v/>
      </c>
      <c r="M514" s="145" t="str">
        <f>IF(M513&lt;=M506,M513*(M499-M501)/2/M506,IF(M513&lt;=M507,"",IF(M513&lt;=M498,(M506-M513+M507)*(M499-M501)/2/M506,"")))</f>
        <v/>
      </c>
      <c r="N514" s="16"/>
      <c r="T514" s="12"/>
      <c r="U514" s="202"/>
      <c r="V514" s="202"/>
      <c r="W514" s="202"/>
      <c r="X514" s="202"/>
      <c r="Y514" s="136"/>
      <c r="Z514" s="143" t="s">
        <v>252</v>
      </c>
      <c r="AA514" s="144" t="str">
        <f>IF(AA506=0,"",IF(AA513&lt;=AA506,AA513*(AA499-AA501)/2/AA506,IF(AA513&lt;=AA507,"",IF(AA513&lt;=AA498,(AA506-AA513+AA507)*(AA499-AA501)/2/AA506,""))))</f>
        <v/>
      </c>
      <c r="AB514" s="60" t="str">
        <f>IF(AB513&lt;=AB506,AB513*(AB499-AB501)/2/AB506,IF(AB513&lt;=AB507,"",IF(AB513&lt;=AB498,(AB506-AB513+AB507)*(AB499-AB501)/2/AB506,"")))</f>
        <v/>
      </c>
      <c r="AC514" s="60" t="str">
        <f>IF(AC513&lt;=AC506,AC513*(AC499-AC501)/2/AC506,IF(AC513&lt;=AC507,"",IF(AC513&lt;=AC498,(AC506-AC513+AC507)*(AC499-AC501)/2/AC506,"")))</f>
        <v/>
      </c>
      <c r="AD514" s="145" t="str">
        <f>IF(AD513&lt;=AD506,AD513*(AD499-AD501)/2/AD506,IF(AD513&lt;=AD507,"",IF(AD513&lt;=AD498,(AD506-AD513+AD507)*(AD499-AD501)/2/AD506,"")))</f>
        <v/>
      </c>
      <c r="AE514" s="202"/>
      <c r="AK514" s="12"/>
      <c r="AL514" s="202"/>
      <c r="AM514" s="202"/>
      <c r="AN514" s="202"/>
      <c r="AO514" s="202"/>
      <c r="AP514" s="136"/>
      <c r="AQ514" s="143" t="s">
        <v>252</v>
      </c>
      <c r="AR514" s="144" t="str">
        <f>IF(AR506=0,"",IF(AR513&lt;=AR506,AR513*(AR499-AR501)/2/AR506,IF(AR513&lt;=AR507,"",IF(AR513&lt;=AR498,(AR506-AR513+AR507)*(AR499-AR501)/2/AR506,""))))</f>
        <v/>
      </c>
      <c r="AS514" s="60" t="str">
        <f>IF(AS513&lt;=AS506,AS513*(AS499-AS501)/2/AS506,IF(AS513&lt;=AS507,"",IF(AS513&lt;=AS498,(AS506-AS513+AS507)*(AS499-AS501)/2/AS506,"")))</f>
        <v/>
      </c>
      <c r="AT514" s="60" t="str">
        <f>IF(AT513&lt;=AT506,AT513*(AT499-AT501)/2/AT506,IF(AT513&lt;=AT507,"",IF(AT513&lt;=AT498,(AT506-AT513+AT507)*(AT499-AT501)/2/AT506,"")))</f>
        <v/>
      </c>
      <c r="AU514" s="145" t="str">
        <f>IF(AU513&lt;=AU506,AU513*(AU499-AU501)/2/AU506,IF(AU513&lt;=AU507,"",IF(AU513&lt;=AU498,(AU506-AU513+AU507)*(AU499-AU501)/2/AU506,"")))</f>
        <v/>
      </c>
      <c r="AV514" s="202"/>
      <c r="BB514" s="12"/>
      <c r="BC514" s="202"/>
      <c r="BD514" s="202"/>
      <c r="BE514" s="202"/>
      <c r="BF514" s="202"/>
      <c r="BG514" s="136"/>
      <c r="BH514" s="143" t="s">
        <v>252</v>
      </c>
      <c r="BI514" s="144" t="str">
        <f>IF(BI506=0,"",IF(BI513&lt;=BI506,BI513*(BI499-BI501)/2/BI506,IF(BI513&lt;=BI507,"",IF(BI513&lt;=BI498,(BI506-BI513+BI507)*(BI499-BI501)/2/BI506,""))))</f>
        <v/>
      </c>
      <c r="BJ514" s="60" t="str">
        <f>IF(BJ513&lt;=BJ506,BJ513*(BJ499-BJ501)/2/BJ506,IF(BJ513&lt;=BJ507,"",IF(BJ513&lt;=BJ498,(BJ506-BJ513+BJ507)*(BJ499-BJ501)/2/BJ506,"")))</f>
        <v/>
      </c>
      <c r="BK514" s="60" t="str">
        <f>IF(BK513&lt;=BK506,BK513*(BK499-BK501)/2/BK506,IF(BK513&lt;=BK507,"",IF(BK513&lt;=BK498,(BK506-BK513+BK507)*(BK499-BK501)/2/BK506,"")))</f>
        <v/>
      </c>
      <c r="BL514" s="145" t="str">
        <f>IF(BL513&lt;=BL506,BL513*(BL499-BL501)/2/BL506,IF(BL513&lt;=BL507,"",IF(BL513&lt;=BL498,(BL506-BL513+BL507)*(BL499-BL501)/2/BL506,"")))</f>
        <v/>
      </c>
      <c r="BM514" s="202"/>
      <c r="BS514" s="12"/>
      <c r="BT514" s="202"/>
      <c r="BU514" s="202"/>
      <c r="BV514" s="202"/>
      <c r="BW514" s="202"/>
      <c r="BX514" s="136"/>
      <c r="BY514" s="143" t="s">
        <v>252</v>
      </c>
      <c r="BZ514" s="144">
        <f>IF(BZ513&lt;=BZ506,BZ513*(BZ499-BZ501)/2/BZ506,IF(BZ513&lt;=BZ507,"",IF(BZ513&lt;=BZ498,(BZ506-BZ513+BZ507)*(BZ499-BZ501)/2/BZ506,"")))</f>
        <v>0</v>
      </c>
      <c r="CA514" s="60">
        <f>IF(CA513&lt;=CA506,CA513*(CA499-CA501)/2/CA506,IF(CA513&lt;=CA507,"",IF(CA513&lt;=CA498,(CA506-CA513+CA507)*(CA499-CA501)/2/CA506,"")))</f>
        <v>0</v>
      </c>
      <c r="CB514" s="60">
        <f>IF(CB513&lt;=CB506,CB513*(CB499-CB501)/2/CB506,IF(CB513&lt;=CB507,"",IF(CB513&lt;=CB498,(CB506-CB513+CB507)*(CB499-CB501)/2/CB506,"")))</f>
        <v>0</v>
      </c>
      <c r="CC514" s="145">
        <f>IF(CC513&lt;=CC506,CC513*(CC499-CC501)/2/CC506,IF(CC513&lt;=CC507,"",IF(CC513&lt;=CC498,(CC506-CC513+CC507)*(CC499-CC501)/2/CC506,"")))</f>
        <v>0</v>
      </c>
      <c r="CD514" s="202"/>
      <c r="CJ514" s="12"/>
      <c r="CK514" s="202"/>
      <c r="CL514" s="202"/>
      <c r="CM514" s="202"/>
      <c r="CN514" s="202"/>
      <c r="CO514" s="136"/>
      <c r="CP514" s="143" t="s">
        <v>252</v>
      </c>
      <c r="CQ514" s="144">
        <f>IF(CQ513&lt;=CQ506,CQ513*(CQ499-CQ501)/2/CQ506,IF(CQ513&lt;=CQ507,"",IF(CQ513&lt;=CQ498,(CQ506-CQ513+CQ507)*(CQ499-CQ501)/2/CQ506,"")))</f>
        <v>0</v>
      </c>
      <c r="CR514" s="60">
        <f>IF(CR513&lt;=CR506,CR513*(CR499-CR501)/2/CR506,IF(CR513&lt;=CR507,"",IF(CR513&lt;=CR498,(CR506-CR513+CR507)*(CR499-CR501)/2/CR506,"")))</f>
        <v>0</v>
      </c>
      <c r="CS514" s="60">
        <f>IF(CS513&lt;=CS506,CS513*(CS499-CS501)/2/CS506,IF(CS513&lt;=CS507,"",IF(CS513&lt;=CS498,(CS506-CS513+CS507)*(CS499-CS501)/2/CS506,"")))</f>
        <v>0</v>
      </c>
      <c r="CT514" s="145">
        <f>IF(CT513&lt;=CT506,CT513*(CT499-CT501)/2/CT506,IF(CT513&lt;=CT507,"",IF(CT513&lt;=CT498,(CT506-CT513+CT507)*(CT499-CT501)/2/CT506,"")))</f>
        <v>0</v>
      </c>
      <c r="CU514" s="202"/>
      <c r="DA514" s="12"/>
      <c r="DB514" s="202"/>
      <c r="DC514" s="202"/>
      <c r="DD514" s="202"/>
      <c r="DE514" s="202"/>
      <c r="DF514" s="136"/>
      <c r="DG514" s="143" t="s">
        <v>252</v>
      </c>
      <c r="DH514" s="144">
        <f>IF(DH513&lt;=DH506,DH513*(DH499-DH501)/2/DH506,IF(DH513&lt;=DH507,"",IF(DH513&lt;=DH498,(DH506-DH513+DH507)*(DH499-DH501)/2/DH506,"")))</f>
        <v>0</v>
      </c>
      <c r="DI514" s="60">
        <f>IF(DI513&lt;=DI506,DI513*(DI499-DI501)/2/DI506,IF(DI513&lt;=DI507,"",IF(DI513&lt;=DI498,(DI506-DI513+DI507)*(DI499-DI501)/2/DI506,"")))</f>
        <v>0</v>
      </c>
      <c r="DJ514" s="60">
        <f>IF(DJ513&lt;=DJ506,DJ513*(DJ499-DJ501)/2/DJ506,IF(DJ513&lt;=DJ507,"",IF(DJ513&lt;=DJ498,(DJ506-DJ513+DJ507)*(DJ499-DJ501)/2/DJ506,"")))</f>
        <v>0</v>
      </c>
      <c r="DK514" s="145">
        <f>IF(DK513&lt;=DK506,DK513*(DK499-DK501)/2/DK506,IF(DK513&lt;=DK507,"",IF(DK513&lt;=DK498,(DK506-DK513+DK507)*(DK499-DK501)/2/DK506,"")))</f>
        <v>0</v>
      </c>
      <c r="DL514" s="202"/>
      <c r="DR514" s="12"/>
      <c r="DS514" s="202"/>
      <c r="DT514" s="202"/>
      <c r="DU514" s="202"/>
      <c r="DV514" s="202"/>
      <c r="DW514" s="136"/>
      <c r="DX514" s="143" t="s">
        <v>252</v>
      </c>
      <c r="DY514" s="144">
        <f>IF(DY513&lt;=DY506,DY513*(DY499-DY501)/2/DY506,IF(DY513&lt;=DY507,"",IF(DY513&lt;=DY498,(DY506-DY513+DY507)*(DY499-DY501)/2/DY506,"")))</f>
        <v>0</v>
      </c>
      <c r="DZ514" s="60">
        <f>IF(DZ513&lt;=DZ506,DZ513*(DZ499-DZ501)/2/DZ506,IF(DZ513&lt;=DZ507,"",IF(DZ513&lt;=DZ498,(DZ506-DZ513+DZ507)*(DZ499-DZ501)/2/DZ506,"")))</f>
        <v>0</v>
      </c>
      <c r="EA514" s="60">
        <f>IF(EA513&lt;=EA506,EA513*(EA499-EA501)/2/EA506,IF(EA513&lt;=EA507,"",IF(EA513&lt;=EA498,(EA506-EA513+EA507)*(EA499-EA501)/2/EA506,"")))</f>
        <v>0</v>
      </c>
      <c r="EB514" s="145">
        <f>IF(EB513&lt;=EB506,EB513*(EB499-EB501)/2/EB506,IF(EB513&lt;=EB507,"",IF(EB513&lt;=EB498,(EB506-EB513+EB507)*(EB499-EB501)/2/EB506,"")))</f>
        <v>0</v>
      </c>
      <c r="EC514" s="202"/>
    </row>
    <row r="515" spans="3:133" x14ac:dyDescent="0.3">
      <c r="C515" s="12"/>
      <c r="D515" s="16"/>
      <c r="E515" s="16"/>
      <c r="F515" s="16"/>
      <c r="G515" s="16"/>
      <c r="H515" s="138" t="s">
        <v>253</v>
      </c>
      <c r="I515" s="146" t="s">
        <v>254</v>
      </c>
      <c r="J515" s="147">
        <f>IF(J506=0,0,IF(J513&lt;=J506,J513^2*(J499-J501)/4/J506,J506*(J499-J501)/4))</f>
        <v>0</v>
      </c>
      <c r="K515" s="148">
        <f>IF(K513&lt;=K506,K513^2*(K499-K501)/4/K506,K506*(K499-K501)/4)</f>
        <v>0</v>
      </c>
      <c r="L515" s="148">
        <f>IF(L513&lt;=L506,L513^2*(L499-L501)/4/L506,L506*(L499-L501)/4)</f>
        <v>0</v>
      </c>
      <c r="M515" s="149">
        <f>IF(M513&lt;=M506,M513^2*(M499-M501)/4/M506,M506*(M499-M501)/4)</f>
        <v>0</v>
      </c>
      <c r="N515" s="16"/>
      <c r="T515" s="12"/>
      <c r="U515" s="202"/>
      <c r="V515" s="202"/>
      <c r="W515" s="202"/>
      <c r="X515" s="202"/>
      <c r="Y515" s="138" t="s">
        <v>253</v>
      </c>
      <c r="Z515" s="146" t="s">
        <v>254</v>
      </c>
      <c r="AA515" s="147">
        <f>IF(AA506=0,0,IF(AA513&lt;=AA506,AA513^2*(AA499-AA501)/4/AA506,AA506*(AA499-AA501)/4))</f>
        <v>0</v>
      </c>
      <c r="AB515" s="148">
        <f>IF(AB513&lt;=AB506,AB513^2*(AB499-AB501)/4/AB506,AB506*(AB499-AB501)/4)</f>
        <v>0</v>
      </c>
      <c r="AC515" s="148">
        <f>IF(AC513&lt;=AC506,AC513^2*(AC499-AC501)/4/AC506,AC506*(AC499-AC501)/4)</f>
        <v>0</v>
      </c>
      <c r="AD515" s="149">
        <f>IF(AD513&lt;=AD506,AD513^2*(AD499-AD501)/4/AD506,AD506*(AD499-AD501)/4)</f>
        <v>0</v>
      </c>
      <c r="AE515" s="202"/>
      <c r="AK515" s="12"/>
      <c r="AL515" s="202"/>
      <c r="AM515" s="202"/>
      <c r="AN515" s="202"/>
      <c r="AO515" s="202"/>
      <c r="AP515" s="138" t="s">
        <v>253</v>
      </c>
      <c r="AQ515" s="146" t="s">
        <v>254</v>
      </c>
      <c r="AR515" s="147">
        <f>IF(AR506=0,0,IF(AR513&lt;=AR506,AR513^2*(AR499-AR501)/4/AR506,AR506*(AR499-AR501)/4))</f>
        <v>0</v>
      </c>
      <c r="AS515" s="148">
        <f>IF(AS513&lt;=AS506,AS513^2*(AS499-AS501)/4/AS506,AS506*(AS499-AS501)/4)</f>
        <v>0</v>
      </c>
      <c r="AT515" s="148">
        <f>IF(AT513&lt;=AT506,AT513^2*(AT499-AT501)/4/AT506,AT506*(AT499-AT501)/4)</f>
        <v>0</v>
      </c>
      <c r="AU515" s="149">
        <f>IF(AU513&lt;=AU506,AU513^2*(AU499-AU501)/4/AU506,AU506*(AU499-AU501)/4)</f>
        <v>0</v>
      </c>
      <c r="AV515" s="202"/>
      <c r="BB515" s="12"/>
      <c r="BC515" s="202"/>
      <c r="BD515" s="202"/>
      <c r="BE515" s="202"/>
      <c r="BF515" s="202"/>
      <c r="BG515" s="138" t="s">
        <v>253</v>
      </c>
      <c r="BH515" s="146" t="s">
        <v>254</v>
      </c>
      <c r="BI515" s="147">
        <f>IF(BI506=0,0,IF(BI513&lt;=BI506,BI513^2*(BI499-BI501)/4/BI506,BI506*(BI499-BI501)/4))</f>
        <v>0</v>
      </c>
      <c r="BJ515" s="148">
        <f>IF(BJ513&lt;=BJ506,BJ513^2*(BJ499-BJ501)/4/BJ506,BJ506*(BJ499-BJ501)/4)</f>
        <v>0</v>
      </c>
      <c r="BK515" s="148">
        <f>IF(BK513&lt;=BK506,BK513^2*(BK499-BK501)/4/BK506,BK506*(BK499-BK501)/4)</f>
        <v>0</v>
      </c>
      <c r="BL515" s="149">
        <f>IF(BL513&lt;=BL506,BL513^2*(BL499-BL501)/4/BL506,BL506*(BL499-BL501)/4)</f>
        <v>0</v>
      </c>
      <c r="BM515" s="202"/>
      <c r="BS515" s="12"/>
      <c r="BT515" s="202"/>
      <c r="BU515" s="202"/>
      <c r="BV515" s="202"/>
      <c r="BW515" s="202"/>
      <c r="BX515" s="138" t="s">
        <v>253</v>
      </c>
      <c r="BY515" s="146" t="s">
        <v>254</v>
      </c>
      <c r="BZ515" s="147">
        <f>IF(BZ513&lt;=BZ506,BZ513^2*(BZ499-BZ501)/4/BZ506,BZ506*(BZ499-BZ501)/4)</f>
        <v>0</v>
      </c>
      <c r="CA515" s="148">
        <f>IF(CA513&lt;=CA506,CA513^2*(CA499-CA501)/4/CA506,CA506*(CA499-CA501)/4)</f>
        <v>0</v>
      </c>
      <c r="CB515" s="148">
        <f>IF(CB513&lt;=CB506,CB513^2*(CB499-CB501)/4/CB506,CB506*(CB499-CB501)/4)</f>
        <v>0</v>
      </c>
      <c r="CC515" s="149">
        <f>IF(CC513&lt;=CC506,CC513^2*(CC499-CC501)/4/CC506,CC506*(CC499-CC501)/4)</f>
        <v>0</v>
      </c>
      <c r="CD515" s="202"/>
      <c r="CJ515" s="12"/>
      <c r="CK515" s="202"/>
      <c r="CL515" s="202"/>
      <c r="CM515" s="202"/>
      <c r="CN515" s="202"/>
      <c r="CO515" s="138" t="s">
        <v>253</v>
      </c>
      <c r="CP515" s="146" t="s">
        <v>254</v>
      </c>
      <c r="CQ515" s="147">
        <f>IF(CQ513&lt;=CQ506,CQ513^2*(CQ499-CQ501)/4/CQ506,CQ506*(CQ499-CQ501)/4)</f>
        <v>0</v>
      </c>
      <c r="CR515" s="148">
        <f>IF(CR513&lt;=CR506,CR513^2*(CR499-CR501)/4/CR506,CR506*(CR499-CR501)/4)</f>
        <v>0</v>
      </c>
      <c r="CS515" s="148">
        <f>IF(CS513&lt;=CS506,CS513^2*(CS499-CS501)/4/CS506,CS506*(CS499-CS501)/4)</f>
        <v>0</v>
      </c>
      <c r="CT515" s="149">
        <f>IF(CT513&lt;=CT506,CT513^2*(CT499-CT501)/4/CT506,CT506*(CT499-CT501)/4)</f>
        <v>0</v>
      </c>
      <c r="CU515" s="202"/>
      <c r="DA515" s="12"/>
      <c r="DB515" s="202"/>
      <c r="DC515" s="202"/>
      <c r="DD515" s="202"/>
      <c r="DE515" s="202"/>
      <c r="DF515" s="138" t="s">
        <v>253</v>
      </c>
      <c r="DG515" s="146" t="s">
        <v>254</v>
      </c>
      <c r="DH515" s="147">
        <f>IF(DH513&lt;=DH506,DH513^2*(DH499-DH501)/4/DH506,DH506*(DH499-DH501)/4)</f>
        <v>0</v>
      </c>
      <c r="DI515" s="148">
        <f>IF(DI513&lt;=DI506,DI513^2*(DI499-DI501)/4/DI506,DI506*(DI499-DI501)/4)</f>
        <v>0</v>
      </c>
      <c r="DJ515" s="148">
        <f>IF(DJ513&lt;=DJ506,DJ513^2*(DJ499-DJ501)/4/DJ506,DJ506*(DJ499-DJ501)/4)</f>
        <v>0</v>
      </c>
      <c r="DK515" s="149">
        <f>IF(DK513&lt;=DK506,DK513^2*(DK499-DK501)/4/DK506,DK506*(DK499-DK501)/4)</f>
        <v>0</v>
      </c>
      <c r="DL515" s="202"/>
      <c r="DR515" s="12"/>
      <c r="DS515" s="202"/>
      <c r="DT515" s="202"/>
      <c r="DU515" s="202"/>
      <c r="DV515" s="202"/>
      <c r="DW515" s="138" t="s">
        <v>253</v>
      </c>
      <c r="DX515" s="146" t="s">
        <v>254</v>
      </c>
      <c r="DY515" s="147">
        <f>IF(DY513&lt;=DY506,DY513^2*(DY499-DY501)/4/DY506,DY506*(DY499-DY501)/4)</f>
        <v>0</v>
      </c>
      <c r="DZ515" s="148">
        <f>IF(DZ513&lt;=DZ506,DZ513^2*(DZ499-DZ501)/4/DZ506,DZ506*(DZ499-DZ501)/4)</f>
        <v>0</v>
      </c>
      <c r="EA515" s="148">
        <f>IF(EA513&lt;=EA506,EA513^2*(EA499-EA501)/4/EA506,EA506*(EA499-EA501)/4)</f>
        <v>0</v>
      </c>
      <c r="EB515" s="149">
        <f>IF(EB513&lt;=EB506,EB513^2*(EB499-EB501)/4/EB506,EB506*(EB499-EB501)/4)</f>
        <v>0</v>
      </c>
      <c r="EC515" s="202"/>
    </row>
    <row r="516" spans="3:133" x14ac:dyDescent="0.3">
      <c r="C516" s="12"/>
      <c r="D516" s="16"/>
      <c r="E516" s="16"/>
      <c r="F516" s="16"/>
      <c r="G516" s="16"/>
      <c r="H516" s="138" t="s">
        <v>255</v>
      </c>
      <c r="I516" s="143" t="s">
        <v>256</v>
      </c>
      <c r="J516" s="144">
        <f>IF(J513&lt;=J506,0,IF(J513&lt;=J507,(J499-J501)*(J513-J506)/2,(J499-J501)*(J507-J506)/2))</f>
        <v>0</v>
      </c>
      <c r="K516" s="60">
        <f>IF(K513&lt;=K506,0,IF(K513&lt;=K507,(K499-K501)*(K513-K506)/2,(K499-K501)*(K507-K506)/2))</f>
        <v>255</v>
      </c>
      <c r="L516" s="60">
        <f>IF(L513&lt;=L506,0,IF(L513&lt;=L507,(L499-L501)*(L513-L506)/2,(L499-L501)*(L507-L506)/2))</f>
        <v>510</v>
      </c>
      <c r="M516" s="145">
        <f>IF(M513&lt;=M506,0,IF(M513&lt;=M507,(M499-M501)*(M513-M506)/2,(M499-M501)*(M507-M506)/2))</f>
        <v>1020</v>
      </c>
      <c r="N516" s="16"/>
      <c r="T516" s="12"/>
      <c r="U516" s="202"/>
      <c r="V516" s="202"/>
      <c r="W516" s="202"/>
      <c r="X516" s="202"/>
      <c r="Y516" s="138" t="s">
        <v>255</v>
      </c>
      <c r="Z516" s="143" t="s">
        <v>256</v>
      </c>
      <c r="AA516" s="144">
        <f>IF(AA513&lt;=AA506,0,IF(AA513&lt;=AA507,(AA499-AA501)*(AA513-AA506)/2,(AA499-AA501)*(AA507-AA506)/2))</f>
        <v>0</v>
      </c>
      <c r="AB516" s="60">
        <f>IF(AB513&lt;=AB506,0,IF(AB513&lt;=AB507,(AB499-AB501)*(AB513-AB506)/2,(AB499-AB501)*(AB507-AB506)/2))</f>
        <v>255</v>
      </c>
      <c r="AC516" s="60">
        <f>IF(AC513&lt;=AC506,0,IF(AC513&lt;=AC507,(AC499-AC501)*(AC513-AC506)/2,(AC499-AC501)*(AC507-AC506)/2))</f>
        <v>510</v>
      </c>
      <c r="AD516" s="145">
        <f>IF(AD513&lt;=AD506,0,IF(AD513&lt;=AD507,(AD499-AD501)*(AD513-AD506)/2,(AD499-AD501)*(AD507-AD506)/2))</f>
        <v>1020</v>
      </c>
      <c r="AE516" s="202"/>
      <c r="AK516" s="12"/>
      <c r="AL516" s="202"/>
      <c r="AM516" s="202"/>
      <c r="AN516" s="202"/>
      <c r="AO516" s="202"/>
      <c r="AP516" s="138" t="s">
        <v>255</v>
      </c>
      <c r="AQ516" s="143" t="s">
        <v>256</v>
      </c>
      <c r="AR516" s="144">
        <f>IF(AR513&lt;=AR506,0,IF(AR513&lt;=AR507,(AR499-AR501)*(AR513-AR506)/2,(AR499-AR501)*(AR507-AR506)/2))</f>
        <v>0</v>
      </c>
      <c r="AS516" s="60">
        <f>IF(AS513&lt;=AS506,0,IF(AS513&lt;=AS507,(AS499-AS501)*(AS513-AS506)/2,(AS499-AS501)*(AS507-AS506)/2))</f>
        <v>255</v>
      </c>
      <c r="AT516" s="60">
        <f>IF(AT513&lt;=AT506,0,IF(AT513&lt;=AT507,(AT499-AT501)*(AT513-AT506)/2,(AT499-AT501)*(AT507-AT506)/2))</f>
        <v>510</v>
      </c>
      <c r="AU516" s="145">
        <f>IF(AU513&lt;=AU506,0,IF(AU513&lt;=AU507,(AU499-AU501)*(AU513-AU506)/2,(AU499-AU501)*(AU507-AU506)/2))</f>
        <v>1020</v>
      </c>
      <c r="AV516" s="202"/>
      <c r="BB516" s="12"/>
      <c r="BC516" s="202"/>
      <c r="BD516" s="202"/>
      <c r="BE516" s="202"/>
      <c r="BF516" s="202"/>
      <c r="BG516" s="138" t="s">
        <v>255</v>
      </c>
      <c r="BH516" s="143" t="s">
        <v>256</v>
      </c>
      <c r="BI516" s="144">
        <f>IF(BI513&lt;=BI506,0,IF(BI513&lt;=BI507,(BI499-BI501)*(BI513-BI506)/2,(BI499-BI501)*(BI507-BI506)/2))</f>
        <v>0</v>
      </c>
      <c r="BJ516" s="60">
        <f>IF(BJ513&lt;=BJ506,0,IF(BJ513&lt;=BJ507,(BJ499-BJ501)*(BJ513-BJ506)/2,(BJ499-BJ501)*(BJ507-BJ506)/2))</f>
        <v>255</v>
      </c>
      <c r="BK516" s="60">
        <f>IF(BK513&lt;=BK506,0,IF(BK513&lt;=BK507,(BK499-BK501)*(BK513-BK506)/2,(BK499-BK501)*(BK507-BK506)/2))</f>
        <v>510</v>
      </c>
      <c r="BL516" s="145">
        <f>IF(BL513&lt;=BL506,0,IF(BL513&lt;=BL507,(BL499-BL501)*(BL513-BL506)/2,(BL499-BL501)*(BL507-BL506)/2))</f>
        <v>1020</v>
      </c>
      <c r="BM516" s="202"/>
      <c r="BS516" s="12"/>
      <c r="BT516" s="202"/>
      <c r="BU516" s="202"/>
      <c r="BV516" s="202"/>
      <c r="BW516" s="202"/>
      <c r="BX516" s="138" t="s">
        <v>255</v>
      </c>
      <c r="BY516" s="143" t="s">
        <v>256</v>
      </c>
      <c r="BZ516" s="144">
        <f>IF(BZ513&lt;=BZ506,0,IF(BZ513&lt;=BZ507,(BZ499-BZ501)*(BZ513-BZ506)/2,(BZ499-BZ501)*(BZ507-BZ506)/2))</f>
        <v>0</v>
      </c>
      <c r="CA516" s="60">
        <f>IF(CA513&lt;=CA506,0,IF(CA513&lt;=CA507,(CA499-CA501)*(CA513-CA506)/2,(CA499-CA501)*(CA507-CA506)/2))</f>
        <v>0</v>
      </c>
      <c r="CB516" s="60">
        <f>IF(CB513&lt;=CB506,0,IF(CB513&lt;=CB507,(CB499-CB501)*(CB513-CB506)/2,(CB499-CB501)*(CB507-CB506)/2))</f>
        <v>0</v>
      </c>
      <c r="CC516" s="145">
        <f>IF(CC513&lt;=CC506,0,IF(CC513&lt;=CC507,(CC499-CC501)*(CC513-CC506)/2,(CC499-CC501)*(CC507-CC506)/2))</f>
        <v>0</v>
      </c>
      <c r="CD516" s="202"/>
      <c r="CJ516" s="12"/>
      <c r="CK516" s="202"/>
      <c r="CL516" s="202"/>
      <c r="CM516" s="202"/>
      <c r="CN516" s="202"/>
      <c r="CO516" s="138" t="s">
        <v>255</v>
      </c>
      <c r="CP516" s="143" t="s">
        <v>256</v>
      </c>
      <c r="CQ516" s="144">
        <f>IF(CQ513&lt;=CQ506,0,IF(CQ513&lt;=CQ507,(CQ499-CQ501)*(CQ513-CQ506)/2,(CQ499-CQ501)*(CQ507-CQ506)/2))</f>
        <v>0</v>
      </c>
      <c r="CR516" s="60">
        <f>IF(CR513&lt;=CR506,0,IF(CR513&lt;=CR507,(CR499-CR501)*(CR513-CR506)/2,(CR499-CR501)*(CR507-CR506)/2))</f>
        <v>0</v>
      </c>
      <c r="CS516" s="60">
        <f>IF(CS513&lt;=CS506,0,IF(CS513&lt;=CS507,(CS499-CS501)*(CS513-CS506)/2,(CS499-CS501)*(CS507-CS506)/2))</f>
        <v>0</v>
      </c>
      <c r="CT516" s="145">
        <f>IF(CT513&lt;=CT506,0,IF(CT513&lt;=CT507,(CT499-CT501)*(CT513-CT506)/2,(CT499-CT501)*(CT507-CT506)/2))</f>
        <v>0</v>
      </c>
      <c r="CU516" s="202"/>
      <c r="DA516" s="12"/>
      <c r="DB516" s="202"/>
      <c r="DC516" s="202"/>
      <c r="DD516" s="202"/>
      <c r="DE516" s="202"/>
      <c r="DF516" s="138" t="s">
        <v>255</v>
      </c>
      <c r="DG516" s="143" t="s">
        <v>256</v>
      </c>
      <c r="DH516" s="144">
        <f>IF(DH513&lt;=DH506,0,IF(DH513&lt;=DH507,(DH499-DH501)*(DH513-DH506)/2,(DH499-DH501)*(DH507-DH506)/2))</f>
        <v>0</v>
      </c>
      <c r="DI516" s="60">
        <f>IF(DI513&lt;=DI506,0,IF(DI513&lt;=DI507,(DI499-DI501)*(DI513-DI506)/2,(DI499-DI501)*(DI507-DI506)/2))</f>
        <v>0</v>
      </c>
      <c r="DJ516" s="60">
        <f>IF(DJ513&lt;=DJ506,0,IF(DJ513&lt;=DJ507,(DJ499-DJ501)*(DJ513-DJ506)/2,(DJ499-DJ501)*(DJ507-DJ506)/2))</f>
        <v>0</v>
      </c>
      <c r="DK516" s="145">
        <f>IF(DK513&lt;=DK506,0,IF(DK513&lt;=DK507,(DK499-DK501)*(DK513-DK506)/2,(DK499-DK501)*(DK507-DK506)/2))</f>
        <v>0</v>
      </c>
      <c r="DL516" s="202"/>
      <c r="DR516" s="12"/>
      <c r="DS516" s="202"/>
      <c r="DT516" s="202"/>
      <c r="DU516" s="202"/>
      <c r="DV516" s="202"/>
      <c r="DW516" s="138" t="s">
        <v>255</v>
      </c>
      <c r="DX516" s="143" t="s">
        <v>256</v>
      </c>
      <c r="DY516" s="144">
        <f>IF(DY513&lt;=DY506,0,IF(DY513&lt;=DY507,(DY499-DY501)*(DY513-DY506)/2,(DY499-DY501)*(DY507-DY506)/2))</f>
        <v>0</v>
      </c>
      <c r="DZ516" s="60">
        <f>IF(DZ513&lt;=DZ506,0,IF(DZ513&lt;=DZ507,(DZ499-DZ501)*(DZ513-DZ506)/2,(DZ499-DZ501)*(DZ507-DZ506)/2))</f>
        <v>0</v>
      </c>
      <c r="EA516" s="60">
        <f>IF(EA513&lt;=EA506,0,IF(EA513&lt;=EA507,(EA499-EA501)*(EA513-EA506)/2,(EA499-EA501)*(EA507-EA506)/2))</f>
        <v>0</v>
      </c>
      <c r="EB516" s="145">
        <f>IF(EB513&lt;=EB506,0,IF(EB513&lt;=EB507,(EB499-EB501)*(EB513-EB506)/2,(EB499-EB501)*(EB507-EB506)/2))</f>
        <v>0</v>
      </c>
      <c r="EC516" s="202"/>
    </row>
    <row r="517" spans="3:133" x14ac:dyDescent="0.3">
      <c r="C517" s="12"/>
      <c r="D517" s="16"/>
      <c r="E517" s="16"/>
      <c r="F517" s="16"/>
      <c r="G517" s="16"/>
      <c r="H517" s="138" t="s">
        <v>257</v>
      </c>
      <c r="I517" s="143" t="s">
        <v>258</v>
      </c>
      <c r="J517" s="144">
        <f>IF(J513&lt;=J507,0,IF(J513&lt;=J498,(J513-J507)*(((J499-J501)/2)-J514)/2,J506*(J499-J501)/2))</f>
        <v>0</v>
      </c>
      <c r="K517" s="60">
        <f>IF(K513&lt;=K507,0,IF(K513&lt;=K498,(K513-K507)*(((K499-K501)/2)-K514)/2,K506*(K499-K501)/2))</f>
        <v>0</v>
      </c>
      <c r="L517" s="60">
        <f>IF(L513&lt;=L507,0,IF(L513&lt;=L498,(L513-L507)*(((L499-L501)/2)-L514)/2,L506*(L499-L501)/2))</f>
        <v>0</v>
      </c>
      <c r="M517" s="145">
        <f>IF(M513&lt;=M507,0,IF(M513&lt;=M498,(M513-M507)*(((M499-M501)/2)-M514)/2,M506*(M499-M501)/2))</f>
        <v>0</v>
      </c>
      <c r="N517" s="16"/>
      <c r="T517" s="12"/>
      <c r="U517" s="202"/>
      <c r="V517" s="202"/>
      <c r="W517" s="202"/>
      <c r="X517" s="202"/>
      <c r="Y517" s="138" t="s">
        <v>257</v>
      </c>
      <c r="Z517" s="143" t="s">
        <v>258</v>
      </c>
      <c r="AA517" s="144">
        <f>IF(AA513&lt;=AA507,0,IF(AA513&lt;=AA498,(AA513-AA507)*(((AA499-AA501)/2)-AA514)/2,AA506*(AA499-AA501)/2))</f>
        <v>0</v>
      </c>
      <c r="AB517" s="60">
        <f>IF(AB513&lt;=AB507,0,IF(AB513&lt;=AB498,(AB513-AB507)*(((AB499-AB501)/2)-AB514)/2,AB506*(AB499-AB501)/2))</f>
        <v>0</v>
      </c>
      <c r="AC517" s="60">
        <f>IF(AC513&lt;=AC507,0,IF(AC513&lt;=AC498,(AC513-AC507)*(((AC499-AC501)/2)-AC514)/2,AC506*(AC499-AC501)/2))</f>
        <v>0</v>
      </c>
      <c r="AD517" s="145">
        <f>IF(AD513&lt;=AD507,0,IF(AD513&lt;=AD498,(AD513-AD507)*(((AD499-AD501)/2)-AD514)/2,AD506*(AD499-AD501)/2))</f>
        <v>0</v>
      </c>
      <c r="AE517" s="202"/>
      <c r="AK517" s="12"/>
      <c r="AL517" s="202"/>
      <c r="AM517" s="202"/>
      <c r="AN517" s="202"/>
      <c r="AO517" s="202"/>
      <c r="AP517" s="138" t="s">
        <v>257</v>
      </c>
      <c r="AQ517" s="143" t="s">
        <v>258</v>
      </c>
      <c r="AR517" s="144">
        <f>IF(AR513&lt;=AR507,0,IF(AR513&lt;=AR498,(AR513-AR507)*(((AR499-AR501)/2)-AR514)/2,AR506*(AR499-AR501)/2))</f>
        <v>0</v>
      </c>
      <c r="AS517" s="60">
        <f>IF(AS513&lt;=AS507,0,IF(AS513&lt;=AS498,(AS513-AS507)*(((AS499-AS501)/2)-AS514)/2,AS506*(AS499-AS501)/2))</f>
        <v>0</v>
      </c>
      <c r="AT517" s="60">
        <f>IF(AT513&lt;=AT507,0,IF(AT513&lt;=AT498,(AT513-AT507)*(((AT499-AT501)/2)-AT514)/2,AT506*(AT499-AT501)/2))</f>
        <v>0</v>
      </c>
      <c r="AU517" s="145">
        <f>IF(AU513&lt;=AU507,0,IF(AU513&lt;=AU498,(AU513-AU507)*(((AU499-AU501)/2)-AU514)/2,AU506*(AU499-AU501)/2))</f>
        <v>0</v>
      </c>
      <c r="AV517" s="202"/>
      <c r="BB517" s="12"/>
      <c r="BC517" s="202"/>
      <c r="BD517" s="202"/>
      <c r="BE517" s="202"/>
      <c r="BF517" s="202"/>
      <c r="BG517" s="138" t="s">
        <v>257</v>
      </c>
      <c r="BH517" s="143" t="s">
        <v>258</v>
      </c>
      <c r="BI517" s="144">
        <f>IF(BI513&lt;=BI507,0,IF(BI513&lt;=BI498,(BI513-BI507)*(((BI499-BI501)/2)-BI514)/2,BI506*(BI499-BI501)/2))</f>
        <v>0</v>
      </c>
      <c r="BJ517" s="60">
        <f>IF(BJ513&lt;=BJ507,0,IF(BJ513&lt;=BJ498,(BJ513-BJ507)*(((BJ499-BJ501)/2)-BJ514)/2,BJ506*(BJ499-BJ501)/2))</f>
        <v>0</v>
      </c>
      <c r="BK517" s="60">
        <f>IF(BK513&lt;=BK507,0,IF(BK513&lt;=BK498,(BK513-BK507)*(((BK499-BK501)/2)-BK514)/2,BK506*(BK499-BK501)/2))</f>
        <v>0</v>
      </c>
      <c r="BL517" s="145">
        <f>IF(BL513&lt;=BL507,0,IF(BL513&lt;=BL498,(BL513-BL507)*(((BL499-BL501)/2)-BL514)/2,BL506*(BL499-BL501)/2))</f>
        <v>0</v>
      </c>
      <c r="BM517" s="202"/>
      <c r="BS517" s="12"/>
      <c r="BT517" s="202"/>
      <c r="BU517" s="202"/>
      <c r="BV517" s="202"/>
      <c r="BW517" s="202"/>
      <c r="BX517" s="138" t="s">
        <v>257</v>
      </c>
      <c r="BY517" s="143" t="s">
        <v>258</v>
      </c>
      <c r="BZ517" s="144">
        <f>IF(BZ513&lt;=BZ507,0,IF(BZ513&lt;=BZ498,(BZ513-BZ507)*(((BZ499-BZ501)/2)-BZ514)/2,BZ506*(BZ499-BZ501)/2))</f>
        <v>0</v>
      </c>
      <c r="CA517" s="60">
        <f>IF(CA513&lt;=CA507,0,IF(CA513&lt;=CA498,(CA513-CA507)*(((CA499-CA501)/2)-CA514)/2,CA506*(CA499-CA501)/2))</f>
        <v>0</v>
      </c>
      <c r="CB517" s="60">
        <f>IF(CB513&lt;=CB507,0,IF(CB513&lt;=CB498,(CB513-CB507)*(((CB499-CB501)/2)-CB514)/2,CB506*(CB499-CB501)/2))</f>
        <v>0</v>
      </c>
      <c r="CC517" s="145">
        <f>IF(CC513&lt;=CC507,0,IF(CC513&lt;=CC498,(CC513-CC507)*(((CC499-CC501)/2)-CC514)/2,CC506*(CC499-CC501)/2))</f>
        <v>0</v>
      </c>
      <c r="CD517" s="202"/>
      <c r="CJ517" s="12"/>
      <c r="CK517" s="202"/>
      <c r="CL517" s="202"/>
      <c r="CM517" s="202"/>
      <c r="CN517" s="202"/>
      <c r="CO517" s="138" t="s">
        <v>257</v>
      </c>
      <c r="CP517" s="143" t="s">
        <v>258</v>
      </c>
      <c r="CQ517" s="144">
        <f>IF(CQ513&lt;=CQ507,0,IF(CQ513&lt;=CQ498,(CQ513-CQ507)*(((CQ499-CQ501)/2)-CQ514)/2,CQ506*(CQ499-CQ501)/2))</f>
        <v>0</v>
      </c>
      <c r="CR517" s="60">
        <f>IF(CR513&lt;=CR507,0,IF(CR513&lt;=CR498,(CR513-CR507)*(((CR499-CR501)/2)-CR514)/2,CR506*(CR499-CR501)/2))</f>
        <v>0</v>
      </c>
      <c r="CS517" s="60">
        <f>IF(CS513&lt;=CS507,0,IF(CS513&lt;=CS498,(CS513-CS507)*(((CS499-CS501)/2)-CS514)/2,CS506*(CS499-CS501)/2))</f>
        <v>0</v>
      </c>
      <c r="CT517" s="145">
        <f>IF(CT513&lt;=CT507,0,IF(CT513&lt;=CT498,(CT513-CT507)*(((CT499-CT501)/2)-CT514)/2,CT506*(CT499-CT501)/2))</f>
        <v>0</v>
      </c>
      <c r="CU517" s="202"/>
      <c r="DA517" s="12"/>
      <c r="DB517" s="202"/>
      <c r="DC517" s="202"/>
      <c r="DD517" s="202"/>
      <c r="DE517" s="202"/>
      <c r="DF517" s="138" t="s">
        <v>257</v>
      </c>
      <c r="DG517" s="143" t="s">
        <v>258</v>
      </c>
      <c r="DH517" s="144">
        <f>IF(DH513&lt;=DH507,0,IF(DH513&lt;=DH498,(DH513-DH507)*(((DH499-DH501)/2)-DH514)/2,DH506*(DH499-DH501)/2))</f>
        <v>0</v>
      </c>
      <c r="DI517" s="60">
        <f>IF(DI513&lt;=DI507,0,IF(DI513&lt;=DI498,(DI513-DI507)*(((DI499-DI501)/2)-DI514)/2,DI506*(DI499-DI501)/2))</f>
        <v>0</v>
      </c>
      <c r="DJ517" s="60">
        <f>IF(DJ513&lt;=DJ507,0,IF(DJ513&lt;=DJ498,(DJ513-DJ507)*(((DJ499-DJ501)/2)-DJ514)/2,DJ506*(DJ499-DJ501)/2))</f>
        <v>0</v>
      </c>
      <c r="DK517" s="145">
        <f>IF(DK513&lt;=DK507,0,IF(DK513&lt;=DK498,(DK513-DK507)*(((DK499-DK501)/2)-DK514)/2,DK506*(DK499-DK501)/2))</f>
        <v>0</v>
      </c>
      <c r="DL517" s="202"/>
      <c r="DR517" s="12"/>
      <c r="DS517" s="202"/>
      <c r="DT517" s="202"/>
      <c r="DU517" s="202"/>
      <c r="DV517" s="202"/>
      <c r="DW517" s="138" t="s">
        <v>257</v>
      </c>
      <c r="DX517" s="143" t="s">
        <v>258</v>
      </c>
      <c r="DY517" s="144">
        <f>IF(DY513&lt;=DY507,0,IF(DY513&lt;=DY498,(DY513-DY507)*(((DY499-DY501)/2)-DY514)/2,DY506*(DY499-DY501)/2))</f>
        <v>0</v>
      </c>
      <c r="DZ517" s="60">
        <f>IF(DZ513&lt;=DZ507,0,IF(DZ513&lt;=DZ498,(DZ513-DZ507)*(((DZ499-DZ501)/2)-DZ514)/2,DZ506*(DZ499-DZ501)/2))</f>
        <v>0</v>
      </c>
      <c r="EA517" s="60">
        <f>IF(EA513&lt;=EA507,0,IF(EA513&lt;=EA498,(EA513-EA507)*(((EA499-EA501)/2)-EA514)/2,EA506*(EA499-EA501)/2))</f>
        <v>0</v>
      </c>
      <c r="EB517" s="145">
        <f>IF(EB513&lt;=EB507,0,IF(EB513&lt;=EB498,(EB513-EB507)*(((EB499-EB501)/2)-EB514)/2,EB506*(EB499-EB501)/2))</f>
        <v>0</v>
      </c>
      <c r="EC517" s="202"/>
    </row>
    <row r="518" spans="3:133" x14ac:dyDescent="0.3">
      <c r="C518" s="12"/>
      <c r="D518" s="16"/>
      <c r="E518" s="16"/>
      <c r="F518" s="16"/>
      <c r="G518" s="16"/>
      <c r="H518" s="138" t="s">
        <v>259</v>
      </c>
      <c r="I518" s="150" t="s">
        <v>260</v>
      </c>
      <c r="J518" s="151">
        <f>IF(J513&lt;=J507,0,IF(J513&lt;=J498,J514*(J513-J507),0))</f>
        <v>0</v>
      </c>
      <c r="K518" s="152">
        <f>IF(K513&lt;=K507,0,IF(K513&lt;=K498,K514*(K513-K507),0))</f>
        <v>0</v>
      </c>
      <c r="L518" s="152">
        <f>IF(L513&lt;=L507,0,IF(L513&lt;=L498,L514*(L513-L507),0))</f>
        <v>0</v>
      </c>
      <c r="M518" s="153">
        <f>IF(M513&lt;=M507,0,IF(M513&lt;=M498,M514*(M513-M507),0))</f>
        <v>0</v>
      </c>
      <c r="N518" s="16"/>
      <c r="T518" s="12"/>
      <c r="U518" s="202"/>
      <c r="V518" s="202"/>
      <c r="W518" s="202"/>
      <c r="X518" s="202"/>
      <c r="Y518" s="138" t="s">
        <v>259</v>
      </c>
      <c r="Z518" s="150" t="s">
        <v>260</v>
      </c>
      <c r="AA518" s="151">
        <f>IF(AA513&lt;=AA507,0,IF(AA513&lt;=AA498,AA514*(AA513-AA507),0))</f>
        <v>0</v>
      </c>
      <c r="AB518" s="152">
        <f>IF(AB513&lt;=AB507,0,IF(AB513&lt;=AB498,AB514*(AB513-AB507),0))</f>
        <v>0</v>
      </c>
      <c r="AC518" s="152">
        <f>IF(AC513&lt;=AC507,0,IF(AC513&lt;=AC498,AC514*(AC513-AC507),0))</f>
        <v>0</v>
      </c>
      <c r="AD518" s="153">
        <f>IF(AD513&lt;=AD507,0,IF(AD513&lt;=AD498,AD514*(AD513-AD507),0))</f>
        <v>0</v>
      </c>
      <c r="AE518" s="202"/>
      <c r="AK518" s="12"/>
      <c r="AL518" s="202"/>
      <c r="AM518" s="202"/>
      <c r="AN518" s="202"/>
      <c r="AO518" s="202"/>
      <c r="AP518" s="138" t="s">
        <v>259</v>
      </c>
      <c r="AQ518" s="150" t="s">
        <v>260</v>
      </c>
      <c r="AR518" s="151">
        <f>IF(AR513&lt;=AR507,0,IF(AR513&lt;=AR498,AR514*(AR513-AR507),0))</f>
        <v>0</v>
      </c>
      <c r="AS518" s="152">
        <f>IF(AS513&lt;=AS507,0,IF(AS513&lt;=AS498,AS514*(AS513-AS507),0))</f>
        <v>0</v>
      </c>
      <c r="AT518" s="152">
        <f>IF(AT513&lt;=AT507,0,IF(AT513&lt;=AT498,AT514*(AT513-AT507),0))</f>
        <v>0</v>
      </c>
      <c r="AU518" s="153">
        <f>IF(AU513&lt;=AU507,0,IF(AU513&lt;=AU498,AU514*(AU513-AU507),0))</f>
        <v>0</v>
      </c>
      <c r="AV518" s="202"/>
      <c r="BB518" s="12"/>
      <c r="BC518" s="202"/>
      <c r="BD518" s="202"/>
      <c r="BE518" s="202"/>
      <c r="BF518" s="202"/>
      <c r="BG518" s="138" t="s">
        <v>259</v>
      </c>
      <c r="BH518" s="150" t="s">
        <v>260</v>
      </c>
      <c r="BI518" s="151">
        <f>IF(BI513&lt;=BI507,0,IF(BI513&lt;=BI498,BI514*(BI513-BI507),0))</f>
        <v>0</v>
      </c>
      <c r="BJ518" s="152">
        <f>IF(BJ513&lt;=BJ507,0,IF(BJ513&lt;=BJ498,BJ514*(BJ513-BJ507),0))</f>
        <v>0</v>
      </c>
      <c r="BK518" s="152">
        <f>IF(BK513&lt;=BK507,0,IF(BK513&lt;=BK498,BK514*(BK513-BK507),0))</f>
        <v>0</v>
      </c>
      <c r="BL518" s="153">
        <f>IF(BL513&lt;=BL507,0,IF(BL513&lt;=BL498,BL514*(BL513-BL507),0))</f>
        <v>0</v>
      </c>
      <c r="BM518" s="202"/>
      <c r="BS518" s="12"/>
      <c r="BT518" s="202"/>
      <c r="BU518" s="202"/>
      <c r="BV518" s="202"/>
      <c r="BW518" s="202"/>
      <c r="BX518" s="138" t="s">
        <v>259</v>
      </c>
      <c r="BY518" s="150" t="s">
        <v>260</v>
      </c>
      <c r="BZ518" s="151">
        <f>IF(BZ513&lt;=BZ507,0,IF(BZ513&lt;=BZ498,BZ514*(BZ513-BZ507),0))</f>
        <v>0</v>
      </c>
      <c r="CA518" s="152">
        <f>IF(CA513&lt;=CA507,0,IF(CA513&lt;=CA498,CA514*(CA513-CA507),0))</f>
        <v>0</v>
      </c>
      <c r="CB518" s="152">
        <f>IF(CB513&lt;=CB507,0,IF(CB513&lt;=CB498,CB514*(CB513-CB507),0))</f>
        <v>0</v>
      </c>
      <c r="CC518" s="153">
        <f>IF(CC513&lt;=CC507,0,IF(CC513&lt;=CC498,CC514*(CC513-CC507),0))</f>
        <v>0</v>
      </c>
      <c r="CD518" s="202"/>
      <c r="CJ518" s="12"/>
      <c r="CK518" s="202"/>
      <c r="CL518" s="202"/>
      <c r="CM518" s="202"/>
      <c r="CN518" s="202"/>
      <c r="CO518" s="138" t="s">
        <v>259</v>
      </c>
      <c r="CP518" s="150" t="s">
        <v>260</v>
      </c>
      <c r="CQ518" s="151">
        <f>IF(CQ513&lt;=CQ507,0,IF(CQ513&lt;=CQ498,CQ514*(CQ513-CQ507),0))</f>
        <v>0</v>
      </c>
      <c r="CR518" s="152">
        <f>IF(CR513&lt;=CR507,0,IF(CR513&lt;=CR498,CR514*(CR513-CR507),0))</f>
        <v>0</v>
      </c>
      <c r="CS518" s="152">
        <f>IF(CS513&lt;=CS507,0,IF(CS513&lt;=CS498,CS514*(CS513-CS507),0))</f>
        <v>0</v>
      </c>
      <c r="CT518" s="153">
        <f>IF(CT513&lt;=CT507,0,IF(CT513&lt;=CT498,CT514*(CT513-CT507),0))</f>
        <v>0</v>
      </c>
      <c r="CU518" s="202"/>
      <c r="DA518" s="12"/>
      <c r="DB518" s="202"/>
      <c r="DC518" s="202"/>
      <c r="DD518" s="202"/>
      <c r="DE518" s="202"/>
      <c r="DF518" s="138" t="s">
        <v>259</v>
      </c>
      <c r="DG518" s="150" t="s">
        <v>260</v>
      </c>
      <c r="DH518" s="151">
        <f>IF(DH513&lt;=DH507,0,IF(DH513&lt;=DH498,DH514*(DH513-DH507),0))</f>
        <v>0</v>
      </c>
      <c r="DI518" s="152">
        <f>IF(DI513&lt;=DI507,0,IF(DI513&lt;=DI498,DI514*(DI513-DI507),0))</f>
        <v>0</v>
      </c>
      <c r="DJ518" s="152">
        <f>IF(DJ513&lt;=DJ507,0,IF(DJ513&lt;=DJ498,DJ514*(DJ513-DJ507),0))</f>
        <v>0</v>
      </c>
      <c r="DK518" s="153">
        <f>IF(DK513&lt;=DK507,0,IF(DK513&lt;=DK498,DK514*(DK513-DK507),0))</f>
        <v>0</v>
      </c>
      <c r="DL518" s="202"/>
      <c r="DR518" s="12"/>
      <c r="DS518" s="202"/>
      <c r="DT518" s="202"/>
      <c r="DU518" s="202"/>
      <c r="DV518" s="202"/>
      <c r="DW518" s="138" t="s">
        <v>259</v>
      </c>
      <c r="DX518" s="150" t="s">
        <v>260</v>
      </c>
      <c r="DY518" s="151">
        <f>IF(DY513&lt;=DY507,0,IF(DY513&lt;=DY498,DY514*(DY513-DY507),0))</f>
        <v>0</v>
      </c>
      <c r="DZ518" s="152">
        <f>IF(DZ513&lt;=DZ507,0,IF(DZ513&lt;=DZ498,DZ514*(DZ513-DZ507),0))</f>
        <v>0</v>
      </c>
      <c r="EA518" s="152">
        <f>IF(EA513&lt;=EA507,0,IF(EA513&lt;=EA498,EA514*(EA513-EA507),0))</f>
        <v>0</v>
      </c>
      <c r="EB518" s="153">
        <f>IF(EB513&lt;=EB507,0,IF(EB513&lt;=EB498,EB514*(EB513-EB507),0))</f>
        <v>0</v>
      </c>
      <c r="EC518" s="202"/>
    </row>
    <row r="519" spans="3:133" x14ac:dyDescent="0.3">
      <c r="C519" s="12"/>
      <c r="D519" s="16"/>
      <c r="E519" s="16"/>
      <c r="F519" s="16"/>
      <c r="G519" s="16"/>
      <c r="H519" s="138"/>
      <c r="I519" s="143" t="s">
        <v>261</v>
      </c>
      <c r="J519" s="144">
        <f t="shared" ref="J519:M519" si="181">SUM(J515:J518)</f>
        <v>0</v>
      </c>
      <c r="K519" s="60">
        <f t="shared" si="181"/>
        <v>255</v>
      </c>
      <c r="L519" s="60">
        <f t="shared" si="181"/>
        <v>510</v>
      </c>
      <c r="M519" s="145">
        <f t="shared" si="181"/>
        <v>1020</v>
      </c>
      <c r="N519" s="16"/>
      <c r="T519" s="12"/>
      <c r="U519" s="202"/>
      <c r="V519" s="202"/>
      <c r="W519" s="202"/>
      <c r="X519" s="202"/>
      <c r="Y519" s="138"/>
      <c r="Z519" s="143" t="s">
        <v>261</v>
      </c>
      <c r="AA519" s="144">
        <f t="shared" ref="AA519:AD519" si="182">SUM(AA515:AA518)</f>
        <v>0</v>
      </c>
      <c r="AB519" s="60">
        <f t="shared" si="182"/>
        <v>255</v>
      </c>
      <c r="AC519" s="60">
        <f t="shared" si="182"/>
        <v>510</v>
      </c>
      <c r="AD519" s="145">
        <f t="shared" si="182"/>
        <v>1020</v>
      </c>
      <c r="AE519" s="202"/>
      <c r="AK519" s="12"/>
      <c r="AL519" s="202"/>
      <c r="AM519" s="202"/>
      <c r="AN519" s="202"/>
      <c r="AO519" s="202"/>
      <c r="AP519" s="138"/>
      <c r="AQ519" s="143" t="s">
        <v>261</v>
      </c>
      <c r="AR519" s="144">
        <f t="shared" ref="AR519:AU519" si="183">SUM(AR515:AR518)</f>
        <v>0</v>
      </c>
      <c r="AS519" s="60">
        <f t="shared" si="183"/>
        <v>255</v>
      </c>
      <c r="AT519" s="60">
        <f t="shared" si="183"/>
        <v>510</v>
      </c>
      <c r="AU519" s="145">
        <f t="shared" si="183"/>
        <v>1020</v>
      </c>
      <c r="AV519" s="202"/>
      <c r="BB519" s="12"/>
      <c r="BC519" s="202"/>
      <c r="BD519" s="202"/>
      <c r="BE519" s="202"/>
      <c r="BF519" s="202"/>
      <c r="BG519" s="138"/>
      <c r="BH519" s="143" t="s">
        <v>261</v>
      </c>
      <c r="BI519" s="144">
        <f t="shared" ref="BI519:BL519" si="184">SUM(BI515:BI518)</f>
        <v>0</v>
      </c>
      <c r="BJ519" s="60">
        <f t="shared" si="184"/>
        <v>255</v>
      </c>
      <c r="BK519" s="60">
        <f t="shared" si="184"/>
        <v>510</v>
      </c>
      <c r="BL519" s="145">
        <f t="shared" si="184"/>
        <v>1020</v>
      </c>
      <c r="BM519" s="202"/>
      <c r="BS519" s="12"/>
      <c r="BT519" s="202"/>
      <c r="BU519" s="202"/>
      <c r="BV519" s="202"/>
      <c r="BW519" s="202"/>
      <c r="BX519" s="138"/>
      <c r="BY519" s="143" t="s">
        <v>261</v>
      </c>
      <c r="BZ519" s="144">
        <f t="shared" ref="BZ519:CC519" si="185">SUM(BZ515:BZ518)</f>
        <v>0</v>
      </c>
      <c r="CA519" s="60">
        <f t="shared" si="185"/>
        <v>0</v>
      </c>
      <c r="CB519" s="60">
        <f t="shared" si="185"/>
        <v>0</v>
      </c>
      <c r="CC519" s="145">
        <f t="shared" si="185"/>
        <v>0</v>
      </c>
      <c r="CD519" s="202"/>
      <c r="CJ519" s="12"/>
      <c r="CK519" s="202"/>
      <c r="CL519" s="202"/>
      <c r="CM519" s="202"/>
      <c r="CN519" s="202"/>
      <c r="CO519" s="138"/>
      <c r="CP519" s="143" t="s">
        <v>261</v>
      </c>
      <c r="CQ519" s="144">
        <f t="shared" ref="CQ519:CT519" si="186">SUM(CQ515:CQ518)</f>
        <v>0</v>
      </c>
      <c r="CR519" s="60">
        <f t="shared" si="186"/>
        <v>0</v>
      </c>
      <c r="CS519" s="60">
        <f t="shared" si="186"/>
        <v>0</v>
      </c>
      <c r="CT519" s="145">
        <f t="shared" si="186"/>
        <v>0</v>
      </c>
      <c r="CU519" s="202"/>
      <c r="DA519" s="12"/>
      <c r="DB519" s="202"/>
      <c r="DC519" s="202"/>
      <c r="DD519" s="202"/>
      <c r="DE519" s="202"/>
      <c r="DF519" s="138"/>
      <c r="DG519" s="143" t="s">
        <v>261</v>
      </c>
      <c r="DH519" s="144">
        <f t="shared" ref="DH519:DK519" si="187">SUM(DH515:DH518)</f>
        <v>0</v>
      </c>
      <c r="DI519" s="60">
        <f t="shared" si="187"/>
        <v>0</v>
      </c>
      <c r="DJ519" s="60">
        <f t="shared" si="187"/>
        <v>0</v>
      </c>
      <c r="DK519" s="145">
        <f t="shared" si="187"/>
        <v>0</v>
      </c>
      <c r="DL519" s="202"/>
      <c r="DR519" s="12"/>
      <c r="DS519" s="202"/>
      <c r="DT519" s="202"/>
      <c r="DU519" s="202"/>
      <c r="DV519" s="202"/>
      <c r="DW519" s="138"/>
      <c r="DX519" s="143" t="s">
        <v>261</v>
      </c>
      <c r="DY519" s="144">
        <f t="shared" ref="DY519:EB519" si="188">SUM(DY515:DY518)</f>
        <v>0</v>
      </c>
      <c r="DZ519" s="60">
        <f t="shared" si="188"/>
        <v>0</v>
      </c>
      <c r="EA519" s="60">
        <f t="shared" si="188"/>
        <v>0</v>
      </c>
      <c r="EB519" s="145">
        <f t="shared" si="188"/>
        <v>0</v>
      </c>
      <c r="EC519" s="202"/>
    </row>
    <row r="520" spans="3:133" x14ac:dyDescent="0.3">
      <c r="C520" s="12"/>
      <c r="D520" s="16"/>
      <c r="E520" s="16"/>
      <c r="F520" s="16"/>
      <c r="G520" s="16"/>
      <c r="H520" s="138" t="s">
        <v>262</v>
      </c>
      <c r="I520" s="146" t="s">
        <v>263</v>
      </c>
      <c r="J520" s="147">
        <f>IF(J513&lt;=J506,2*J513/3,2*J506/3)</f>
        <v>0</v>
      </c>
      <c r="K520" s="148">
        <f>IF(K513&lt;=K506,2*K513/3,2*K506/3)</f>
        <v>0</v>
      </c>
      <c r="L520" s="148">
        <f>IF(L513&lt;=L506,2*L513/3,2*L506/3)</f>
        <v>0</v>
      </c>
      <c r="M520" s="149">
        <f>IF(M513&lt;=M506,2*M513/3,2*M506/3)</f>
        <v>0</v>
      </c>
      <c r="N520" s="16"/>
      <c r="T520" s="12"/>
      <c r="U520" s="202"/>
      <c r="V520" s="202"/>
      <c r="W520" s="202"/>
      <c r="X520" s="202"/>
      <c r="Y520" s="138" t="s">
        <v>262</v>
      </c>
      <c r="Z520" s="146" t="s">
        <v>263</v>
      </c>
      <c r="AA520" s="147">
        <f>IF(AA513&lt;=AA506,2*AA513/3,2*AA506/3)</f>
        <v>0</v>
      </c>
      <c r="AB520" s="148">
        <f>IF(AB513&lt;=AB506,2*AB513/3,2*AB506/3)</f>
        <v>0</v>
      </c>
      <c r="AC520" s="148">
        <f>IF(AC513&lt;=AC506,2*AC513/3,2*AC506/3)</f>
        <v>0</v>
      </c>
      <c r="AD520" s="149">
        <f>IF(AD513&lt;=AD506,2*AD513/3,2*AD506/3)</f>
        <v>0</v>
      </c>
      <c r="AE520" s="202"/>
      <c r="AK520" s="12"/>
      <c r="AL520" s="202"/>
      <c r="AM520" s="202"/>
      <c r="AN520" s="202"/>
      <c r="AO520" s="202"/>
      <c r="AP520" s="138" t="s">
        <v>262</v>
      </c>
      <c r="AQ520" s="146" t="s">
        <v>263</v>
      </c>
      <c r="AR520" s="147">
        <f>IF(AR513&lt;=AR506,2*AR513/3,2*AR506/3)</f>
        <v>0</v>
      </c>
      <c r="AS520" s="148">
        <f>IF(AS513&lt;=AS506,2*AS513/3,2*AS506/3)</f>
        <v>0</v>
      </c>
      <c r="AT520" s="148">
        <f>IF(AT513&lt;=AT506,2*AT513/3,2*AT506/3)</f>
        <v>0</v>
      </c>
      <c r="AU520" s="149">
        <f>IF(AU513&lt;=AU506,2*AU513/3,2*AU506/3)</f>
        <v>0</v>
      </c>
      <c r="AV520" s="202"/>
      <c r="BB520" s="12"/>
      <c r="BC520" s="202"/>
      <c r="BD520" s="202"/>
      <c r="BE520" s="202"/>
      <c r="BF520" s="202"/>
      <c r="BG520" s="138" t="s">
        <v>262</v>
      </c>
      <c r="BH520" s="146" t="s">
        <v>263</v>
      </c>
      <c r="BI520" s="147">
        <f>IF(BI513&lt;=BI506,2*BI513/3,2*BI506/3)</f>
        <v>0</v>
      </c>
      <c r="BJ520" s="148">
        <f>IF(BJ513&lt;=BJ506,2*BJ513/3,2*BJ506/3)</f>
        <v>0</v>
      </c>
      <c r="BK520" s="148">
        <f>IF(BK513&lt;=BK506,2*BK513/3,2*BK506/3)</f>
        <v>0</v>
      </c>
      <c r="BL520" s="149">
        <f>IF(BL513&lt;=BL506,2*BL513/3,2*BL506/3)</f>
        <v>0</v>
      </c>
      <c r="BM520" s="202"/>
      <c r="BS520" s="12"/>
      <c r="BT520" s="202"/>
      <c r="BU520" s="202"/>
      <c r="BV520" s="202"/>
      <c r="BW520" s="202"/>
      <c r="BX520" s="138" t="s">
        <v>262</v>
      </c>
      <c r="BY520" s="146" t="s">
        <v>263</v>
      </c>
      <c r="BZ520" s="147">
        <f>IF(BZ513&lt;=BZ506,2*BZ513/3,2*BZ506/3)</f>
        <v>0</v>
      </c>
      <c r="CA520" s="148">
        <f>IF(CA513&lt;=CA506,2*CA513/3,2*CA506/3)</f>
        <v>5.666666666666667</v>
      </c>
      <c r="CB520" s="148">
        <f>IF(CB513&lt;=CB506,2*CB513/3,2*CB506/3)</f>
        <v>11.333333333333334</v>
      </c>
      <c r="CC520" s="149">
        <f>IF(CC513&lt;=CC506,2*CC513/3,2*CC506/3)</f>
        <v>20</v>
      </c>
      <c r="CD520" s="202"/>
      <c r="CJ520" s="12"/>
      <c r="CK520" s="202"/>
      <c r="CL520" s="202"/>
      <c r="CM520" s="202"/>
      <c r="CN520" s="202"/>
      <c r="CO520" s="138" t="s">
        <v>262</v>
      </c>
      <c r="CP520" s="146" t="s">
        <v>263</v>
      </c>
      <c r="CQ520" s="147">
        <f>IF(CQ513&lt;=CQ506,2*CQ513/3,2*CQ506/3)</f>
        <v>0</v>
      </c>
      <c r="CR520" s="148">
        <f>IF(CR513&lt;=CR506,2*CR513/3,2*CR506/3)</f>
        <v>5.666666666666667</v>
      </c>
      <c r="CS520" s="148">
        <f>IF(CS513&lt;=CS506,2*CS513/3,2*CS506/3)</f>
        <v>11.333333333333334</v>
      </c>
      <c r="CT520" s="149">
        <f>IF(CT513&lt;=CT506,2*CT513/3,2*CT506/3)</f>
        <v>20</v>
      </c>
      <c r="CU520" s="202"/>
      <c r="DA520" s="12"/>
      <c r="DB520" s="202"/>
      <c r="DC520" s="202"/>
      <c r="DD520" s="202"/>
      <c r="DE520" s="202"/>
      <c r="DF520" s="138" t="s">
        <v>262</v>
      </c>
      <c r="DG520" s="146" t="s">
        <v>263</v>
      </c>
      <c r="DH520" s="147">
        <f>IF(DH513&lt;=DH506,2*DH513/3,2*DH506/3)</f>
        <v>0</v>
      </c>
      <c r="DI520" s="148">
        <f>IF(DI513&lt;=DI506,2*DI513/3,2*DI506/3)</f>
        <v>5.666666666666667</v>
      </c>
      <c r="DJ520" s="148">
        <f>IF(DJ513&lt;=DJ506,2*DJ513/3,2*DJ506/3)</f>
        <v>11.333333333333334</v>
      </c>
      <c r="DK520" s="149">
        <f>IF(DK513&lt;=DK506,2*DK513/3,2*DK506/3)</f>
        <v>20</v>
      </c>
      <c r="DL520" s="202"/>
      <c r="DR520" s="12"/>
      <c r="DS520" s="202"/>
      <c r="DT520" s="202"/>
      <c r="DU520" s="202"/>
      <c r="DV520" s="202"/>
      <c r="DW520" s="138" t="s">
        <v>262</v>
      </c>
      <c r="DX520" s="146" t="s">
        <v>263</v>
      </c>
      <c r="DY520" s="147">
        <f>IF(DY513&lt;=DY506,2*DY513/3,2*DY506/3)</f>
        <v>0</v>
      </c>
      <c r="DZ520" s="148">
        <f>IF(DZ513&lt;=DZ506,2*DZ513/3,2*DZ506/3)</f>
        <v>5.666666666666667</v>
      </c>
      <c r="EA520" s="148">
        <f>IF(EA513&lt;=EA506,2*EA513/3,2*EA506/3)</f>
        <v>11.333333333333334</v>
      </c>
      <c r="EB520" s="149">
        <f>IF(EB513&lt;=EB506,2*EB513/3,2*EB506/3)</f>
        <v>20</v>
      </c>
      <c r="EC520" s="202"/>
    </row>
    <row r="521" spans="3:133" x14ac:dyDescent="0.3">
      <c r="C521" s="12"/>
      <c r="D521" s="16"/>
      <c r="E521" s="16"/>
      <c r="F521" s="16"/>
      <c r="G521" s="16"/>
      <c r="H521" s="138" t="s">
        <v>264</v>
      </c>
      <c r="I521" s="143" t="s">
        <v>265</v>
      </c>
      <c r="J521" s="144">
        <f>IF(J513&lt;=J506,0,IF(J513&lt;=J507,J506+(J513-J506)/2,J506+(J507-J506)/2))</f>
        <v>0</v>
      </c>
      <c r="K521" s="60">
        <f>IF(K513&lt;=K506,0,IF(K513&lt;=K507,K506+(K513-K506)/2,K506+(K507-K506)/2))</f>
        <v>4.25</v>
      </c>
      <c r="L521" s="60">
        <f>IF(L513&lt;=L506,0,IF(L513&lt;=L507,L506+(L513-L506)/2,L506+(L507-L506)/2))</f>
        <v>8.5</v>
      </c>
      <c r="M521" s="145">
        <f>IF(M513&lt;=M506,0,IF(M513&lt;=M507,M506+(M513-M506)/2,M506+(M507-M506)/2))</f>
        <v>17</v>
      </c>
      <c r="N521" s="16"/>
      <c r="T521" s="12"/>
      <c r="U521" s="202"/>
      <c r="V521" s="202"/>
      <c r="W521" s="202"/>
      <c r="X521" s="202"/>
      <c r="Y521" s="138" t="s">
        <v>264</v>
      </c>
      <c r="Z521" s="143" t="s">
        <v>265</v>
      </c>
      <c r="AA521" s="144">
        <f>IF(AA513&lt;=AA506,0,IF(AA513&lt;=AA507,AA506+(AA513-AA506)/2,AA506+(AA507-AA506)/2))</f>
        <v>0</v>
      </c>
      <c r="AB521" s="60">
        <f>IF(AB513&lt;=AB506,0,IF(AB513&lt;=AB507,AB506+(AB513-AB506)/2,AB506+(AB507-AB506)/2))</f>
        <v>4.25</v>
      </c>
      <c r="AC521" s="60">
        <f>IF(AC513&lt;=AC506,0,IF(AC513&lt;=AC507,AC506+(AC513-AC506)/2,AC506+(AC507-AC506)/2))</f>
        <v>8.5</v>
      </c>
      <c r="AD521" s="145">
        <f>IF(AD513&lt;=AD506,0,IF(AD513&lt;=AD507,AD506+(AD513-AD506)/2,AD506+(AD507-AD506)/2))</f>
        <v>17</v>
      </c>
      <c r="AE521" s="202"/>
      <c r="AK521" s="12"/>
      <c r="AL521" s="202"/>
      <c r="AM521" s="202"/>
      <c r="AN521" s="202"/>
      <c r="AO521" s="202"/>
      <c r="AP521" s="138" t="s">
        <v>264</v>
      </c>
      <c r="AQ521" s="143" t="s">
        <v>265</v>
      </c>
      <c r="AR521" s="144">
        <f>IF(AR513&lt;=AR506,0,IF(AR513&lt;=AR507,AR506+(AR513-AR506)/2,AR506+(AR507-AR506)/2))</f>
        <v>0</v>
      </c>
      <c r="AS521" s="60">
        <f>IF(AS513&lt;=AS506,0,IF(AS513&lt;=AS507,AS506+(AS513-AS506)/2,AS506+(AS507-AS506)/2))</f>
        <v>4.25</v>
      </c>
      <c r="AT521" s="60">
        <f>IF(AT513&lt;=AT506,0,IF(AT513&lt;=AT507,AT506+(AT513-AT506)/2,AT506+(AT507-AT506)/2))</f>
        <v>8.5</v>
      </c>
      <c r="AU521" s="145">
        <f>IF(AU513&lt;=AU506,0,IF(AU513&lt;=AU507,AU506+(AU513-AU506)/2,AU506+(AU507-AU506)/2))</f>
        <v>17</v>
      </c>
      <c r="AV521" s="202"/>
      <c r="BB521" s="12"/>
      <c r="BC521" s="202"/>
      <c r="BD521" s="202"/>
      <c r="BE521" s="202"/>
      <c r="BF521" s="202"/>
      <c r="BG521" s="138" t="s">
        <v>264</v>
      </c>
      <c r="BH521" s="143" t="s">
        <v>265</v>
      </c>
      <c r="BI521" s="144">
        <f>IF(BI513&lt;=BI506,0,IF(BI513&lt;=BI507,BI506+(BI513-BI506)/2,BI506+(BI507-BI506)/2))</f>
        <v>0</v>
      </c>
      <c r="BJ521" s="60">
        <f>IF(BJ513&lt;=BJ506,0,IF(BJ513&lt;=BJ507,BJ506+(BJ513-BJ506)/2,BJ506+(BJ507-BJ506)/2))</f>
        <v>4.25</v>
      </c>
      <c r="BK521" s="60">
        <f>IF(BK513&lt;=BK506,0,IF(BK513&lt;=BK507,BK506+(BK513-BK506)/2,BK506+(BK507-BK506)/2))</f>
        <v>8.5</v>
      </c>
      <c r="BL521" s="145">
        <f>IF(BL513&lt;=BL506,0,IF(BL513&lt;=BL507,BL506+(BL513-BL506)/2,BL506+(BL507-BL506)/2))</f>
        <v>17</v>
      </c>
      <c r="BM521" s="202"/>
      <c r="BS521" s="12"/>
      <c r="BT521" s="202"/>
      <c r="BU521" s="202"/>
      <c r="BV521" s="202"/>
      <c r="BW521" s="202"/>
      <c r="BX521" s="138" t="s">
        <v>264</v>
      </c>
      <c r="BY521" s="143" t="s">
        <v>265</v>
      </c>
      <c r="BZ521" s="144">
        <f>IF(BZ513&lt;=BZ506,0,IF(BZ513&lt;=BZ507,BZ506+(BZ513-BZ506)/2,BZ506+(BZ507-BZ506)/2))</f>
        <v>0</v>
      </c>
      <c r="CA521" s="60">
        <f>IF(CA513&lt;=CA506,0,IF(CA513&lt;=CA507,CA506+(CA513-CA506)/2,CA506+(CA507-CA506)/2))</f>
        <v>0</v>
      </c>
      <c r="CB521" s="60">
        <f>IF(CB513&lt;=CB506,0,IF(CB513&lt;=CB507,CB506+(CB513-CB506)/2,CB506+(CB507-CB506)/2))</f>
        <v>0</v>
      </c>
      <c r="CC521" s="145">
        <f>IF(CC513&lt;=CC506,0,IF(CC513&lt;=CC507,CC506+(CC513-CC506)/2,CC506+(CC507-CC506)/2))</f>
        <v>30</v>
      </c>
      <c r="CD521" s="202"/>
      <c r="CJ521" s="12"/>
      <c r="CK521" s="202"/>
      <c r="CL521" s="202"/>
      <c r="CM521" s="202"/>
      <c r="CN521" s="202"/>
      <c r="CO521" s="138" t="s">
        <v>264</v>
      </c>
      <c r="CP521" s="143" t="s">
        <v>265</v>
      </c>
      <c r="CQ521" s="144">
        <f>IF(CQ513&lt;=CQ506,0,IF(CQ513&lt;=CQ507,CQ506+(CQ513-CQ506)/2,CQ506+(CQ507-CQ506)/2))</f>
        <v>0</v>
      </c>
      <c r="CR521" s="60">
        <f>IF(CR513&lt;=CR506,0,IF(CR513&lt;=CR507,CR506+(CR513-CR506)/2,CR506+(CR507-CR506)/2))</f>
        <v>0</v>
      </c>
      <c r="CS521" s="60">
        <f>IF(CS513&lt;=CS506,0,IF(CS513&lt;=CS507,CS506+(CS513-CS506)/2,CS506+(CS507-CS506)/2))</f>
        <v>0</v>
      </c>
      <c r="CT521" s="145">
        <f>IF(CT513&lt;=CT506,0,IF(CT513&lt;=CT507,CT506+(CT513-CT506)/2,CT506+(CT507-CT506)/2))</f>
        <v>30</v>
      </c>
      <c r="CU521" s="202"/>
      <c r="DA521" s="12"/>
      <c r="DB521" s="202"/>
      <c r="DC521" s="202"/>
      <c r="DD521" s="202"/>
      <c r="DE521" s="202"/>
      <c r="DF521" s="138" t="s">
        <v>264</v>
      </c>
      <c r="DG521" s="143" t="s">
        <v>265</v>
      </c>
      <c r="DH521" s="144">
        <f>IF(DH513&lt;=DH506,0,IF(DH513&lt;=DH507,DH506+(DH513-DH506)/2,DH506+(DH507-DH506)/2))</f>
        <v>0</v>
      </c>
      <c r="DI521" s="60">
        <f>IF(DI513&lt;=DI506,0,IF(DI513&lt;=DI507,DI506+(DI513-DI506)/2,DI506+(DI507-DI506)/2))</f>
        <v>0</v>
      </c>
      <c r="DJ521" s="60">
        <f>IF(DJ513&lt;=DJ506,0,IF(DJ513&lt;=DJ507,DJ506+(DJ513-DJ506)/2,DJ506+(DJ507-DJ506)/2))</f>
        <v>0</v>
      </c>
      <c r="DK521" s="145">
        <f>IF(DK513&lt;=DK506,0,IF(DK513&lt;=DK507,DK506+(DK513-DK506)/2,DK506+(DK507-DK506)/2))</f>
        <v>30</v>
      </c>
      <c r="DL521" s="202"/>
      <c r="DR521" s="12"/>
      <c r="DS521" s="202"/>
      <c r="DT521" s="202"/>
      <c r="DU521" s="202"/>
      <c r="DV521" s="202"/>
      <c r="DW521" s="138" t="s">
        <v>264</v>
      </c>
      <c r="DX521" s="143" t="s">
        <v>265</v>
      </c>
      <c r="DY521" s="144">
        <f>IF(DY513&lt;=DY506,0,IF(DY513&lt;=DY507,DY506+(DY513-DY506)/2,DY506+(DY507-DY506)/2))</f>
        <v>0</v>
      </c>
      <c r="DZ521" s="60">
        <f>IF(DZ513&lt;=DZ506,0,IF(DZ513&lt;=DZ507,DZ506+(DZ513-DZ506)/2,DZ506+(DZ507-DZ506)/2))</f>
        <v>0</v>
      </c>
      <c r="EA521" s="60">
        <f>IF(EA513&lt;=EA506,0,IF(EA513&lt;=EA507,EA506+(EA513-EA506)/2,EA506+(EA507-EA506)/2))</f>
        <v>0</v>
      </c>
      <c r="EB521" s="145">
        <f>IF(EB513&lt;=EB506,0,IF(EB513&lt;=EB507,EB506+(EB513-EB506)/2,EB506+(EB507-EB506)/2))</f>
        <v>30</v>
      </c>
      <c r="EC521" s="202"/>
    </row>
    <row r="522" spans="3:133" x14ac:dyDescent="0.3">
      <c r="C522" s="12"/>
      <c r="D522" s="16"/>
      <c r="E522" s="16"/>
      <c r="F522" s="16"/>
      <c r="G522" s="16"/>
      <c r="H522" s="138" t="s">
        <v>266</v>
      </c>
      <c r="I522" s="143" t="s">
        <v>267</v>
      </c>
      <c r="J522" s="144">
        <f>IF(J513&lt;=J507,0,IF(J513&lt;=J498,J507+(J513-J507)/3,J507+J506/3))</f>
        <v>0</v>
      </c>
      <c r="K522" s="60">
        <f>IF(K513&lt;=K507,0,IF(K513&lt;=K498,K507+(K513-K507)/3,K507+K506/3))</f>
        <v>0</v>
      </c>
      <c r="L522" s="60">
        <f>IF(L513&lt;=L507,0,IF(L513&lt;=L498,L507+(L513-L507)/3,L507+L506/3))</f>
        <v>0</v>
      </c>
      <c r="M522" s="145">
        <f>IF(M513&lt;=M507,0,IF(M513&lt;=M498,M507+(M513-M507)/3,M507+M506/3))</f>
        <v>0</v>
      </c>
      <c r="N522" s="16"/>
      <c r="T522" s="12"/>
      <c r="U522" s="202"/>
      <c r="V522" s="202"/>
      <c r="W522" s="202"/>
      <c r="X522" s="202"/>
      <c r="Y522" s="138" t="s">
        <v>266</v>
      </c>
      <c r="Z522" s="143" t="s">
        <v>267</v>
      </c>
      <c r="AA522" s="144">
        <f>IF(AA513&lt;=AA507,0,IF(AA513&lt;=AA498,AA507+(AA513-AA507)/3,AA507+AA506/3))</f>
        <v>0</v>
      </c>
      <c r="AB522" s="60">
        <f>IF(AB513&lt;=AB507,0,IF(AB513&lt;=AB498,AB507+(AB513-AB507)/3,AB507+AB506/3))</f>
        <v>0</v>
      </c>
      <c r="AC522" s="60">
        <f>IF(AC513&lt;=AC507,0,IF(AC513&lt;=AC498,AC507+(AC513-AC507)/3,AC507+AC506/3))</f>
        <v>0</v>
      </c>
      <c r="AD522" s="145">
        <f>IF(AD513&lt;=AD507,0,IF(AD513&lt;=AD498,AD507+(AD513-AD507)/3,AD507+AD506/3))</f>
        <v>0</v>
      </c>
      <c r="AE522" s="202"/>
      <c r="AK522" s="12"/>
      <c r="AL522" s="202"/>
      <c r="AM522" s="202"/>
      <c r="AN522" s="202"/>
      <c r="AO522" s="202"/>
      <c r="AP522" s="138" t="s">
        <v>266</v>
      </c>
      <c r="AQ522" s="143" t="s">
        <v>267</v>
      </c>
      <c r="AR522" s="144">
        <f>IF(AR513&lt;=AR507,0,IF(AR513&lt;=AR498,AR507+(AR513-AR507)/3,AR507+AR506/3))</f>
        <v>0</v>
      </c>
      <c r="AS522" s="60">
        <f>IF(AS513&lt;=AS507,0,IF(AS513&lt;=AS498,AS507+(AS513-AS507)/3,AS507+AS506/3))</f>
        <v>0</v>
      </c>
      <c r="AT522" s="60">
        <f>IF(AT513&lt;=AT507,0,IF(AT513&lt;=AT498,AT507+(AT513-AT507)/3,AT507+AT506/3))</f>
        <v>0</v>
      </c>
      <c r="AU522" s="145">
        <f>IF(AU513&lt;=AU507,0,IF(AU513&lt;=AU498,AU507+(AU513-AU507)/3,AU507+AU506/3))</f>
        <v>0</v>
      </c>
      <c r="AV522" s="202"/>
      <c r="BB522" s="12"/>
      <c r="BC522" s="202"/>
      <c r="BD522" s="202"/>
      <c r="BE522" s="202"/>
      <c r="BF522" s="202"/>
      <c r="BG522" s="138" t="s">
        <v>266</v>
      </c>
      <c r="BH522" s="143" t="s">
        <v>267</v>
      </c>
      <c r="BI522" s="144">
        <f>IF(BI513&lt;=BI507,0,IF(BI513&lt;=BI498,BI507+(BI513-BI507)/3,BI507+BI506/3))</f>
        <v>0</v>
      </c>
      <c r="BJ522" s="60">
        <f>IF(BJ513&lt;=BJ507,0,IF(BJ513&lt;=BJ498,BJ507+(BJ513-BJ507)/3,BJ507+BJ506/3))</f>
        <v>0</v>
      </c>
      <c r="BK522" s="60">
        <f>IF(BK513&lt;=BK507,0,IF(BK513&lt;=BK498,BK507+(BK513-BK507)/3,BK507+BK506/3))</f>
        <v>0</v>
      </c>
      <c r="BL522" s="145">
        <f>IF(BL513&lt;=BL507,0,IF(BL513&lt;=BL498,BL507+(BL513-BL507)/3,BL507+BL506/3))</f>
        <v>0</v>
      </c>
      <c r="BM522" s="202"/>
      <c r="BS522" s="12"/>
      <c r="BT522" s="202"/>
      <c r="BU522" s="202"/>
      <c r="BV522" s="202"/>
      <c r="BW522" s="202"/>
      <c r="BX522" s="138" t="s">
        <v>266</v>
      </c>
      <c r="BY522" s="143" t="s">
        <v>267</v>
      </c>
      <c r="BZ522" s="144">
        <f>IF(BZ513&lt;=BZ507,0,IF(BZ513&lt;=BZ498,BZ507+(BZ513-BZ507)/3,BZ507+BZ506/3))</f>
        <v>0</v>
      </c>
      <c r="CA522" s="60">
        <f>IF(CA513&lt;=CA507,0,IF(CA513&lt;=CA498,CA507+(CA513-CA507)/3,CA507+CA506/3))</f>
        <v>0</v>
      </c>
      <c r="CB522" s="60">
        <f>IF(CB513&lt;=CB507,0,IF(CB513&lt;=CB498,CB507+(CB513-CB507)/3,CB507+CB506/3))</f>
        <v>0</v>
      </c>
      <c r="CC522" s="145">
        <f>IF(CC513&lt;=CC507,0,IF(CC513&lt;=CC498,CC507+(CC513-CC507)/3,CC507+CC506/3))</f>
        <v>31.333333333333332</v>
      </c>
      <c r="CD522" s="202"/>
      <c r="CJ522" s="12"/>
      <c r="CK522" s="202"/>
      <c r="CL522" s="202"/>
      <c r="CM522" s="202"/>
      <c r="CN522" s="202"/>
      <c r="CO522" s="138" t="s">
        <v>266</v>
      </c>
      <c r="CP522" s="143" t="s">
        <v>267</v>
      </c>
      <c r="CQ522" s="144">
        <f>IF(CQ513&lt;=CQ507,0,IF(CQ513&lt;=CQ498,CQ507+(CQ513-CQ507)/3,CQ507+CQ506/3))</f>
        <v>0</v>
      </c>
      <c r="CR522" s="60">
        <f>IF(CR513&lt;=CR507,0,IF(CR513&lt;=CR498,CR507+(CR513-CR507)/3,CR507+CR506/3))</f>
        <v>0</v>
      </c>
      <c r="CS522" s="60">
        <f>IF(CS513&lt;=CS507,0,IF(CS513&lt;=CS498,CS507+(CS513-CS507)/3,CS507+CS506/3))</f>
        <v>0</v>
      </c>
      <c r="CT522" s="145">
        <f>IF(CT513&lt;=CT507,0,IF(CT513&lt;=CT498,CT507+(CT513-CT507)/3,CT507+CT506/3))</f>
        <v>31.333333333333332</v>
      </c>
      <c r="CU522" s="202"/>
      <c r="DA522" s="12"/>
      <c r="DB522" s="202"/>
      <c r="DC522" s="202"/>
      <c r="DD522" s="202"/>
      <c r="DE522" s="202"/>
      <c r="DF522" s="138" t="s">
        <v>266</v>
      </c>
      <c r="DG522" s="143" t="s">
        <v>267</v>
      </c>
      <c r="DH522" s="144">
        <f>IF(DH513&lt;=DH507,0,IF(DH513&lt;=DH498,DH507+(DH513-DH507)/3,DH507+DH506/3))</f>
        <v>0</v>
      </c>
      <c r="DI522" s="60">
        <f>IF(DI513&lt;=DI507,0,IF(DI513&lt;=DI498,DI507+(DI513-DI507)/3,DI507+DI506/3))</f>
        <v>0</v>
      </c>
      <c r="DJ522" s="60">
        <f>IF(DJ513&lt;=DJ507,0,IF(DJ513&lt;=DJ498,DJ507+(DJ513-DJ507)/3,DJ507+DJ506/3))</f>
        <v>0</v>
      </c>
      <c r="DK522" s="145">
        <f>IF(DK513&lt;=DK507,0,IF(DK513&lt;=DK498,DK507+(DK513-DK507)/3,DK507+DK506/3))</f>
        <v>31.333333333333332</v>
      </c>
      <c r="DL522" s="202"/>
      <c r="DR522" s="12"/>
      <c r="DS522" s="202"/>
      <c r="DT522" s="202"/>
      <c r="DU522" s="202"/>
      <c r="DV522" s="202"/>
      <c r="DW522" s="138" t="s">
        <v>266</v>
      </c>
      <c r="DX522" s="143" t="s">
        <v>267</v>
      </c>
      <c r="DY522" s="144">
        <f>IF(DY513&lt;=DY507,0,IF(DY513&lt;=DY498,DY507+(DY513-DY507)/3,DY507+DY506/3))</f>
        <v>0</v>
      </c>
      <c r="DZ522" s="60">
        <f>IF(DZ513&lt;=DZ507,0,IF(DZ513&lt;=DZ498,DZ507+(DZ513-DZ507)/3,DZ507+DZ506/3))</f>
        <v>0</v>
      </c>
      <c r="EA522" s="60">
        <f>IF(EA513&lt;=EA507,0,IF(EA513&lt;=EA498,EA507+(EA513-EA507)/3,EA507+EA506/3))</f>
        <v>0</v>
      </c>
      <c r="EB522" s="145">
        <f>IF(EB513&lt;=EB507,0,IF(EB513&lt;=EB498,EB507+(EB513-EB507)/3,EB507+EB506/3))</f>
        <v>31.333333333333332</v>
      </c>
      <c r="EC522" s="202"/>
    </row>
    <row r="523" spans="3:133" x14ac:dyDescent="0.3">
      <c r="C523" s="12"/>
      <c r="D523" s="16"/>
      <c r="E523" s="16"/>
      <c r="F523" s="16"/>
      <c r="G523" s="16"/>
      <c r="H523" s="138" t="s">
        <v>268</v>
      </c>
      <c r="I523" s="150" t="s">
        <v>269</v>
      </c>
      <c r="J523" s="151">
        <f>IF(J513&lt;=J507,0,IF(J513&lt;=J498,J507+(J513-J507)/2,0))</f>
        <v>0</v>
      </c>
      <c r="K523" s="152">
        <f>IF(K513&lt;=K507,0,IF(K513&lt;=K498,K507+(K513-K507)/2,0))</f>
        <v>0</v>
      </c>
      <c r="L523" s="152">
        <f>IF(L513&lt;=L507,0,IF(L513&lt;=L498,L507+(L513-L507)/2,0))</f>
        <v>0</v>
      </c>
      <c r="M523" s="153">
        <f>IF(M513&lt;=M507,0,IF(M513&lt;=M498,M507+(M513-M507)/2,0))</f>
        <v>0</v>
      </c>
      <c r="N523" s="16"/>
      <c r="T523" s="12"/>
      <c r="U523" s="202"/>
      <c r="V523" s="202"/>
      <c r="W523" s="202"/>
      <c r="X523" s="202"/>
      <c r="Y523" s="138" t="s">
        <v>268</v>
      </c>
      <c r="Z523" s="150" t="s">
        <v>269</v>
      </c>
      <c r="AA523" s="151">
        <f>IF(AA513&lt;=AA507,0,IF(AA513&lt;=AA498,AA507+(AA513-AA507)/2,0))</f>
        <v>0</v>
      </c>
      <c r="AB523" s="152">
        <f>IF(AB513&lt;=AB507,0,IF(AB513&lt;=AB498,AB507+(AB513-AB507)/2,0))</f>
        <v>0</v>
      </c>
      <c r="AC523" s="152">
        <f>IF(AC513&lt;=AC507,0,IF(AC513&lt;=AC498,AC507+(AC513-AC507)/2,0))</f>
        <v>0</v>
      </c>
      <c r="AD523" s="153">
        <f>IF(AD513&lt;=AD507,0,IF(AD513&lt;=AD498,AD507+(AD513-AD507)/2,0))</f>
        <v>0</v>
      </c>
      <c r="AE523" s="202"/>
      <c r="AK523" s="12"/>
      <c r="AL523" s="202"/>
      <c r="AM523" s="202"/>
      <c r="AN523" s="202"/>
      <c r="AO523" s="202"/>
      <c r="AP523" s="138" t="s">
        <v>268</v>
      </c>
      <c r="AQ523" s="150" t="s">
        <v>269</v>
      </c>
      <c r="AR523" s="151">
        <f>IF(AR513&lt;=AR507,0,IF(AR513&lt;=AR498,AR507+(AR513-AR507)/2,0))</f>
        <v>0</v>
      </c>
      <c r="AS523" s="152">
        <f>IF(AS513&lt;=AS507,0,IF(AS513&lt;=AS498,AS507+(AS513-AS507)/2,0))</f>
        <v>0</v>
      </c>
      <c r="AT523" s="152">
        <f>IF(AT513&lt;=AT507,0,IF(AT513&lt;=AT498,AT507+(AT513-AT507)/2,0))</f>
        <v>0</v>
      </c>
      <c r="AU523" s="153">
        <f>IF(AU513&lt;=AU507,0,IF(AU513&lt;=AU498,AU507+(AU513-AU507)/2,0))</f>
        <v>0</v>
      </c>
      <c r="AV523" s="202"/>
      <c r="BB523" s="12"/>
      <c r="BC523" s="202"/>
      <c r="BD523" s="202"/>
      <c r="BE523" s="202"/>
      <c r="BF523" s="202"/>
      <c r="BG523" s="138" t="s">
        <v>268</v>
      </c>
      <c r="BH523" s="150" t="s">
        <v>269</v>
      </c>
      <c r="BI523" s="151">
        <f>IF(BI513&lt;=BI507,0,IF(BI513&lt;=BI498,BI507+(BI513-BI507)/2,0))</f>
        <v>0</v>
      </c>
      <c r="BJ523" s="152">
        <f>IF(BJ513&lt;=BJ507,0,IF(BJ513&lt;=BJ498,BJ507+(BJ513-BJ507)/2,0))</f>
        <v>0</v>
      </c>
      <c r="BK523" s="152">
        <f>IF(BK513&lt;=BK507,0,IF(BK513&lt;=BK498,BK507+(BK513-BK507)/2,0))</f>
        <v>0</v>
      </c>
      <c r="BL523" s="153">
        <f>IF(BL513&lt;=BL507,0,IF(BL513&lt;=BL498,BL507+(BL513-BL507)/2,0))</f>
        <v>0</v>
      </c>
      <c r="BM523" s="202"/>
      <c r="BS523" s="12"/>
      <c r="BT523" s="202"/>
      <c r="BU523" s="202"/>
      <c r="BV523" s="202"/>
      <c r="BW523" s="202"/>
      <c r="BX523" s="138" t="s">
        <v>268</v>
      </c>
      <c r="BY523" s="150" t="s">
        <v>269</v>
      </c>
      <c r="BZ523" s="151">
        <f>IF(BZ513&lt;=BZ507,0,IF(BZ513&lt;=BZ498,BZ507+(BZ513-BZ507)/2,0))</f>
        <v>0</v>
      </c>
      <c r="CA523" s="152">
        <f>IF(CA513&lt;=CA507,0,IF(CA513&lt;=CA498,CA507+(CA513-CA507)/2,0))</f>
        <v>0</v>
      </c>
      <c r="CB523" s="152">
        <f>IF(CB513&lt;=CB507,0,IF(CB513&lt;=CB498,CB507+(CB513-CB507)/2,0))</f>
        <v>0</v>
      </c>
      <c r="CC523" s="153">
        <f>IF(CC513&lt;=CC507,0,IF(CC513&lt;=CC498,CC507+(CC513-CC507)/2,0))</f>
        <v>32</v>
      </c>
      <c r="CD523" s="202"/>
      <c r="CJ523" s="12"/>
      <c r="CK523" s="202"/>
      <c r="CL523" s="202"/>
      <c r="CM523" s="202"/>
      <c r="CN523" s="202"/>
      <c r="CO523" s="138" t="s">
        <v>268</v>
      </c>
      <c r="CP523" s="150" t="s">
        <v>269</v>
      </c>
      <c r="CQ523" s="151">
        <f>IF(CQ513&lt;=CQ507,0,IF(CQ513&lt;=CQ498,CQ507+(CQ513-CQ507)/2,0))</f>
        <v>0</v>
      </c>
      <c r="CR523" s="152">
        <f>IF(CR513&lt;=CR507,0,IF(CR513&lt;=CR498,CR507+(CR513-CR507)/2,0))</f>
        <v>0</v>
      </c>
      <c r="CS523" s="152">
        <f>IF(CS513&lt;=CS507,0,IF(CS513&lt;=CS498,CS507+(CS513-CS507)/2,0))</f>
        <v>0</v>
      </c>
      <c r="CT523" s="153">
        <f>IF(CT513&lt;=CT507,0,IF(CT513&lt;=CT498,CT507+(CT513-CT507)/2,0))</f>
        <v>32</v>
      </c>
      <c r="CU523" s="202"/>
      <c r="DA523" s="12"/>
      <c r="DB523" s="202"/>
      <c r="DC523" s="202"/>
      <c r="DD523" s="202"/>
      <c r="DE523" s="202"/>
      <c r="DF523" s="138" t="s">
        <v>268</v>
      </c>
      <c r="DG523" s="150" t="s">
        <v>269</v>
      </c>
      <c r="DH523" s="151">
        <f>IF(DH513&lt;=DH507,0,IF(DH513&lt;=DH498,DH507+(DH513-DH507)/2,0))</f>
        <v>0</v>
      </c>
      <c r="DI523" s="152">
        <f>IF(DI513&lt;=DI507,0,IF(DI513&lt;=DI498,DI507+(DI513-DI507)/2,0))</f>
        <v>0</v>
      </c>
      <c r="DJ523" s="152">
        <f>IF(DJ513&lt;=DJ507,0,IF(DJ513&lt;=DJ498,DJ507+(DJ513-DJ507)/2,0))</f>
        <v>0</v>
      </c>
      <c r="DK523" s="153">
        <f>IF(DK513&lt;=DK507,0,IF(DK513&lt;=DK498,DK507+(DK513-DK507)/2,0))</f>
        <v>32</v>
      </c>
      <c r="DL523" s="202"/>
      <c r="DR523" s="12"/>
      <c r="DS523" s="202"/>
      <c r="DT523" s="202"/>
      <c r="DU523" s="202"/>
      <c r="DV523" s="202"/>
      <c r="DW523" s="138" t="s">
        <v>268</v>
      </c>
      <c r="DX523" s="150" t="s">
        <v>269</v>
      </c>
      <c r="DY523" s="151">
        <f>IF(DY513&lt;=DY507,0,IF(DY513&lt;=DY498,DY507+(DY513-DY507)/2,0))</f>
        <v>0</v>
      </c>
      <c r="DZ523" s="152">
        <f>IF(DZ513&lt;=DZ507,0,IF(DZ513&lt;=DZ498,DZ507+(DZ513-DZ507)/2,0))</f>
        <v>0</v>
      </c>
      <c r="EA523" s="152">
        <f>IF(EA513&lt;=EA507,0,IF(EA513&lt;=EA498,EA507+(EA513-EA507)/2,0))</f>
        <v>0</v>
      </c>
      <c r="EB523" s="153">
        <f>IF(EB513&lt;=EB507,0,IF(EB513&lt;=EB498,EB507+(EB513-EB507)/2,0))</f>
        <v>32</v>
      </c>
      <c r="EC523" s="202"/>
    </row>
    <row r="524" spans="3:133" ht="15" thickBot="1" x14ac:dyDescent="0.35">
      <c r="C524" s="12"/>
      <c r="D524" s="16"/>
      <c r="E524" s="16"/>
      <c r="F524" s="16"/>
      <c r="G524" s="16"/>
      <c r="H524" s="136"/>
      <c r="I524" s="154" t="s">
        <v>270</v>
      </c>
      <c r="J524" s="155">
        <f>IF(J519=0,0,(J515*J520+J516*J521+J517*J522+J518*J523)/J519)</f>
        <v>0</v>
      </c>
      <c r="K524" s="156">
        <f t="shared" ref="K524:M524" si="189">IF(K519=0,0,(K515*K520+K516*K521+K517*K522+K518*K523)/K519)</f>
        <v>4.25</v>
      </c>
      <c r="L524" s="156">
        <f t="shared" si="189"/>
        <v>8.5</v>
      </c>
      <c r="M524" s="157">
        <f t="shared" si="189"/>
        <v>17</v>
      </c>
      <c r="N524" s="16"/>
      <c r="T524" s="12"/>
      <c r="U524" s="202"/>
      <c r="V524" s="202"/>
      <c r="W524" s="202"/>
      <c r="X524" s="202"/>
      <c r="Y524" s="136"/>
      <c r="Z524" s="154" t="s">
        <v>270</v>
      </c>
      <c r="AA524" s="155">
        <f>IF(AA519=0,0,(AA515*AA520+AA516*AA521+AA517*AA522+AA518*AA523)/AA519)</f>
        <v>0</v>
      </c>
      <c r="AB524" s="156">
        <f t="shared" ref="AB524:AD524" si="190">IF(AB519=0,0,(AB515*AB520+AB516*AB521+AB517*AB522+AB518*AB523)/AB519)</f>
        <v>4.25</v>
      </c>
      <c r="AC524" s="156">
        <f t="shared" si="190"/>
        <v>8.5</v>
      </c>
      <c r="AD524" s="157">
        <f t="shared" si="190"/>
        <v>17</v>
      </c>
      <c r="AE524" s="202"/>
      <c r="AK524" s="12"/>
      <c r="AL524" s="202"/>
      <c r="AM524" s="202"/>
      <c r="AN524" s="202"/>
      <c r="AO524" s="202"/>
      <c r="AP524" s="136"/>
      <c r="AQ524" s="154" t="s">
        <v>270</v>
      </c>
      <c r="AR524" s="155">
        <f>IF(AR519=0,0,(AR515*AR520+AR516*AR521+AR517*AR522+AR518*AR523)/AR519)</f>
        <v>0</v>
      </c>
      <c r="AS524" s="156">
        <f t="shared" ref="AS524:AU524" si="191">IF(AS519=0,0,(AS515*AS520+AS516*AS521+AS517*AS522+AS518*AS523)/AS519)</f>
        <v>4.25</v>
      </c>
      <c r="AT524" s="156">
        <f t="shared" si="191"/>
        <v>8.5</v>
      </c>
      <c r="AU524" s="157">
        <f t="shared" si="191"/>
        <v>17</v>
      </c>
      <c r="AV524" s="202"/>
      <c r="BB524" s="12"/>
      <c r="BC524" s="202"/>
      <c r="BD524" s="202"/>
      <c r="BE524" s="202"/>
      <c r="BF524" s="202"/>
      <c r="BG524" s="136"/>
      <c r="BH524" s="154" t="s">
        <v>270</v>
      </c>
      <c r="BI524" s="155">
        <f>IF(BI519=0,0,(BI515*BI520+BI516*BI521+BI517*BI522+BI518*BI523)/BI519)</f>
        <v>0</v>
      </c>
      <c r="BJ524" s="156">
        <f t="shared" ref="BJ524:BL524" si="192">IF(BJ519=0,0,(BJ515*BJ520+BJ516*BJ521+BJ517*BJ522+BJ518*BJ523)/BJ519)</f>
        <v>4.25</v>
      </c>
      <c r="BK524" s="156">
        <f t="shared" si="192"/>
        <v>8.5</v>
      </c>
      <c r="BL524" s="157">
        <f t="shared" si="192"/>
        <v>17</v>
      </c>
      <c r="BM524" s="202"/>
      <c r="BS524" s="12"/>
      <c r="BT524" s="202"/>
      <c r="BU524" s="202"/>
      <c r="BV524" s="202"/>
      <c r="BW524" s="202"/>
      <c r="BX524" s="136"/>
      <c r="BY524" s="154" t="s">
        <v>270</v>
      </c>
      <c r="BZ524" s="155">
        <f>IF(BZ519=0,0,(BZ515*BZ520+BZ516*BZ521+BZ517*BZ522+BZ518*BZ523)/BZ519)</f>
        <v>0</v>
      </c>
      <c r="CA524" s="156">
        <f t="shared" ref="CA524:CC524" si="193">IF(CA519=0,0,(CA515*CA520+CA516*CA521+CA517*CA522+CA518*CA523)/CA519)</f>
        <v>0</v>
      </c>
      <c r="CB524" s="156">
        <f t="shared" si="193"/>
        <v>0</v>
      </c>
      <c r="CC524" s="157">
        <f t="shared" si="193"/>
        <v>0</v>
      </c>
      <c r="CD524" s="202"/>
      <c r="CJ524" s="12"/>
      <c r="CK524" s="202"/>
      <c r="CL524" s="202"/>
      <c r="CM524" s="202"/>
      <c r="CN524" s="202"/>
      <c r="CO524" s="136"/>
      <c r="CP524" s="154" t="s">
        <v>270</v>
      </c>
      <c r="CQ524" s="155">
        <f>IF(CQ519=0,0,(CQ515*CQ520+CQ516*CQ521+CQ517*CQ522+CQ518*CQ523)/CQ519)</f>
        <v>0</v>
      </c>
      <c r="CR524" s="156">
        <f t="shared" ref="CR524:CT524" si="194">IF(CR519=0,0,(CR515*CR520+CR516*CR521+CR517*CR522+CR518*CR523)/CR519)</f>
        <v>0</v>
      </c>
      <c r="CS524" s="156">
        <f t="shared" si="194"/>
        <v>0</v>
      </c>
      <c r="CT524" s="157">
        <f t="shared" si="194"/>
        <v>0</v>
      </c>
      <c r="CU524" s="202"/>
      <c r="DA524" s="12"/>
      <c r="DB524" s="202"/>
      <c r="DC524" s="202"/>
      <c r="DD524" s="202"/>
      <c r="DE524" s="202"/>
      <c r="DF524" s="136"/>
      <c r="DG524" s="154" t="s">
        <v>270</v>
      </c>
      <c r="DH524" s="155">
        <f>IF(DH519=0,0,(DH515*DH520+DH516*DH521+DH517*DH522+DH518*DH523)/DH519)</f>
        <v>0</v>
      </c>
      <c r="DI524" s="156">
        <f t="shared" ref="DI524:DK524" si="195">IF(DI519=0,0,(DI515*DI520+DI516*DI521+DI517*DI522+DI518*DI523)/DI519)</f>
        <v>0</v>
      </c>
      <c r="DJ524" s="156">
        <f t="shared" si="195"/>
        <v>0</v>
      </c>
      <c r="DK524" s="157">
        <f t="shared" si="195"/>
        <v>0</v>
      </c>
      <c r="DL524" s="202"/>
      <c r="DR524" s="12"/>
      <c r="DS524" s="202"/>
      <c r="DT524" s="202"/>
      <c r="DU524" s="202"/>
      <c r="DV524" s="202"/>
      <c r="DW524" s="136"/>
      <c r="DX524" s="154" t="s">
        <v>270</v>
      </c>
      <c r="DY524" s="155">
        <f>IF(DY519=0,0,(DY515*DY520+DY516*DY521+DY517*DY522+DY518*DY523)/DY519)</f>
        <v>0</v>
      </c>
      <c r="DZ524" s="156">
        <f t="shared" ref="DZ524:EB524" si="196">IF(DZ519=0,0,(DZ515*DZ520+DZ516*DZ521+DZ517*DZ522+DZ518*DZ523)/DZ519)</f>
        <v>0</v>
      </c>
      <c r="EA524" s="156">
        <f t="shared" si="196"/>
        <v>0</v>
      </c>
      <c r="EB524" s="157">
        <f t="shared" si="196"/>
        <v>0</v>
      </c>
      <c r="EC524" s="202"/>
    </row>
    <row r="525" spans="3:133" x14ac:dyDescent="0.3">
      <c r="C525" s="12"/>
      <c r="D525" s="16"/>
      <c r="E525" s="16"/>
      <c r="F525" s="16"/>
      <c r="G525" s="16"/>
      <c r="H525" s="138" t="s">
        <v>271</v>
      </c>
      <c r="I525" s="139" t="s">
        <v>272</v>
      </c>
      <c r="J525" s="140">
        <f>IF(J504/2&lt;=J498,J504/2,J498)</f>
        <v>8.5</v>
      </c>
      <c r="K525" s="141">
        <f>IF(J504&lt;=K498,J504,K498)</f>
        <v>17</v>
      </c>
      <c r="L525" s="141">
        <f>IF(2*J504&lt;=M498,2*J504,M498)</f>
        <v>34</v>
      </c>
      <c r="M525" s="142">
        <f>J498</f>
        <v>60</v>
      </c>
      <c r="N525" s="16"/>
      <c r="T525" s="12"/>
      <c r="U525" s="202"/>
      <c r="V525" s="202"/>
      <c r="W525" s="202"/>
      <c r="X525" s="202"/>
      <c r="Y525" s="138" t="s">
        <v>271</v>
      </c>
      <c r="Z525" s="139" t="s">
        <v>272</v>
      </c>
      <c r="AA525" s="140">
        <f>IF(AA504/2&lt;=AA498,AA504/2,AA498)</f>
        <v>8.5</v>
      </c>
      <c r="AB525" s="141">
        <f>IF(AA504&lt;=AB498,AA504,AB498)</f>
        <v>17</v>
      </c>
      <c r="AC525" s="141">
        <f>IF(2*AA504&lt;=AD498,2*AA504,AD498)</f>
        <v>34</v>
      </c>
      <c r="AD525" s="142">
        <f>AA498</f>
        <v>60</v>
      </c>
      <c r="AE525" s="202"/>
      <c r="AK525" s="12"/>
      <c r="AL525" s="202"/>
      <c r="AM525" s="202"/>
      <c r="AN525" s="202"/>
      <c r="AO525" s="202"/>
      <c r="AP525" s="138" t="s">
        <v>271</v>
      </c>
      <c r="AQ525" s="139" t="s">
        <v>272</v>
      </c>
      <c r="AR525" s="140">
        <f>IF(AR504/2&lt;=AR498,AR504/2,AR498)</f>
        <v>8.5</v>
      </c>
      <c r="AS525" s="141">
        <f>IF(AR504&lt;=AS498,AR504,AS498)</f>
        <v>17</v>
      </c>
      <c r="AT525" s="141">
        <f>IF(2*AR504&lt;=AU498,2*AR504,AU498)</f>
        <v>34</v>
      </c>
      <c r="AU525" s="142">
        <f>AR498</f>
        <v>60</v>
      </c>
      <c r="AV525" s="202"/>
      <c r="BB525" s="12"/>
      <c r="BC525" s="202"/>
      <c r="BD525" s="202"/>
      <c r="BE525" s="202"/>
      <c r="BF525" s="202"/>
      <c r="BG525" s="138" t="s">
        <v>271</v>
      </c>
      <c r="BH525" s="139" t="s">
        <v>272</v>
      </c>
      <c r="BI525" s="140">
        <f>IF(BI504/2&lt;=BI498,BI504/2,BI498)</f>
        <v>8.5</v>
      </c>
      <c r="BJ525" s="141">
        <f>IF(BI504&lt;=BJ498,BI504,BJ498)</f>
        <v>17</v>
      </c>
      <c r="BK525" s="141">
        <f>IF(2*BI504&lt;=BL498,2*BI504,BL498)</f>
        <v>34</v>
      </c>
      <c r="BL525" s="142">
        <f>BI498</f>
        <v>60</v>
      </c>
      <c r="BM525" s="202"/>
      <c r="BS525" s="12"/>
      <c r="BT525" s="202"/>
      <c r="BU525" s="202"/>
      <c r="BV525" s="202"/>
      <c r="BW525" s="202"/>
      <c r="BX525" s="138" t="s">
        <v>271</v>
      </c>
      <c r="BY525" s="139" t="s">
        <v>272</v>
      </c>
      <c r="BZ525" s="140">
        <f>IF(BZ504/2&lt;=BZ498,BZ504/2,BZ498)</f>
        <v>8.5</v>
      </c>
      <c r="CA525" s="141">
        <f>IF(BZ504&lt;=CA498,BZ504,CA498)</f>
        <v>17</v>
      </c>
      <c r="CB525" s="141">
        <f>IF(2*BZ504&lt;=CC498,2*BZ504,CC498)</f>
        <v>34</v>
      </c>
      <c r="CC525" s="142">
        <f>BZ498</f>
        <v>60</v>
      </c>
      <c r="CD525" s="202"/>
      <c r="CJ525" s="12"/>
      <c r="CK525" s="202"/>
      <c r="CL525" s="202"/>
      <c r="CM525" s="202"/>
      <c r="CN525" s="202"/>
      <c r="CO525" s="138" t="s">
        <v>271</v>
      </c>
      <c r="CP525" s="139" t="s">
        <v>272</v>
      </c>
      <c r="CQ525" s="140">
        <f>IF(CQ504/2&lt;=CQ498,CQ504/2,CQ498)</f>
        <v>8.5</v>
      </c>
      <c r="CR525" s="141">
        <f>IF(CQ504&lt;=CR498,CQ504,CR498)</f>
        <v>17</v>
      </c>
      <c r="CS525" s="141">
        <f>IF(2*CQ504&lt;=CT498,2*CQ504,CT498)</f>
        <v>34</v>
      </c>
      <c r="CT525" s="142">
        <f>CQ498</f>
        <v>60</v>
      </c>
      <c r="CU525" s="202"/>
      <c r="DA525" s="12"/>
      <c r="DB525" s="202"/>
      <c r="DC525" s="202"/>
      <c r="DD525" s="202"/>
      <c r="DE525" s="202"/>
      <c r="DF525" s="138" t="s">
        <v>271</v>
      </c>
      <c r="DG525" s="139" t="s">
        <v>272</v>
      </c>
      <c r="DH525" s="140">
        <f>IF(DH504/2&lt;=DH498,DH504/2,DH498)</f>
        <v>8.5</v>
      </c>
      <c r="DI525" s="141">
        <f>IF(DH504&lt;=DI498,DH504,DI498)</f>
        <v>17</v>
      </c>
      <c r="DJ525" s="141">
        <f>IF(2*DH504&lt;=DK498,2*DH504,DK498)</f>
        <v>34</v>
      </c>
      <c r="DK525" s="142">
        <f>DH498</f>
        <v>60</v>
      </c>
      <c r="DL525" s="202"/>
      <c r="DR525" s="12"/>
      <c r="DS525" s="202"/>
      <c r="DT525" s="202"/>
      <c r="DU525" s="202"/>
      <c r="DV525" s="202"/>
      <c r="DW525" s="138" t="s">
        <v>271</v>
      </c>
      <c r="DX525" s="139" t="s">
        <v>272</v>
      </c>
      <c r="DY525" s="140">
        <f>IF(DY504/2&lt;=DY498,DY504/2,DY498)</f>
        <v>8.5</v>
      </c>
      <c r="DZ525" s="141">
        <f>IF(DY504&lt;=DZ498,DY504,DZ498)</f>
        <v>17</v>
      </c>
      <c r="EA525" s="141">
        <f>IF(2*DY504&lt;=EB498,2*DY504,EB498)</f>
        <v>34</v>
      </c>
      <c r="EB525" s="142">
        <f>DY498</f>
        <v>60</v>
      </c>
      <c r="EC525" s="202"/>
    </row>
    <row r="526" spans="3:133" x14ac:dyDescent="0.3">
      <c r="C526" s="12"/>
      <c r="D526" s="16"/>
      <c r="E526" s="16"/>
      <c r="F526" s="16"/>
      <c r="G526" s="16"/>
      <c r="H526" s="136"/>
      <c r="I526" s="143" t="s">
        <v>273</v>
      </c>
      <c r="J526" s="144" t="str">
        <f>IF(J525&lt;=J506,J525*(J499-J501)/2/J506,IF(J525&lt;=J507,"",IF(J525&lt;=J498,(J506-J525+J507)*(J499-J501)/2/J506,"")))</f>
        <v/>
      </c>
      <c r="K526" s="60" t="str">
        <f>IF(K525&lt;=K506,K525*(K499-K501)/2/K506,IF(K525&lt;=K507,"",IF(K525&lt;=K498,(K506-K525+K507)*(K499-K501)/2/K506,"")))</f>
        <v/>
      </c>
      <c r="L526" s="60" t="str">
        <f>IF(L525&lt;=L506,L525*(L499-L501)/2/L506,IF(L525&lt;=L507,"",IF(L525&lt;=L498,(L506-L525+L507)*(L499-L501)/2/L506,"")))</f>
        <v/>
      </c>
      <c r="M526" s="145" t="str">
        <f>IF(M525&lt;=M506,M525*(M499-M501)/2/M506,IF(M525&lt;=M507,"",IF(M525&lt;=M498,(M506-M525+M507)*(M499-M501)/2/M506,"")))</f>
        <v/>
      </c>
      <c r="N526" s="16"/>
      <c r="T526" s="12"/>
      <c r="U526" s="202"/>
      <c r="V526" s="202"/>
      <c r="W526" s="202"/>
      <c r="X526" s="202"/>
      <c r="Y526" s="136"/>
      <c r="Z526" s="143" t="s">
        <v>273</v>
      </c>
      <c r="AA526" s="144" t="str">
        <f>IF(AA525&lt;=AA506,AA525*(AA499-AA501)/2/AA506,IF(AA525&lt;=AA507,"",IF(AA525&lt;=AA498,(AA506-AA525+AA507)*(AA499-AA501)/2/AA506,"")))</f>
        <v/>
      </c>
      <c r="AB526" s="60" t="str">
        <f>IF(AB525&lt;=AB506,AB525*(AB499-AB501)/2/AB506,IF(AB525&lt;=AB507,"",IF(AB525&lt;=AB498,(AB506-AB525+AB507)*(AB499-AB501)/2/AB506,"")))</f>
        <v/>
      </c>
      <c r="AC526" s="60" t="str">
        <f>IF(AC525&lt;=AC506,AC525*(AC499-AC501)/2/AC506,IF(AC525&lt;=AC507,"",IF(AC525&lt;=AC498,(AC506-AC525+AC507)*(AC499-AC501)/2/AC506,"")))</f>
        <v/>
      </c>
      <c r="AD526" s="145" t="str">
        <f>IF(AD525&lt;=AD506,AD525*(AD499-AD501)/2/AD506,IF(AD525&lt;=AD507,"",IF(AD525&lt;=AD498,(AD506-AD525+AD507)*(AD499-AD501)/2/AD506,"")))</f>
        <v/>
      </c>
      <c r="AE526" s="202"/>
      <c r="AK526" s="12"/>
      <c r="AL526" s="202"/>
      <c r="AM526" s="202"/>
      <c r="AN526" s="202"/>
      <c r="AO526" s="202"/>
      <c r="AP526" s="136"/>
      <c r="AQ526" s="143" t="s">
        <v>273</v>
      </c>
      <c r="AR526" s="144" t="str">
        <f>IF(AR525&lt;=AR506,AR525*(AR499-AR501)/2/AR506,IF(AR525&lt;=AR507,"",IF(AR525&lt;=AR498,(AR506-AR525+AR507)*(AR499-AR501)/2/AR506,"")))</f>
        <v/>
      </c>
      <c r="AS526" s="60" t="str">
        <f>IF(AS525&lt;=AS506,AS525*(AS499-AS501)/2/AS506,IF(AS525&lt;=AS507,"",IF(AS525&lt;=AS498,(AS506-AS525+AS507)*(AS499-AS501)/2/AS506,"")))</f>
        <v/>
      </c>
      <c r="AT526" s="60" t="str">
        <f>IF(AT525&lt;=AT506,AT525*(AT499-AT501)/2/AT506,IF(AT525&lt;=AT507,"",IF(AT525&lt;=AT498,(AT506-AT525+AT507)*(AT499-AT501)/2/AT506,"")))</f>
        <v/>
      </c>
      <c r="AU526" s="145" t="str">
        <f>IF(AU525&lt;=AU506,AU525*(AU499-AU501)/2/AU506,IF(AU525&lt;=AU507,"",IF(AU525&lt;=AU498,(AU506-AU525+AU507)*(AU499-AU501)/2/AU506,"")))</f>
        <v/>
      </c>
      <c r="AV526" s="202"/>
      <c r="BB526" s="12"/>
      <c r="BC526" s="202"/>
      <c r="BD526" s="202"/>
      <c r="BE526" s="202"/>
      <c r="BF526" s="202"/>
      <c r="BG526" s="136"/>
      <c r="BH526" s="143" t="s">
        <v>273</v>
      </c>
      <c r="BI526" s="144" t="str">
        <f>IF(BI525&lt;=BI506,BI525*(BI499-BI501)/2/BI506,IF(BI525&lt;=BI507,"",IF(BI525&lt;=BI498,(BI506-BI525+BI507)*(BI499-BI501)/2/BI506,"")))</f>
        <v/>
      </c>
      <c r="BJ526" s="60" t="str">
        <f>IF(BJ525&lt;=BJ506,BJ525*(BJ499-BJ501)/2/BJ506,IF(BJ525&lt;=BJ507,"",IF(BJ525&lt;=BJ498,(BJ506-BJ525+BJ507)*(BJ499-BJ501)/2/BJ506,"")))</f>
        <v/>
      </c>
      <c r="BK526" s="60" t="str">
        <f>IF(BK525&lt;=BK506,BK525*(BK499-BK501)/2/BK506,IF(BK525&lt;=BK507,"",IF(BK525&lt;=BK498,(BK506-BK525+BK507)*(BK499-BK501)/2/BK506,"")))</f>
        <v/>
      </c>
      <c r="BL526" s="145" t="str">
        <f>IF(BL525&lt;=BL506,BL525*(BL499-BL501)/2/BL506,IF(BL525&lt;=BL507,"",IF(BL525&lt;=BL498,(BL506-BL525+BL507)*(BL499-BL501)/2/BL506,"")))</f>
        <v/>
      </c>
      <c r="BM526" s="202"/>
      <c r="BS526" s="12"/>
      <c r="BT526" s="202"/>
      <c r="BU526" s="202"/>
      <c r="BV526" s="202"/>
      <c r="BW526" s="202"/>
      <c r="BX526" s="136"/>
      <c r="BY526" s="143" t="s">
        <v>273</v>
      </c>
      <c r="BZ526" s="144">
        <f>IF(BZ525&lt;=BZ506,BZ525*(BZ499-BZ501)/2/BZ506,IF(BZ525&lt;=BZ507,"",IF(BZ525&lt;=BZ498,(BZ506-BZ525+BZ507)*(BZ499-BZ501)/2/BZ506,"")))</f>
        <v>0</v>
      </c>
      <c r="CA526" s="60">
        <f>IF(CA525&lt;=CA506,CA525*(CA499-CA501)/2/CA506,IF(CA525&lt;=CA507,"",IF(CA525&lt;=CA498,(CA506-CA525+CA507)*(CA499-CA501)/2/CA506,"")))</f>
        <v>0</v>
      </c>
      <c r="CB526" s="60">
        <f>IF(CB525&lt;=CB506,CB525*(CB499-CB501)/2/CB506,IF(CB525&lt;=CB507,"",IF(CB525&lt;=CB498,(CB506-CB525+CB507)*(CB499-CB501)/2/CB506,"")))</f>
        <v>0</v>
      </c>
      <c r="CC526" s="145">
        <f>IF(CC525&lt;=CC506,CC525*(CC499-CC501)/2/CC506,IF(CC525&lt;=CC507,"",IF(CC525&lt;=CC498,(CC506-CC525+CC507)*(CC499-CC501)/2/CC506,"")))</f>
        <v>0</v>
      </c>
      <c r="CD526" s="202"/>
      <c r="CJ526" s="12"/>
      <c r="CK526" s="202"/>
      <c r="CL526" s="202"/>
      <c r="CM526" s="202"/>
      <c r="CN526" s="202"/>
      <c r="CO526" s="136"/>
      <c r="CP526" s="143" t="s">
        <v>273</v>
      </c>
      <c r="CQ526" s="144">
        <f>IF(CQ525&lt;=CQ506,CQ525*(CQ499-CQ501)/2/CQ506,IF(CQ525&lt;=CQ507,"",IF(CQ525&lt;=CQ498,(CQ506-CQ525+CQ507)*(CQ499-CQ501)/2/CQ506,"")))</f>
        <v>0</v>
      </c>
      <c r="CR526" s="60">
        <f>IF(CR525&lt;=CR506,CR525*(CR499-CR501)/2/CR506,IF(CR525&lt;=CR507,"",IF(CR525&lt;=CR498,(CR506-CR525+CR507)*(CR499-CR501)/2/CR506,"")))</f>
        <v>0</v>
      </c>
      <c r="CS526" s="60">
        <f>IF(CS525&lt;=CS506,CS525*(CS499-CS501)/2/CS506,IF(CS525&lt;=CS507,"",IF(CS525&lt;=CS498,(CS506-CS525+CS507)*(CS499-CS501)/2/CS506,"")))</f>
        <v>0</v>
      </c>
      <c r="CT526" s="145">
        <f>IF(CT525&lt;=CT506,CT525*(CT499-CT501)/2/CT506,IF(CT525&lt;=CT507,"",IF(CT525&lt;=CT498,(CT506-CT525+CT507)*(CT499-CT501)/2/CT506,"")))</f>
        <v>0</v>
      </c>
      <c r="CU526" s="202"/>
      <c r="DA526" s="12"/>
      <c r="DB526" s="202"/>
      <c r="DC526" s="202"/>
      <c r="DD526" s="202"/>
      <c r="DE526" s="202"/>
      <c r="DF526" s="136"/>
      <c r="DG526" s="143" t="s">
        <v>273</v>
      </c>
      <c r="DH526" s="144">
        <f>IF(DH525&lt;=DH506,DH525*(DH499-DH501)/2/DH506,IF(DH525&lt;=DH507,"",IF(DH525&lt;=DH498,(DH506-DH525+DH507)*(DH499-DH501)/2/DH506,"")))</f>
        <v>0</v>
      </c>
      <c r="DI526" s="60">
        <f>IF(DI525&lt;=DI506,DI525*(DI499-DI501)/2/DI506,IF(DI525&lt;=DI507,"",IF(DI525&lt;=DI498,(DI506-DI525+DI507)*(DI499-DI501)/2/DI506,"")))</f>
        <v>0</v>
      </c>
      <c r="DJ526" s="60">
        <f>IF(DJ525&lt;=DJ506,DJ525*(DJ499-DJ501)/2/DJ506,IF(DJ525&lt;=DJ507,"",IF(DJ525&lt;=DJ498,(DJ506-DJ525+DJ507)*(DJ499-DJ501)/2/DJ506,"")))</f>
        <v>0</v>
      </c>
      <c r="DK526" s="145">
        <f>IF(DK525&lt;=DK506,DK525*(DK499-DK501)/2/DK506,IF(DK525&lt;=DK507,"",IF(DK525&lt;=DK498,(DK506-DK525+DK507)*(DK499-DK501)/2/DK506,"")))</f>
        <v>0</v>
      </c>
      <c r="DL526" s="202"/>
      <c r="DR526" s="12"/>
      <c r="DS526" s="202"/>
      <c r="DT526" s="202"/>
      <c r="DU526" s="202"/>
      <c r="DV526" s="202"/>
      <c r="DW526" s="136"/>
      <c r="DX526" s="143" t="s">
        <v>273</v>
      </c>
      <c r="DY526" s="144">
        <f>IF(DY525&lt;=DY506,DY525*(DY499-DY501)/2/DY506,IF(DY525&lt;=DY507,"",IF(DY525&lt;=DY498,(DY506-DY525+DY507)*(DY499-DY501)/2/DY506,"")))</f>
        <v>0</v>
      </c>
      <c r="DZ526" s="60">
        <f>IF(DZ525&lt;=DZ506,DZ525*(DZ499-DZ501)/2/DZ506,IF(DZ525&lt;=DZ507,"",IF(DZ525&lt;=DZ498,(DZ506-DZ525+DZ507)*(DZ499-DZ501)/2/DZ506,"")))</f>
        <v>0</v>
      </c>
      <c r="EA526" s="60">
        <f>IF(EA525&lt;=EA506,EA525*(EA499-EA501)/2/EA506,IF(EA525&lt;=EA507,"",IF(EA525&lt;=EA498,(EA506-EA525+EA507)*(EA499-EA501)/2/EA506,"")))</f>
        <v>0</v>
      </c>
      <c r="EB526" s="145">
        <f>IF(EB525&lt;=EB506,EB525*(EB499-EB501)/2/EB506,IF(EB525&lt;=EB507,"",IF(EB525&lt;=EB498,(EB506-EB525+EB507)*(EB499-EB501)/2/EB506,"")))</f>
        <v>0</v>
      </c>
      <c r="EC526" s="202"/>
    </row>
    <row r="527" spans="3:133" x14ac:dyDescent="0.3">
      <c r="C527" s="12"/>
      <c r="D527" s="16"/>
      <c r="E527" s="16"/>
      <c r="F527" s="16"/>
      <c r="G527" s="16"/>
      <c r="H527" s="138" t="s">
        <v>253</v>
      </c>
      <c r="I527" s="146" t="s">
        <v>274</v>
      </c>
      <c r="J527" s="147">
        <f>IF(J525&lt;=J506,J525^2*(J499-J501)/4/J506,J506*(J499-J501)/4)</f>
        <v>0</v>
      </c>
      <c r="K527" s="148">
        <f>IF(K525&lt;=K506,K525^2*(K499-K501)/4/K506,K506*(K499-K501)/4)</f>
        <v>0</v>
      </c>
      <c r="L527" s="148">
        <f>IF(L525&lt;=L506,L525^2*(L499-L501)/4/L506,L506*(L499-L501)/4)</f>
        <v>0</v>
      </c>
      <c r="M527" s="149">
        <f>IF(M525&lt;=M506,M525^2*(M499-M501)/4/M506,M506*(M499-M501)/4)</f>
        <v>0</v>
      </c>
      <c r="N527" s="16"/>
      <c r="T527" s="12"/>
      <c r="U527" s="202"/>
      <c r="V527" s="202"/>
      <c r="W527" s="202"/>
      <c r="X527" s="202"/>
      <c r="Y527" s="138" t="s">
        <v>253</v>
      </c>
      <c r="Z527" s="146" t="s">
        <v>274</v>
      </c>
      <c r="AA527" s="147">
        <f>IF(AA525&lt;=AA506,AA525^2*(AA499-AA501)/4/AA506,AA506*(AA499-AA501)/4)</f>
        <v>0</v>
      </c>
      <c r="AB527" s="148">
        <f>IF(AB525&lt;=AB506,AB525^2*(AB499-AB501)/4/AB506,AB506*(AB499-AB501)/4)</f>
        <v>0</v>
      </c>
      <c r="AC527" s="148">
        <f>IF(AC525&lt;=AC506,AC525^2*(AC499-AC501)/4/AC506,AC506*(AC499-AC501)/4)</f>
        <v>0</v>
      </c>
      <c r="AD527" s="149">
        <f>IF(AD525&lt;=AD506,AD525^2*(AD499-AD501)/4/AD506,AD506*(AD499-AD501)/4)</f>
        <v>0</v>
      </c>
      <c r="AE527" s="202"/>
      <c r="AK527" s="12"/>
      <c r="AL527" s="202"/>
      <c r="AM527" s="202"/>
      <c r="AN527" s="202"/>
      <c r="AO527" s="202"/>
      <c r="AP527" s="138" t="s">
        <v>253</v>
      </c>
      <c r="AQ527" s="146" t="s">
        <v>274</v>
      </c>
      <c r="AR527" s="147">
        <f>IF(AR525&lt;=AR506,AR525^2*(AR499-AR501)/4/AR506,AR506*(AR499-AR501)/4)</f>
        <v>0</v>
      </c>
      <c r="AS527" s="148">
        <f>IF(AS525&lt;=AS506,AS525^2*(AS499-AS501)/4/AS506,AS506*(AS499-AS501)/4)</f>
        <v>0</v>
      </c>
      <c r="AT527" s="148">
        <f>IF(AT525&lt;=AT506,AT525^2*(AT499-AT501)/4/AT506,AT506*(AT499-AT501)/4)</f>
        <v>0</v>
      </c>
      <c r="AU527" s="149">
        <f>IF(AU525&lt;=AU506,AU525^2*(AU499-AU501)/4/AU506,AU506*(AU499-AU501)/4)</f>
        <v>0</v>
      </c>
      <c r="AV527" s="202"/>
      <c r="BB527" s="12"/>
      <c r="BC527" s="202"/>
      <c r="BD527" s="202"/>
      <c r="BE527" s="202"/>
      <c r="BF527" s="202"/>
      <c r="BG527" s="138" t="s">
        <v>253</v>
      </c>
      <c r="BH527" s="146" t="s">
        <v>274</v>
      </c>
      <c r="BI527" s="147">
        <f>IF(BI525&lt;=BI506,BI525^2*(BI499-BI501)/4/BI506,BI506*(BI499-BI501)/4)</f>
        <v>0</v>
      </c>
      <c r="BJ527" s="148">
        <f>IF(BJ525&lt;=BJ506,BJ525^2*(BJ499-BJ501)/4/BJ506,BJ506*(BJ499-BJ501)/4)</f>
        <v>0</v>
      </c>
      <c r="BK527" s="148">
        <f>IF(BK525&lt;=BK506,BK525^2*(BK499-BK501)/4/BK506,BK506*(BK499-BK501)/4)</f>
        <v>0</v>
      </c>
      <c r="BL527" s="149">
        <f>IF(BL525&lt;=BL506,BL525^2*(BL499-BL501)/4/BL506,BL506*(BL499-BL501)/4)</f>
        <v>0</v>
      </c>
      <c r="BM527" s="202"/>
      <c r="BS527" s="12"/>
      <c r="BT527" s="202"/>
      <c r="BU527" s="202"/>
      <c r="BV527" s="202"/>
      <c r="BW527" s="202"/>
      <c r="BX527" s="138" t="s">
        <v>253</v>
      </c>
      <c r="BY527" s="146" t="s">
        <v>274</v>
      </c>
      <c r="BZ527" s="147">
        <f>IF(BZ525&lt;=BZ506,BZ525^2*(BZ499-BZ501)/4/BZ506,BZ506*(BZ499-BZ501)/4)</f>
        <v>0</v>
      </c>
      <c r="CA527" s="148">
        <f>IF(CA525&lt;=CA506,CA525^2*(CA499-CA501)/4/CA506,CA506*(CA499-CA501)/4)</f>
        <v>0</v>
      </c>
      <c r="CB527" s="148">
        <f>IF(CB525&lt;=CB506,CB525^2*(CB499-CB501)/4/CB506,CB506*(CB499-CB501)/4)</f>
        <v>0</v>
      </c>
      <c r="CC527" s="149">
        <f>IF(CC525&lt;=CC506,CC525^2*(CC499-CC501)/4/CC506,CC506*(CC499-CC501)/4)</f>
        <v>0</v>
      </c>
      <c r="CD527" s="202"/>
      <c r="CJ527" s="12"/>
      <c r="CK527" s="202"/>
      <c r="CL527" s="202"/>
      <c r="CM527" s="202"/>
      <c r="CN527" s="202"/>
      <c r="CO527" s="138" t="s">
        <v>253</v>
      </c>
      <c r="CP527" s="146" t="s">
        <v>274</v>
      </c>
      <c r="CQ527" s="147">
        <f>IF(CQ525&lt;=CQ506,CQ525^2*(CQ499-CQ501)/4/CQ506,CQ506*(CQ499-CQ501)/4)</f>
        <v>0</v>
      </c>
      <c r="CR527" s="148">
        <f>IF(CR525&lt;=CR506,CR525^2*(CR499-CR501)/4/CR506,CR506*(CR499-CR501)/4)</f>
        <v>0</v>
      </c>
      <c r="CS527" s="148">
        <f>IF(CS525&lt;=CS506,CS525^2*(CS499-CS501)/4/CS506,CS506*(CS499-CS501)/4)</f>
        <v>0</v>
      </c>
      <c r="CT527" s="149">
        <f>IF(CT525&lt;=CT506,CT525^2*(CT499-CT501)/4/CT506,CT506*(CT499-CT501)/4)</f>
        <v>0</v>
      </c>
      <c r="CU527" s="202"/>
      <c r="DA527" s="12"/>
      <c r="DB527" s="202"/>
      <c r="DC527" s="202"/>
      <c r="DD527" s="202"/>
      <c r="DE527" s="202"/>
      <c r="DF527" s="138" t="s">
        <v>253</v>
      </c>
      <c r="DG527" s="146" t="s">
        <v>274</v>
      </c>
      <c r="DH527" s="147">
        <f>IF(DH525&lt;=DH506,DH525^2*(DH499-DH501)/4/DH506,DH506*(DH499-DH501)/4)</f>
        <v>0</v>
      </c>
      <c r="DI527" s="148">
        <f>IF(DI525&lt;=DI506,DI525^2*(DI499-DI501)/4/DI506,DI506*(DI499-DI501)/4)</f>
        <v>0</v>
      </c>
      <c r="DJ527" s="148">
        <f>IF(DJ525&lt;=DJ506,DJ525^2*(DJ499-DJ501)/4/DJ506,DJ506*(DJ499-DJ501)/4)</f>
        <v>0</v>
      </c>
      <c r="DK527" s="149">
        <f>IF(DK525&lt;=DK506,DK525^2*(DK499-DK501)/4/DK506,DK506*(DK499-DK501)/4)</f>
        <v>0</v>
      </c>
      <c r="DL527" s="202"/>
      <c r="DR527" s="12"/>
      <c r="DS527" s="202"/>
      <c r="DT527" s="202"/>
      <c r="DU527" s="202"/>
      <c r="DV527" s="202"/>
      <c r="DW527" s="138" t="s">
        <v>253</v>
      </c>
      <c r="DX527" s="146" t="s">
        <v>274</v>
      </c>
      <c r="DY527" s="147">
        <f>IF(DY525&lt;=DY506,DY525^2*(DY499-DY501)/4/DY506,DY506*(DY499-DY501)/4)</f>
        <v>0</v>
      </c>
      <c r="DZ527" s="148">
        <f>IF(DZ525&lt;=DZ506,DZ525^2*(DZ499-DZ501)/4/DZ506,DZ506*(DZ499-DZ501)/4)</f>
        <v>0</v>
      </c>
      <c r="EA527" s="148">
        <f>IF(EA525&lt;=EA506,EA525^2*(EA499-EA501)/4/EA506,EA506*(EA499-EA501)/4)</f>
        <v>0</v>
      </c>
      <c r="EB527" s="149">
        <f>IF(EB525&lt;=EB506,EB525^2*(EB499-EB501)/4/EB506,EB506*(EB499-EB501)/4)</f>
        <v>0</v>
      </c>
      <c r="EC527" s="202"/>
    </row>
    <row r="528" spans="3:133" x14ac:dyDescent="0.3">
      <c r="C528" s="12"/>
      <c r="D528" s="16"/>
      <c r="E528" s="16"/>
      <c r="F528" s="16"/>
      <c r="G528" s="16"/>
      <c r="H528" s="138" t="s">
        <v>255</v>
      </c>
      <c r="I528" s="143" t="s">
        <v>275</v>
      </c>
      <c r="J528" s="144">
        <f>IF(J525&lt;=J506,0,IF(J525&lt;=J507,(J499-J501)*(J525-J506)/2,(J499-J501)*(J507-J506)/2))</f>
        <v>255</v>
      </c>
      <c r="K528" s="60">
        <f>IF(K525&lt;=K506,0,IF(K525&lt;=K507,(K499-K501)*(K525-K506)/2,(K499-K501)*(K507-K506)/2))</f>
        <v>510</v>
      </c>
      <c r="L528" s="60">
        <f>IF(L525&lt;=L506,0,IF(L525&lt;=L507,(L499-L501)*(L525-L506)/2,(L499-L501)*(L507-L506)/2))</f>
        <v>1020</v>
      </c>
      <c r="M528" s="145">
        <f>IF(M525&lt;=M506,0,IF(M525&lt;=M507,(M499-M501)*(M525-M506)/2,(M499-M501)*(M507-M506)/2))</f>
        <v>1800</v>
      </c>
      <c r="N528" s="16"/>
      <c r="T528" s="12"/>
      <c r="U528" s="202"/>
      <c r="V528" s="202"/>
      <c r="W528" s="202"/>
      <c r="X528" s="202"/>
      <c r="Y528" s="138" t="s">
        <v>255</v>
      </c>
      <c r="Z528" s="143" t="s">
        <v>275</v>
      </c>
      <c r="AA528" s="144">
        <f>IF(AA525&lt;=AA506,0,IF(AA525&lt;=AA507,(AA499-AA501)*(AA525-AA506)/2,(AA499-AA501)*(AA507-AA506)/2))</f>
        <v>255</v>
      </c>
      <c r="AB528" s="60">
        <f>IF(AB525&lt;=AB506,0,IF(AB525&lt;=AB507,(AB499-AB501)*(AB525-AB506)/2,(AB499-AB501)*(AB507-AB506)/2))</f>
        <v>510</v>
      </c>
      <c r="AC528" s="60">
        <f>IF(AC525&lt;=AC506,0,IF(AC525&lt;=AC507,(AC499-AC501)*(AC525-AC506)/2,(AC499-AC501)*(AC507-AC506)/2))</f>
        <v>1020</v>
      </c>
      <c r="AD528" s="145">
        <f>IF(AD525&lt;=AD506,0,IF(AD525&lt;=AD507,(AD499-AD501)*(AD525-AD506)/2,(AD499-AD501)*(AD507-AD506)/2))</f>
        <v>1800</v>
      </c>
      <c r="AE528" s="202"/>
      <c r="AK528" s="12"/>
      <c r="AL528" s="202"/>
      <c r="AM528" s="202"/>
      <c r="AN528" s="202"/>
      <c r="AO528" s="202"/>
      <c r="AP528" s="138" t="s">
        <v>255</v>
      </c>
      <c r="AQ528" s="143" t="s">
        <v>275</v>
      </c>
      <c r="AR528" s="144">
        <f>IF(AR525&lt;=AR506,0,IF(AR525&lt;=AR507,(AR499-AR501)*(AR525-AR506)/2,(AR499-AR501)*(AR507-AR506)/2))</f>
        <v>255</v>
      </c>
      <c r="AS528" s="60">
        <f>IF(AS525&lt;=AS506,0,IF(AS525&lt;=AS507,(AS499-AS501)*(AS525-AS506)/2,(AS499-AS501)*(AS507-AS506)/2))</f>
        <v>510</v>
      </c>
      <c r="AT528" s="60">
        <f>IF(AT525&lt;=AT506,0,IF(AT525&lt;=AT507,(AT499-AT501)*(AT525-AT506)/2,(AT499-AT501)*(AT507-AT506)/2))</f>
        <v>1020</v>
      </c>
      <c r="AU528" s="145">
        <f>IF(AU525&lt;=AU506,0,IF(AU525&lt;=AU507,(AU499-AU501)*(AU525-AU506)/2,(AU499-AU501)*(AU507-AU506)/2))</f>
        <v>1800</v>
      </c>
      <c r="AV528" s="202"/>
      <c r="BB528" s="12"/>
      <c r="BC528" s="202"/>
      <c r="BD528" s="202"/>
      <c r="BE528" s="202"/>
      <c r="BF528" s="202"/>
      <c r="BG528" s="138" t="s">
        <v>255</v>
      </c>
      <c r="BH528" s="143" t="s">
        <v>275</v>
      </c>
      <c r="BI528" s="144">
        <f>IF(BI525&lt;=BI506,0,IF(BI525&lt;=BI507,(BI499-BI501)*(BI525-BI506)/2,(BI499-BI501)*(BI507-BI506)/2))</f>
        <v>255</v>
      </c>
      <c r="BJ528" s="60">
        <f>IF(BJ525&lt;=BJ506,0,IF(BJ525&lt;=BJ507,(BJ499-BJ501)*(BJ525-BJ506)/2,(BJ499-BJ501)*(BJ507-BJ506)/2))</f>
        <v>510</v>
      </c>
      <c r="BK528" s="60">
        <f>IF(BK525&lt;=BK506,0,IF(BK525&lt;=BK507,(BK499-BK501)*(BK525-BK506)/2,(BK499-BK501)*(BK507-BK506)/2))</f>
        <v>1020</v>
      </c>
      <c r="BL528" s="145">
        <f>IF(BL525&lt;=BL506,0,IF(BL525&lt;=BL507,(BL499-BL501)*(BL525-BL506)/2,(BL499-BL501)*(BL507-BL506)/2))</f>
        <v>1800</v>
      </c>
      <c r="BM528" s="202"/>
      <c r="BS528" s="12"/>
      <c r="BT528" s="202"/>
      <c r="BU528" s="202"/>
      <c r="BV528" s="202"/>
      <c r="BW528" s="202"/>
      <c r="BX528" s="138" t="s">
        <v>255</v>
      </c>
      <c r="BY528" s="143" t="s">
        <v>275</v>
      </c>
      <c r="BZ528" s="144">
        <f>IF(BZ525&lt;=BZ506,0,IF(BZ525&lt;=BZ507,(BZ499-BZ501)*(BZ525-BZ506)/2,(BZ499-BZ501)*(BZ507-BZ506)/2))</f>
        <v>0</v>
      </c>
      <c r="CA528" s="60">
        <f>IF(CA525&lt;=CA506,0,IF(CA525&lt;=CA507,(CA499-CA501)*(CA525-CA506)/2,(CA499-CA501)*(CA507-CA506)/2))</f>
        <v>0</v>
      </c>
      <c r="CB528" s="60">
        <f>IF(CB525&lt;=CB506,0,IF(CB525&lt;=CB507,(CB499-CB501)*(CB525-CB506)/2,(CB499-CB501)*(CB507-CB506)/2))</f>
        <v>0</v>
      </c>
      <c r="CC528" s="145">
        <f>IF(CC525&lt;=CC506,0,IF(CC525&lt;=CC507,(CC499-CC501)*(CC525-CC506)/2,(CC499-CC501)*(CC507-CC506)/2))</f>
        <v>0</v>
      </c>
      <c r="CD528" s="202"/>
      <c r="CJ528" s="12"/>
      <c r="CK528" s="202"/>
      <c r="CL528" s="202"/>
      <c r="CM528" s="202"/>
      <c r="CN528" s="202"/>
      <c r="CO528" s="138" t="s">
        <v>255</v>
      </c>
      <c r="CP528" s="143" t="s">
        <v>275</v>
      </c>
      <c r="CQ528" s="144">
        <f>IF(CQ525&lt;=CQ506,0,IF(CQ525&lt;=CQ507,(CQ499-CQ501)*(CQ525-CQ506)/2,(CQ499-CQ501)*(CQ507-CQ506)/2))</f>
        <v>0</v>
      </c>
      <c r="CR528" s="60">
        <f>IF(CR525&lt;=CR506,0,IF(CR525&lt;=CR507,(CR499-CR501)*(CR525-CR506)/2,(CR499-CR501)*(CR507-CR506)/2))</f>
        <v>0</v>
      </c>
      <c r="CS528" s="60">
        <f>IF(CS525&lt;=CS506,0,IF(CS525&lt;=CS507,(CS499-CS501)*(CS525-CS506)/2,(CS499-CS501)*(CS507-CS506)/2))</f>
        <v>0</v>
      </c>
      <c r="CT528" s="145">
        <f>IF(CT525&lt;=CT506,0,IF(CT525&lt;=CT507,(CT499-CT501)*(CT525-CT506)/2,(CT499-CT501)*(CT507-CT506)/2))</f>
        <v>0</v>
      </c>
      <c r="CU528" s="202"/>
      <c r="DA528" s="12"/>
      <c r="DB528" s="202"/>
      <c r="DC528" s="202"/>
      <c r="DD528" s="202"/>
      <c r="DE528" s="202"/>
      <c r="DF528" s="138" t="s">
        <v>255</v>
      </c>
      <c r="DG528" s="143" t="s">
        <v>275</v>
      </c>
      <c r="DH528" s="144">
        <f>IF(DH525&lt;=DH506,0,IF(DH525&lt;=DH507,(DH499-DH501)*(DH525-DH506)/2,(DH499-DH501)*(DH507-DH506)/2))</f>
        <v>0</v>
      </c>
      <c r="DI528" s="60">
        <f>IF(DI525&lt;=DI506,0,IF(DI525&lt;=DI507,(DI499-DI501)*(DI525-DI506)/2,(DI499-DI501)*(DI507-DI506)/2))</f>
        <v>0</v>
      </c>
      <c r="DJ528" s="60">
        <f>IF(DJ525&lt;=DJ506,0,IF(DJ525&lt;=DJ507,(DJ499-DJ501)*(DJ525-DJ506)/2,(DJ499-DJ501)*(DJ507-DJ506)/2))</f>
        <v>0</v>
      </c>
      <c r="DK528" s="145">
        <f>IF(DK525&lt;=DK506,0,IF(DK525&lt;=DK507,(DK499-DK501)*(DK525-DK506)/2,(DK499-DK501)*(DK507-DK506)/2))</f>
        <v>0</v>
      </c>
      <c r="DL528" s="202"/>
      <c r="DR528" s="12"/>
      <c r="DS528" s="202"/>
      <c r="DT528" s="202"/>
      <c r="DU528" s="202"/>
      <c r="DV528" s="202"/>
      <c r="DW528" s="138" t="s">
        <v>255</v>
      </c>
      <c r="DX528" s="143" t="s">
        <v>275</v>
      </c>
      <c r="DY528" s="144">
        <f>IF(DY525&lt;=DY506,0,IF(DY525&lt;=DY507,(DY499-DY501)*(DY525-DY506)/2,(DY499-DY501)*(DY507-DY506)/2))</f>
        <v>0</v>
      </c>
      <c r="DZ528" s="60">
        <f>IF(DZ525&lt;=DZ506,0,IF(DZ525&lt;=DZ507,(DZ499-DZ501)*(DZ525-DZ506)/2,(DZ499-DZ501)*(DZ507-DZ506)/2))</f>
        <v>0</v>
      </c>
      <c r="EA528" s="60">
        <f>IF(EA525&lt;=EA506,0,IF(EA525&lt;=EA507,(EA499-EA501)*(EA525-EA506)/2,(EA499-EA501)*(EA507-EA506)/2))</f>
        <v>0</v>
      </c>
      <c r="EB528" s="145">
        <f>IF(EB525&lt;=EB506,0,IF(EB525&lt;=EB507,(EB499-EB501)*(EB525-EB506)/2,(EB499-EB501)*(EB507-EB506)/2))</f>
        <v>0</v>
      </c>
      <c r="EC528" s="202"/>
    </row>
    <row r="529" spans="2:136" x14ac:dyDescent="0.3">
      <c r="C529" s="12"/>
      <c r="D529" s="16"/>
      <c r="E529" s="16"/>
      <c r="F529" s="16"/>
      <c r="G529" s="16"/>
      <c r="H529" s="138" t="s">
        <v>257</v>
      </c>
      <c r="I529" s="143" t="s">
        <v>276</v>
      </c>
      <c r="J529" s="144">
        <f>IF(J525&lt;=J507,0,IF(J525&lt;=J498,(J525-J507)*(((J499-J501)/2)-J526)/2,J506*(J499-J501)/2))</f>
        <v>0</v>
      </c>
      <c r="K529" s="60">
        <f>IF(K525&lt;=K507,0,IF(K525&lt;=K498,(K525-K507)*(((K499-K501)/2)-K526)/2,K506*(K499-K501)/2))</f>
        <v>0</v>
      </c>
      <c r="L529" s="60">
        <f>IF(L525&lt;=L507,0,IF(L525&lt;=L498,(L525-L507)*(((L499-L501)/2)-L526)/2,L506*(L499-L501)/2))</f>
        <v>0</v>
      </c>
      <c r="M529" s="145">
        <f>IF(M525&lt;=M507,0,IF(M525&lt;=M498,(M525-M507)*(((M499-M501)/2)-M526)/2,M506*(M499-M501)/2))</f>
        <v>0</v>
      </c>
      <c r="N529" s="16"/>
      <c r="T529" s="12"/>
      <c r="U529" s="202"/>
      <c r="V529" s="202"/>
      <c r="W529" s="202"/>
      <c r="X529" s="202"/>
      <c r="Y529" s="138" t="s">
        <v>257</v>
      </c>
      <c r="Z529" s="143" t="s">
        <v>276</v>
      </c>
      <c r="AA529" s="144">
        <f>IF(AA525&lt;=AA507,0,IF(AA525&lt;=AA498,(AA525-AA507)*(((AA499-AA501)/2)-AA526)/2,AA506*(AA499-AA501)/2))</f>
        <v>0</v>
      </c>
      <c r="AB529" s="60">
        <f>IF(AB525&lt;=AB507,0,IF(AB525&lt;=AB498,(AB525-AB507)*(((AB499-AB501)/2)-AB526)/2,AB506*(AB499-AB501)/2))</f>
        <v>0</v>
      </c>
      <c r="AC529" s="60">
        <f>IF(AC525&lt;=AC507,0,IF(AC525&lt;=AC498,(AC525-AC507)*(((AC499-AC501)/2)-AC526)/2,AC506*(AC499-AC501)/2))</f>
        <v>0</v>
      </c>
      <c r="AD529" s="145">
        <f>IF(AD525&lt;=AD507,0,IF(AD525&lt;=AD498,(AD525-AD507)*(((AD499-AD501)/2)-AD526)/2,AD506*(AD499-AD501)/2))</f>
        <v>0</v>
      </c>
      <c r="AE529" s="202"/>
      <c r="AK529" s="12"/>
      <c r="AL529" s="202"/>
      <c r="AM529" s="202"/>
      <c r="AN529" s="202"/>
      <c r="AO529" s="202"/>
      <c r="AP529" s="138" t="s">
        <v>257</v>
      </c>
      <c r="AQ529" s="143" t="s">
        <v>276</v>
      </c>
      <c r="AR529" s="144">
        <f>IF(AR525&lt;=AR507,0,IF(AR525&lt;=AR498,(AR525-AR507)*(((AR499-AR501)/2)-AR526)/2,AR506*(AR499-AR501)/2))</f>
        <v>0</v>
      </c>
      <c r="AS529" s="60">
        <f>IF(AS525&lt;=AS507,0,IF(AS525&lt;=AS498,(AS525-AS507)*(((AS499-AS501)/2)-AS526)/2,AS506*(AS499-AS501)/2))</f>
        <v>0</v>
      </c>
      <c r="AT529" s="60">
        <f>IF(AT525&lt;=AT507,0,IF(AT525&lt;=AT498,(AT525-AT507)*(((AT499-AT501)/2)-AT526)/2,AT506*(AT499-AT501)/2))</f>
        <v>0</v>
      </c>
      <c r="AU529" s="145">
        <f>IF(AU525&lt;=AU507,0,IF(AU525&lt;=AU498,(AU525-AU507)*(((AU499-AU501)/2)-AU526)/2,AU506*(AU499-AU501)/2))</f>
        <v>0</v>
      </c>
      <c r="AV529" s="202"/>
      <c r="BB529" s="12"/>
      <c r="BC529" s="202"/>
      <c r="BD529" s="202"/>
      <c r="BE529" s="202"/>
      <c r="BF529" s="202"/>
      <c r="BG529" s="138" t="s">
        <v>257</v>
      </c>
      <c r="BH529" s="143" t="s">
        <v>276</v>
      </c>
      <c r="BI529" s="144">
        <f>IF(BI525&lt;=BI507,0,IF(BI525&lt;=BI498,(BI525-BI507)*(((BI499-BI501)/2)-BI526)/2,BI506*(BI499-BI501)/2))</f>
        <v>0</v>
      </c>
      <c r="BJ529" s="60">
        <f>IF(BJ525&lt;=BJ507,0,IF(BJ525&lt;=BJ498,(BJ525-BJ507)*(((BJ499-BJ501)/2)-BJ526)/2,BJ506*(BJ499-BJ501)/2))</f>
        <v>0</v>
      </c>
      <c r="BK529" s="60">
        <f>IF(BK525&lt;=BK507,0,IF(BK525&lt;=BK498,(BK525-BK507)*(((BK499-BK501)/2)-BK526)/2,BK506*(BK499-BK501)/2))</f>
        <v>0</v>
      </c>
      <c r="BL529" s="145">
        <f>IF(BL525&lt;=BL507,0,IF(BL525&lt;=BL498,(BL525-BL507)*(((BL499-BL501)/2)-BL526)/2,BL506*(BL499-BL501)/2))</f>
        <v>0</v>
      </c>
      <c r="BM529" s="202"/>
      <c r="BS529" s="12"/>
      <c r="BT529" s="202"/>
      <c r="BU529" s="202"/>
      <c r="BV529" s="202"/>
      <c r="BW529" s="202"/>
      <c r="BX529" s="138" t="s">
        <v>257</v>
      </c>
      <c r="BY529" s="143" t="s">
        <v>276</v>
      </c>
      <c r="BZ529" s="144">
        <f>IF(BZ525&lt;=BZ507,0,IF(BZ525&lt;=BZ498,(BZ525-BZ507)*(((BZ499-BZ501)/2)-BZ526)/2,BZ506*(BZ499-BZ501)/2))</f>
        <v>0</v>
      </c>
      <c r="CA529" s="60">
        <f>IF(CA525&lt;=CA507,0,IF(CA525&lt;=CA498,(CA525-CA507)*(((CA499-CA501)/2)-CA526)/2,CA506*(CA499-CA501)/2))</f>
        <v>0</v>
      </c>
      <c r="CB529" s="60">
        <f>IF(CB525&lt;=CB507,0,IF(CB525&lt;=CB498,(CB525-CB507)*(((CB499-CB501)/2)-CB526)/2,CB506*(CB499-CB501)/2))</f>
        <v>0</v>
      </c>
      <c r="CC529" s="145">
        <f>IF(CC525&lt;=CC507,0,IF(CC525&lt;=CC498,(CC525-CC507)*(((CC499-CC501)/2)-CC526)/2,CC506*(CC499-CC501)/2))</f>
        <v>0</v>
      </c>
      <c r="CD529" s="202"/>
      <c r="CJ529" s="12"/>
      <c r="CK529" s="202"/>
      <c r="CL529" s="202"/>
      <c r="CM529" s="202"/>
      <c r="CN529" s="202"/>
      <c r="CO529" s="138" t="s">
        <v>257</v>
      </c>
      <c r="CP529" s="143" t="s">
        <v>276</v>
      </c>
      <c r="CQ529" s="144">
        <f>IF(CQ525&lt;=CQ507,0,IF(CQ525&lt;=CQ498,(CQ525-CQ507)*(((CQ499-CQ501)/2)-CQ526)/2,CQ506*(CQ499-CQ501)/2))</f>
        <v>0</v>
      </c>
      <c r="CR529" s="60">
        <f>IF(CR525&lt;=CR507,0,IF(CR525&lt;=CR498,(CR525-CR507)*(((CR499-CR501)/2)-CR526)/2,CR506*(CR499-CR501)/2))</f>
        <v>0</v>
      </c>
      <c r="CS529" s="60">
        <f>IF(CS525&lt;=CS507,0,IF(CS525&lt;=CS498,(CS525-CS507)*(((CS499-CS501)/2)-CS526)/2,CS506*(CS499-CS501)/2))</f>
        <v>0</v>
      </c>
      <c r="CT529" s="145">
        <f>IF(CT525&lt;=CT507,0,IF(CT525&lt;=CT498,(CT525-CT507)*(((CT499-CT501)/2)-CT526)/2,CT506*(CT499-CT501)/2))</f>
        <v>0</v>
      </c>
      <c r="CU529" s="202"/>
      <c r="DA529" s="12"/>
      <c r="DB529" s="202"/>
      <c r="DC529" s="202"/>
      <c r="DD529" s="202"/>
      <c r="DE529" s="202"/>
      <c r="DF529" s="138" t="s">
        <v>257</v>
      </c>
      <c r="DG529" s="143" t="s">
        <v>276</v>
      </c>
      <c r="DH529" s="144">
        <f>IF(DH525&lt;=DH507,0,IF(DH525&lt;=DH498,(DH525-DH507)*(((DH499-DH501)/2)-DH526)/2,DH506*(DH499-DH501)/2))</f>
        <v>0</v>
      </c>
      <c r="DI529" s="60">
        <f>IF(DI525&lt;=DI507,0,IF(DI525&lt;=DI498,(DI525-DI507)*(((DI499-DI501)/2)-DI526)/2,DI506*(DI499-DI501)/2))</f>
        <v>0</v>
      </c>
      <c r="DJ529" s="60">
        <f>IF(DJ525&lt;=DJ507,0,IF(DJ525&lt;=DJ498,(DJ525-DJ507)*(((DJ499-DJ501)/2)-DJ526)/2,DJ506*(DJ499-DJ501)/2))</f>
        <v>0</v>
      </c>
      <c r="DK529" s="145">
        <f>IF(DK525&lt;=DK507,0,IF(DK525&lt;=DK498,(DK525-DK507)*(((DK499-DK501)/2)-DK526)/2,DK506*(DK499-DK501)/2))</f>
        <v>0</v>
      </c>
      <c r="DL529" s="202"/>
      <c r="DR529" s="12"/>
      <c r="DS529" s="202"/>
      <c r="DT529" s="202"/>
      <c r="DU529" s="202"/>
      <c r="DV529" s="202"/>
      <c r="DW529" s="138" t="s">
        <v>257</v>
      </c>
      <c r="DX529" s="143" t="s">
        <v>276</v>
      </c>
      <c r="DY529" s="144">
        <f>IF(DY525&lt;=DY507,0,IF(DY525&lt;=DY498,(DY525-DY507)*(((DY499-DY501)/2)-DY526)/2,DY506*(DY499-DY501)/2))</f>
        <v>0</v>
      </c>
      <c r="DZ529" s="60">
        <f>IF(DZ525&lt;=DZ507,0,IF(DZ525&lt;=DZ498,(DZ525-DZ507)*(((DZ499-DZ501)/2)-DZ526)/2,DZ506*(DZ499-DZ501)/2))</f>
        <v>0</v>
      </c>
      <c r="EA529" s="60">
        <f>IF(EA525&lt;=EA507,0,IF(EA525&lt;=EA498,(EA525-EA507)*(((EA499-EA501)/2)-EA526)/2,EA506*(EA499-EA501)/2))</f>
        <v>0</v>
      </c>
      <c r="EB529" s="145">
        <f>IF(EB525&lt;=EB507,0,IF(EB525&lt;=EB498,(EB525-EB507)*(((EB499-EB501)/2)-EB526)/2,EB506*(EB499-EB501)/2))</f>
        <v>0</v>
      </c>
      <c r="EC529" s="202"/>
    </row>
    <row r="530" spans="2:136" x14ac:dyDescent="0.3">
      <c r="C530" s="12"/>
      <c r="D530" s="16"/>
      <c r="E530" s="16"/>
      <c r="F530" s="16"/>
      <c r="G530" s="16"/>
      <c r="H530" s="138" t="s">
        <v>259</v>
      </c>
      <c r="I530" s="150" t="s">
        <v>277</v>
      </c>
      <c r="J530" s="151">
        <f>IF(J525&lt;=J507,0,IF(J525&lt;=J498,J526*(J525-J507),0))</f>
        <v>0</v>
      </c>
      <c r="K530" s="152">
        <f>IF(K525&lt;=K507,0,IF(K525&lt;=K498,K526*(K525-K507),0))</f>
        <v>0</v>
      </c>
      <c r="L530" s="152">
        <f>IF(L525&lt;=L507,0,IF(L525&lt;=L498,L526*(L525-L507),0))</f>
        <v>0</v>
      </c>
      <c r="M530" s="153">
        <f>IF(M525&lt;=M507,0,IF(M525&lt;=M498,M526*(M525-M507),0))</f>
        <v>0</v>
      </c>
      <c r="N530" s="16"/>
      <c r="T530" s="12"/>
      <c r="U530" s="202"/>
      <c r="V530" s="202"/>
      <c r="W530" s="202"/>
      <c r="X530" s="202"/>
      <c r="Y530" s="138" t="s">
        <v>259</v>
      </c>
      <c r="Z530" s="150" t="s">
        <v>277</v>
      </c>
      <c r="AA530" s="151">
        <f>IF(AA525&lt;=AA507,0,IF(AA525&lt;=AA498,AA526*(AA525-AA507),0))</f>
        <v>0</v>
      </c>
      <c r="AB530" s="152">
        <f>IF(AB525&lt;=AB507,0,IF(AB525&lt;=AB498,AB526*(AB525-AB507),0))</f>
        <v>0</v>
      </c>
      <c r="AC530" s="152">
        <f>IF(AC525&lt;=AC507,0,IF(AC525&lt;=AC498,AC526*(AC525-AC507),0))</f>
        <v>0</v>
      </c>
      <c r="AD530" s="153">
        <f>IF(AD525&lt;=AD507,0,IF(AD525&lt;=AD498,AD526*(AD525-AD507),0))</f>
        <v>0</v>
      </c>
      <c r="AE530" s="202"/>
      <c r="AK530" s="12"/>
      <c r="AL530" s="202"/>
      <c r="AM530" s="202"/>
      <c r="AN530" s="202"/>
      <c r="AO530" s="202"/>
      <c r="AP530" s="138" t="s">
        <v>259</v>
      </c>
      <c r="AQ530" s="150" t="s">
        <v>277</v>
      </c>
      <c r="AR530" s="151">
        <f>IF(AR525&lt;=AR507,0,IF(AR525&lt;=AR498,AR526*(AR525-AR507),0))</f>
        <v>0</v>
      </c>
      <c r="AS530" s="152">
        <f>IF(AS525&lt;=AS507,0,IF(AS525&lt;=AS498,AS526*(AS525-AS507),0))</f>
        <v>0</v>
      </c>
      <c r="AT530" s="152">
        <f>IF(AT525&lt;=AT507,0,IF(AT525&lt;=AT498,AT526*(AT525-AT507),0))</f>
        <v>0</v>
      </c>
      <c r="AU530" s="153">
        <f>IF(AU525&lt;=AU507,0,IF(AU525&lt;=AU498,AU526*(AU525-AU507),0))</f>
        <v>0</v>
      </c>
      <c r="AV530" s="202"/>
      <c r="BB530" s="12"/>
      <c r="BC530" s="202"/>
      <c r="BD530" s="202"/>
      <c r="BE530" s="202"/>
      <c r="BF530" s="202"/>
      <c r="BG530" s="138" t="s">
        <v>259</v>
      </c>
      <c r="BH530" s="150" t="s">
        <v>277</v>
      </c>
      <c r="BI530" s="151">
        <f>IF(BI525&lt;=BI507,0,IF(BI525&lt;=BI498,BI526*(BI525-BI507),0))</f>
        <v>0</v>
      </c>
      <c r="BJ530" s="152">
        <f>IF(BJ525&lt;=BJ507,0,IF(BJ525&lt;=BJ498,BJ526*(BJ525-BJ507),0))</f>
        <v>0</v>
      </c>
      <c r="BK530" s="152">
        <f>IF(BK525&lt;=BK507,0,IF(BK525&lt;=BK498,BK526*(BK525-BK507),0))</f>
        <v>0</v>
      </c>
      <c r="BL530" s="153">
        <f>IF(BL525&lt;=BL507,0,IF(BL525&lt;=BL498,BL526*(BL525-BL507),0))</f>
        <v>0</v>
      </c>
      <c r="BM530" s="202"/>
      <c r="BS530" s="12"/>
      <c r="BT530" s="202"/>
      <c r="BU530" s="202"/>
      <c r="BV530" s="202"/>
      <c r="BW530" s="202"/>
      <c r="BX530" s="138" t="s">
        <v>259</v>
      </c>
      <c r="BY530" s="150" t="s">
        <v>277</v>
      </c>
      <c r="BZ530" s="151">
        <f>IF(BZ525&lt;=BZ507,0,IF(BZ525&lt;=BZ498,BZ526*(BZ525-BZ507),0))</f>
        <v>0</v>
      </c>
      <c r="CA530" s="152">
        <f>IF(CA525&lt;=CA507,0,IF(CA525&lt;=CA498,CA526*(CA525-CA507),0))</f>
        <v>0</v>
      </c>
      <c r="CB530" s="152">
        <f>IF(CB525&lt;=CB507,0,IF(CB525&lt;=CB498,CB526*(CB525-CB507),0))</f>
        <v>0</v>
      </c>
      <c r="CC530" s="153">
        <f>IF(CC525&lt;=CC507,0,IF(CC525&lt;=CC498,CC526*(CC525-CC507),0))</f>
        <v>0</v>
      </c>
      <c r="CD530" s="202"/>
      <c r="CJ530" s="12"/>
      <c r="CK530" s="202"/>
      <c r="CL530" s="202"/>
      <c r="CM530" s="202"/>
      <c r="CN530" s="202"/>
      <c r="CO530" s="138" t="s">
        <v>259</v>
      </c>
      <c r="CP530" s="150" t="s">
        <v>277</v>
      </c>
      <c r="CQ530" s="151">
        <f>IF(CQ525&lt;=CQ507,0,IF(CQ525&lt;=CQ498,CQ526*(CQ525-CQ507),0))</f>
        <v>0</v>
      </c>
      <c r="CR530" s="152">
        <f>IF(CR525&lt;=CR507,0,IF(CR525&lt;=CR498,CR526*(CR525-CR507),0))</f>
        <v>0</v>
      </c>
      <c r="CS530" s="152">
        <f>IF(CS525&lt;=CS507,0,IF(CS525&lt;=CS498,CS526*(CS525-CS507),0))</f>
        <v>0</v>
      </c>
      <c r="CT530" s="153">
        <f>IF(CT525&lt;=CT507,0,IF(CT525&lt;=CT498,CT526*(CT525-CT507),0))</f>
        <v>0</v>
      </c>
      <c r="CU530" s="202"/>
      <c r="DA530" s="12"/>
      <c r="DB530" s="202"/>
      <c r="DC530" s="202"/>
      <c r="DD530" s="202"/>
      <c r="DE530" s="202"/>
      <c r="DF530" s="138" t="s">
        <v>259</v>
      </c>
      <c r="DG530" s="150" t="s">
        <v>277</v>
      </c>
      <c r="DH530" s="151">
        <f>IF(DH525&lt;=DH507,0,IF(DH525&lt;=DH498,DH526*(DH525-DH507),0))</f>
        <v>0</v>
      </c>
      <c r="DI530" s="152">
        <f>IF(DI525&lt;=DI507,0,IF(DI525&lt;=DI498,DI526*(DI525-DI507),0))</f>
        <v>0</v>
      </c>
      <c r="DJ530" s="152">
        <f>IF(DJ525&lt;=DJ507,0,IF(DJ525&lt;=DJ498,DJ526*(DJ525-DJ507),0))</f>
        <v>0</v>
      </c>
      <c r="DK530" s="153">
        <f>IF(DK525&lt;=DK507,0,IF(DK525&lt;=DK498,DK526*(DK525-DK507),0))</f>
        <v>0</v>
      </c>
      <c r="DL530" s="202"/>
      <c r="DR530" s="12"/>
      <c r="DS530" s="202"/>
      <c r="DT530" s="202"/>
      <c r="DU530" s="202"/>
      <c r="DV530" s="202"/>
      <c r="DW530" s="138" t="s">
        <v>259</v>
      </c>
      <c r="DX530" s="150" t="s">
        <v>277</v>
      </c>
      <c r="DY530" s="151">
        <f>IF(DY525&lt;=DY507,0,IF(DY525&lt;=DY498,DY526*(DY525-DY507),0))</f>
        <v>0</v>
      </c>
      <c r="DZ530" s="152">
        <f>IF(DZ525&lt;=DZ507,0,IF(DZ525&lt;=DZ498,DZ526*(DZ525-DZ507),0))</f>
        <v>0</v>
      </c>
      <c r="EA530" s="152">
        <f>IF(EA525&lt;=EA507,0,IF(EA525&lt;=EA498,EA526*(EA525-EA507),0))</f>
        <v>0</v>
      </c>
      <c r="EB530" s="153">
        <f>IF(EB525&lt;=EB507,0,IF(EB525&lt;=EB498,EB526*(EB525-EB507),0))</f>
        <v>0</v>
      </c>
      <c r="EC530" s="202"/>
    </row>
    <row r="531" spans="2:136" x14ac:dyDescent="0.3">
      <c r="C531" s="12"/>
      <c r="D531" s="16"/>
      <c r="E531" s="16"/>
      <c r="F531" s="16"/>
      <c r="G531" s="16"/>
      <c r="H531" s="136"/>
      <c r="I531" s="143" t="s">
        <v>278</v>
      </c>
      <c r="J531" s="144">
        <f t="shared" ref="J531:M531" si="197">SUM(J527:J530)</f>
        <v>255</v>
      </c>
      <c r="K531" s="60">
        <f t="shared" si="197"/>
        <v>510</v>
      </c>
      <c r="L531" s="60">
        <f t="shared" si="197"/>
        <v>1020</v>
      </c>
      <c r="M531" s="145">
        <f t="shared" si="197"/>
        <v>1800</v>
      </c>
      <c r="N531" s="16"/>
      <c r="T531" s="12"/>
      <c r="U531" s="202"/>
      <c r="V531" s="202"/>
      <c r="W531" s="202"/>
      <c r="X531" s="202"/>
      <c r="Y531" s="136"/>
      <c r="Z531" s="143" t="s">
        <v>278</v>
      </c>
      <c r="AA531" s="144">
        <f t="shared" ref="AA531:AD531" si="198">SUM(AA527:AA530)</f>
        <v>255</v>
      </c>
      <c r="AB531" s="60">
        <f t="shared" si="198"/>
        <v>510</v>
      </c>
      <c r="AC531" s="60">
        <f t="shared" si="198"/>
        <v>1020</v>
      </c>
      <c r="AD531" s="145">
        <f t="shared" si="198"/>
        <v>1800</v>
      </c>
      <c r="AE531" s="202"/>
      <c r="AK531" s="12"/>
      <c r="AL531" s="202"/>
      <c r="AM531" s="202"/>
      <c r="AN531" s="202"/>
      <c r="AO531" s="202"/>
      <c r="AP531" s="136"/>
      <c r="AQ531" s="143" t="s">
        <v>278</v>
      </c>
      <c r="AR531" s="144">
        <f t="shared" ref="AR531:AU531" si="199">SUM(AR527:AR530)</f>
        <v>255</v>
      </c>
      <c r="AS531" s="60">
        <f t="shared" si="199"/>
        <v>510</v>
      </c>
      <c r="AT531" s="60">
        <f t="shared" si="199"/>
        <v>1020</v>
      </c>
      <c r="AU531" s="145">
        <f t="shared" si="199"/>
        <v>1800</v>
      </c>
      <c r="AV531" s="202"/>
      <c r="BB531" s="12"/>
      <c r="BC531" s="202"/>
      <c r="BD531" s="202"/>
      <c r="BE531" s="202"/>
      <c r="BF531" s="202"/>
      <c r="BG531" s="136"/>
      <c r="BH531" s="143" t="s">
        <v>278</v>
      </c>
      <c r="BI531" s="144">
        <f t="shared" ref="BI531:BL531" si="200">SUM(BI527:BI530)</f>
        <v>255</v>
      </c>
      <c r="BJ531" s="60">
        <f t="shared" si="200"/>
        <v>510</v>
      </c>
      <c r="BK531" s="60">
        <f t="shared" si="200"/>
        <v>1020</v>
      </c>
      <c r="BL531" s="145">
        <f t="shared" si="200"/>
        <v>1800</v>
      </c>
      <c r="BM531" s="202"/>
      <c r="BS531" s="12"/>
      <c r="BT531" s="202"/>
      <c r="BU531" s="202"/>
      <c r="BV531" s="202"/>
      <c r="BW531" s="202"/>
      <c r="BX531" s="136"/>
      <c r="BY531" s="143" t="s">
        <v>278</v>
      </c>
      <c r="BZ531" s="144">
        <f t="shared" ref="BZ531:CC531" si="201">SUM(BZ527:BZ530)</f>
        <v>0</v>
      </c>
      <c r="CA531" s="60">
        <f t="shared" si="201"/>
        <v>0</v>
      </c>
      <c r="CB531" s="60">
        <f t="shared" si="201"/>
        <v>0</v>
      </c>
      <c r="CC531" s="145">
        <f t="shared" si="201"/>
        <v>0</v>
      </c>
      <c r="CD531" s="202"/>
      <c r="CJ531" s="12"/>
      <c r="CK531" s="202"/>
      <c r="CL531" s="202"/>
      <c r="CM531" s="202"/>
      <c r="CN531" s="202"/>
      <c r="CO531" s="136"/>
      <c r="CP531" s="143" t="s">
        <v>278</v>
      </c>
      <c r="CQ531" s="144">
        <f t="shared" ref="CQ531:CT531" si="202">SUM(CQ527:CQ530)</f>
        <v>0</v>
      </c>
      <c r="CR531" s="60">
        <f t="shared" si="202"/>
        <v>0</v>
      </c>
      <c r="CS531" s="60">
        <f t="shared" si="202"/>
        <v>0</v>
      </c>
      <c r="CT531" s="145">
        <f t="shared" si="202"/>
        <v>0</v>
      </c>
      <c r="CU531" s="202"/>
      <c r="DA531" s="12"/>
      <c r="DB531" s="202"/>
      <c r="DC531" s="202"/>
      <c r="DD531" s="202"/>
      <c r="DE531" s="202"/>
      <c r="DF531" s="136"/>
      <c r="DG531" s="143" t="s">
        <v>278</v>
      </c>
      <c r="DH531" s="144">
        <f t="shared" ref="DH531:DK531" si="203">SUM(DH527:DH530)</f>
        <v>0</v>
      </c>
      <c r="DI531" s="60">
        <f t="shared" si="203"/>
        <v>0</v>
      </c>
      <c r="DJ531" s="60">
        <f t="shared" si="203"/>
        <v>0</v>
      </c>
      <c r="DK531" s="145">
        <f t="shared" si="203"/>
        <v>0</v>
      </c>
      <c r="DL531" s="202"/>
      <c r="DR531" s="12"/>
      <c r="DS531" s="202"/>
      <c r="DT531" s="202"/>
      <c r="DU531" s="202"/>
      <c r="DV531" s="202"/>
      <c r="DW531" s="136"/>
      <c r="DX531" s="143" t="s">
        <v>278</v>
      </c>
      <c r="DY531" s="144">
        <f t="shared" ref="DY531:EB531" si="204">SUM(DY527:DY530)</f>
        <v>0</v>
      </c>
      <c r="DZ531" s="60">
        <f t="shared" si="204"/>
        <v>0</v>
      </c>
      <c r="EA531" s="60">
        <f t="shared" si="204"/>
        <v>0</v>
      </c>
      <c r="EB531" s="145">
        <f t="shared" si="204"/>
        <v>0</v>
      </c>
      <c r="EC531" s="202"/>
    </row>
    <row r="532" spans="2:136" x14ac:dyDescent="0.3">
      <c r="C532" s="12"/>
      <c r="D532" s="16"/>
      <c r="E532" s="16"/>
      <c r="F532" s="16"/>
      <c r="G532" s="16"/>
      <c r="H532" s="136"/>
      <c r="I532" s="146" t="s">
        <v>279</v>
      </c>
      <c r="J532" s="147">
        <f>IF(J525&lt;=J506,2*J525/3,2*J506/3)</f>
        <v>0</v>
      </c>
      <c r="K532" s="148">
        <f t="shared" ref="K532:M532" si="205">IF(K525&lt;=K506,2*K525/3,2*K506/3)</f>
        <v>0</v>
      </c>
      <c r="L532" s="148">
        <f t="shared" si="205"/>
        <v>0</v>
      </c>
      <c r="M532" s="149">
        <f t="shared" si="205"/>
        <v>0</v>
      </c>
      <c r="N532" s="16"/>
      <c r="T532" s="12"/>
      <c r="U532" s="202"/>
      <c r="V532" s="202"/>
      <c r="W532" s="202"/>
      <c r="X532" s="202"/>
      <c r="Y532" s="136"/>
      <c r="Z532" s="146" t="s">
        <v>279</v>
      </c>
      <c r="AA532" s="147">
        <f>IF(AA525&lt;=AA506,2*AA525/3,2*AA506/3)</f>
        <v>0</v>
      </c>
      <c r="AB532" s="148">
        <f t="shared" ref="AB532:AD532" si="206">IF(AB525&lt;=AB506,2*AB525/3,2*AB506/3)</f>
        <v>0</v>
      </c>
      <c r="AC532" s="148">
        <f t="shared" si="206"/>
        <v>0</v>
      </c>
      <c r="AD532" s="149">
        <f t="shared" si="206"/>
        <v>0</v>
      </c>
      <c r="AE532" s="202"/>
      <c r="AK532" s="12"/>
      <c r="AL532" s="202"/>
      <c r="AM532" s="202"/>
      <c r="AN532" s="202"/>
      <c r="AO532" s="202"/>
      <c r="AP532" s="136"/>
      <c r="AQ532" s="146" t="s">
        <v>279</v>
      </c>
      <c r="AR532" s="147">
        <f>IF(AR525&lt;=AR506,2*AR525/3,2*AR506/3)</f>
        <v>0</v>
      </c>
      <c r="AS532" s="148">
        <f t="shared" ref="AS532:AU532" si="207">IF(AS525&lt;=AS506,2*AS525/3,2*AS506/3)</f>
        <v>0</v>
      </c>
      <c r="AT532" s="148">
        <f t="shared" si="207"/>
        <v>0</v>
      </c>
      <c r="AU532" s="149">
        <f t="shared" si="207"/>
        <v>0</v>
      </c>
      <c r="AV532" s="202"/>
      <c r="BB532" s="12"/>
      <c r="BC532" s="202"/>
      <c r="BD532" s="202"/>
      <c r="BE532" s="202"/>
      <c r="BF532" s="202"/>
      <c r="BG532" s="136"/>
      <c r="BH532" s="146" t="s">
        <v>279</v>
      </c>
      <c r="BI532" s="147">
        <f>IF(BI525&lt;=BI506,2*BI525/3,2*BI506/3)</f>
        <v>0</v>
      </c>
      <c r="BJ532" s="148">
        <f t="shared" ref="BJ532:BL532" si="208">IF(BJ525&lt;=BJ506,2*BJ525/3,2*BJ506/3)</f>
        <v>0</v>
      </c>
      <c r="BK532" s="148">
        <f t="shared" si="208"/>
        <v>0</v>
      </c>
      <c r="BL532" s="149">
        <f t="shared" si="208"/>
        <v>0</v>
      </c>
      <c r="BM532" s="202"/>
      <c r="BS532" s="12"/>
      <c r="BT532" s="202"/>
      <c r="BU532" s="202"/>
      <c r="BV532" s="202"/>
      <c r="BW532" s="202"/>
      <c r="BX532" s="136"/>
      <c r="BY532" s="146" t="s">
        <v>279</v>
      </c>
      <c r="BZ532" s="147">
        <f>IF(BZ525&lt;=BZ506,2*BZ525/3,2*BZ506/3)</f>
        <v>5.666666666666667</v>
      </c>
      <c r="CA532" s="148">
        <f t="shared" ref="CA532:CC532" si="209">IF(CA525&lt;=CA506,2*CA525/3,2*CA506/3)</f>
        <v>11.333333333333334</v>
      </c>
      <c r="CB532" s="148">
        <f t="shared" si="209"/>
        <v>20</v>
      </c>
      <c r="CC532" s="149">
        <f t="shared" si="209"/>
        <v>20</v>
      </c>
      <c r="CD532" s="202"/>
      <c r="CJ532" s="12"/>
      <c r="CK532" s="202"/>
      <c r="CL532" s="202"/>
      <c r="CM532" s="202"/>
      <c r="CN532" s="202"/>
      <c r="CO532" s="136"/>
      <c r="CP532" s="146" t="s">
        <v>279</v>
      </c>
      <c r="CQ532" s="147">
        <f>IF(CQ525&lt;=CQ506,2*CQ525/3,2*CQ506/3)</f>
        <v>5.666666666666667</v>
      </c>
      <c r="CR532" s="148">
        <f t="shared" ref="CR532:CT532" si="210">IF(CR525&lt;=CR506,2*CR525/3,2*CR506/3)</f>
        <v>11.333333333333334</v>
      </c>
      <c r="CS532" s="148">
        <f t="shared" si="210"/>
        <v>20</v>
      </c>
      <c r="CT532" s="149">
        <f t="shared" si="210"/>
        <v>20</v>
      </c>
      <c r="CU532" s="202"/>
      <c r="DA532" s="12"/>
      <c r="DB532" s="202"/>
      <c r="DC532" s="202"/>
      <c r="DD532" s="202"/>
      <c r="DE532" s="202"/>
      <c r="DF532" s="136"/>
      <c r="DG532" s="146" t="s">
        <v>279</v>
      </c>
      <c r="DH532" s="147">
        <f>IF(DH525&lt;=DH506,2*DH525/3,2*DH506/3)</f>
        <v>5.666666666666667</v>
      </c>
      <c r="DI532" s="148">
        <f t="shared" ref="DI532:DK532" si="211">IF(DI525&lt;=DI506,2*DI525/3,2*DI506/3)</f>
        <v>11.333333333333334</v>
      </c>
      <c r="DJ532" s="148">
        <f t="shared" si="211"/>
        <v>20</v>
      </c>
      <c r="DK532" s="149">
        <f t="shared" si="211"/>
        <v>20</v>
      </c>
      <c r="DL532" s="202"/>
      <c r="DR532" s="12"/>
      <c r="DS532" s="202"/>
      <c r="DT532" s="202"/>
      <c r="DU532" s="202"/>
      <c r="DV532" s="202"/>
      <c r="DW532" s="136"/>
      <c r="DX532" s="146" t="s">
        <v>279</v>
      </c>
      <c r="DY532" s="147">
        <f>IF(DY525&lt;=DY506,2*DY525/3,2*DY506/3)</f>
        <v>5.666666666666667</v>
      </c>
      <c r="DZ532" s="148">
        <f t="shared" ref="DZ532:EB532" si="212">IF(DZ525&lt;=DZ506,2*DZ525/3,2*DZ506/3)</f>
        <v>11.333333333333334</v>
      </c>
      <c r="EA532" s="148">
        <f t="shared" si="212"/>
        <v>20</v>
      </c>
      <c r="EB532" s="149">
        <f t="shared" si="212"/>
        <v>20</v>
      </c>
      <c r="EC532" s="202"/>
    </row>
    <row r="533" spans="2:136" x14ac:dyDescent="0.3">
      <c r="C533" s="12"/>
      <c r="E533" s="72"/>
      <c r="F533" s="30"/>
      <c r="G533" s="158" t="s">
        <v>280</v>
      </c>
      <c r="H533" s="159">
        <f>SUM(J537:M537)</f>
        <v>1800</v>
      </c>
      <c r="I533" s="143" t="s">
        <v>281</v>
      </c>
      <c r="J533" s="144">
        <f>IF(J525&lt;=J506,0,IF(J525&lt;=J507,J506+(J525-J506)/2,J506+(J507-J506)/2))</f>
        <v>4.25</v>
      </c>
      <c r="K533" s="60">
        <f>IF(K525&lt;=K506,0,IF(K525&lt;=K507,K506+(K525-K506)/2,K506+(K507-K506)/2))</f>
        <v>8.5</v>
      </c>
      <c r="L533" s="60">
        <f>IF(L525&lt;=L506,0,IF(L525&lt;=L507,L506+(L525-L506)/2,L506+(L507-L506)/2))</f>
        <v>17</v>
      </c>
      <c r="M533" s="145">
        <f>IF(M525&lt;=M506,0,IF(M525&lt;=M507,M506+(M525-M506)/2,M506+(M507-M506)/2))</f>
        <v>30</v>
      </c>
      <c r="N533" s="16"/>
      <c r="T533" s="12"/>
      <c r="V533" s="204"/>
      <c r="W533" s="205"/>
      <c r="X533" s="158" t="s">
        <v>280</v>
      </c>
      <c r="Y533" s="159">
        <f>SUM(AA537:AD537)</f>
        <v>1800</v>
      </c>
      <c r="Z533" s="143" t="s">
        <v>281</v>
      </c>
      <c r="AA533" s="144">
        <f>IF(AA525&lt;=AA506,0,IF(AA525&lt;=AA507,AA506+(AA525-AA506)/2,AA506+(AA507-AA506)/2))</f>
        <v>4.25</v>
      </c>
      <c r="AB533" s="60">
        <f>IF(AB525&lt;=AB506,0,IF(AB525&lt;=AB507,AB506+(AB525-AB506)/2,AB506+(AB507-AB506)/2))</f>
        <v>8.5</v>
      </c>
      <c r="AC533" s="60">
        <f>IF(AC525&lt;=AC506,0,IF(AC525&lt;=AC507,AC506+(AC525-AC506)/2,AC506+(AC507-AC506)/2))</f>
        <v>17</v>
      </c>
      <c r="AD533" s="145">
        <f>IF(AD525&lt;=AD506,0,IF(AD525&lt;=AD507,AD506+(AD525-AD506)/2,AD506+(AD507-AD506)/2))</f>
        <v>30</v>
      </c>
      <c r="AE533" s="202"/>
      <c r="AK533" s="12"/>
      <c r="AM533" s="204"/>
      <c r="AN533" s="205"/>
      <c r="AO533" s="158" t="s">
        <v>280</v>
      </c>
      <c r="AP533" s="159">
        <f>SUM(AR537:AU537)</f>
        <v>1800</v>
      </c>
      <c r="AQ533" s="143" t="s">
        <v>281</v>
      </c>
      <c r="AR533" s="144">
        <f>IF(AR525&lt;=AR506,0,IF(AR525&lt;=AR507,AR506+(AR525-AR506)/2,AR506+(AR507-AR506)/2))</f>
        <v>4.25</v>
      </c>
      <c r="AS533" s="60">
        <f>IF(AS525&lt;=AS506,0,IF(AS525&lt;=AS507,AS506+(AS525-AS506)/2,AS506+(AS507-AS506)/2))</f>
        <v>8.5</v>
      </c>
      <c r="AT533" s="60">
        <f>IF(AT525&lt;=AT506,0,IF(AT525&lt;=AT507,AT506+(AT525-AT506)/2,AT506+(AT507-AT506)/2))</f>
        <v>17</v>
      </c>
      <c r="AU533" s="145">
        <f>IF(AU525&lt;=AU506,0,IF(AU525&lt;=AU507,AU506+(AU525-AU506)/2,AU506+(AU507-AU506)/2))</f>
        <v>30</v>
      </c>
      <c r="AV533" s="202"/>
      <c r="BB533" s="12"/>
      <c r="BD533" s="204"/>
      <c r="BE533" s="205"/>
      <c r="BF533" s="158" t="s">
        <v>280</v>
      </c>
      <c r="BG533" s="159">
        <f>SUM(BI537:BL537)</f>
        <v>1800</v>
      </c>
      <c r="BH533" s="143" t="s">
        <v>281</v>
      </c>
      <c r="BI533" s="144">
        <f>IF(BI525&lt;=BI506,0,IF(BI525&lt;=BI507,BI506+(BI525-BI506)/2,BI506+(BI507-BI506)/2))</f>
        <v>4.25</v>
      </c>
      <c r="BJ533" s="60">
        <f>IF(BJ525&lt;=BJ506,0,IF(BJ525&lt;=BJ507,BJ506+(BJ525-BJ506)/2,BJ506+(BJ507-BJ506)/2))</f>
        <v>8.5</v>
      </c>
      <c r="BK533" s="60">
        <f>IF(BK525&lt;=BK506,0,IF(BK525&lt;=BK507,BK506+(BK525-BK506)/2,BK506+(BK507-BK506)/2))</f>
        <v>17</v>
      </c>
      <c r="BL533" s="145">
        <f>IF(BL525&lt;=BL506,0,IF(BL525&lt;=BL507,BL506+(BL525-BL506)/2,BL506+(BL507-BL506)/2))</f>
        <v>30</v>
      </c>
      <c r="BM533" s="202"/>
      <c r="BS533" s="12"/>
      <c r="BU533" s="204"/>
      <c r="BV533" s="205"/>
      <c r="BW533" s="158" t="s">
        <v>280</v>
      </c>
      <c r="BX533" s="159">
        <f>SUM(BZ537:CC537)</f>
        <v>0</v>
      </c>
      <c r="BY533" s="143" t="s">
        <v>281</v>
      </c>
      <c r="BZ533" s="144">
        <f>IF(BZ525&lt;=BZ506,0,IF(BZ525&lt;=BZ507,BZ506+(BZ525-BZ506)/2,BZ506+(BZ507-BZ506)/2))</f>
        <v>0</v>
      </c>
      <c r="CA533" s="60">
        <f>IF(CA525&lt;=CA506,0,IF(CA525&lt;=CA507,CA506+(CA525-CA506)/2,CA506+(CA507-CA506)/2))</f>
        <v>0</v>
      </c>
      <c r="CB533" s="60">
        <f>IF(CB525&lt;=CB506,0,IF(CB525&lt;=CB507,CB506+(CB525-CB506)/2,CB506+(CB507-CB506)/2))</f>
        <v>30</v>
      </c>
      <c r="CC533" s="145">
        <f>IF(CC525&lt;=CC506,0,IF(CC525&lt;=CC507,CC506+(CC525-CC506)/2,CC506+(CC507-CC506)/2))</f>
        <v>30</v>
      </c>
      <c r="CD533" s="202"/>
      <c r="CJ533" s="12"/>
      <c r="CL533" s="204"/>
      <c r="CM533" s="205"/>
      <c r="CN533" s="158" t="s">
        <v>280</v>
      </c>
      <c r="CO533" s="159">
        <f>SUM(CQ537:CT537)</f>
        <v>0</v>
      </c>
      <c r="CP533" s="143" t="s">
        <v>281</v>
      </c>
      <c r="CQ533" s="144">
        <f>IF(CQ525&lt;=CQ506,0,IF(CQ525&lt;=CQ507,CQ506+(CQ525-CQ506)/2,CQ506+(CQ507-CQ506)/2))</f>
        <v>0</v>
      </c>
      <c r="CR533" s="60">
        <f>IF(CR525&lt;=CR506,0,IF(CR525&lt;=CR507,CR506+(CR525-CR506)/2,CR506+(CR507-CR506)/2))</f>
        <v>0</v>
      </c>
      <c r="CS533" s="60">
        <f>IF(CS525&lt;=CS506,0,IF(CS525&lt;=CS507,CS506+(CS525-CS506)/2,CS506+(CS507-CS506)/2))</f>
        <v>30</v>
      </c>
      <c r="CT533" s="145">
        <f>IF(CT525&lt;=CT506,0,IF(CT525&lt;=CT507,CT506+(CT525-CT506)/2,CT506+(CT507-CT506)/2))</f>
        <v>30</v>
      </c>
      <c r="CU533" s="202"/>
      <c r="DA533" s="12"/>
      <c r="DC533" s="204"/>
      <c r="DD533" s="205"/>
      <c r="DE533" s="158" t="s">
        <v>280</v>
      </c>
      <c r="DF533" s="159">
        <f>SUM(DH537:DK537)</f>
        <v>0</v>
      </c>
      <c r="DG533" s="143" t="s">
        <v>281</v>
      </c>
      <c r="DH533" s="144">
        <f>IF(DH525&lt;=DH506,0,IF(DH525&lt;=DH507,DH506+(DH525-DH506)/2,DH506+(DH507-DH506)/2))</f>
        <v>0</v>
      </c>
      <c r="DI533" s="60">
        <f>IF(DI525&lt;=DI506,0,IF(DI525&lt;=DI507,DI506+(DI525-DI506)/2,DI506+(DI507-DI506)/2))</f>
        <v>0</v>
      </c>
      <c r="DJ533" s="60">
        <f>IF(DJ525&lt;=DJ506,0,IF(DJ525&lt;=DJ507,DJ506+(DJ525-DJ506)/2,DJ506+(DJ507-DJ506)/2))</f>
        <v>30</v>
      </c>
      <c r="DK533" s="145">
        <f>IF(DK525&lt;=DK506,0,IF(DK525&lt;=DK507,DK506+(DK525-DK506)/2,DK506+(DK507-DK506)/2))</f>
        <v>30</v>
      </c>
      <c r="DL533" s="202"/>
      <c r="DR533" s="12"/>
      <c r="DT533" s="204"/>
      <c r="DU533" s="205"/>
      <c r="DV533" s="158" t="s">
        <v>280</v>
      </c>
      <c r="DW533" s="159">
        <f>SUM(DY537:EB537)</f>
        <v>0</v>
      </c>
      <c r="DX533" s="143" t="s">
        <v>281</v>
      </c>
      <c r="DY533" s="144">
        <f>IF(DY525&lt;=DY506,0,IF(DY525&lt;=DY507,DY506+(DY525-DY506)/2,DY506+(DY507-DY506)/2))</f>
        <v>0</v>
      </c>
      <c r="DZ533" s="60">
        <f>IF(DZ525&lt;=DZ506,0,IF(DZ525&lt;=DZ507,DZ506+(DZ525-DZ506)/2,DZ506+(DZ507-DZ506)/2))</f>
        <v>0</v>
      </c>
      <c r="EA533" s="60">
        <f>IF(EA525&lt;=EA506,0,IF(EA525&lt;=EA507,EA506+(EA525-EA506)/2,EA506+(EA507-EA506)/2))</f>
        <v>30</v>
      </c>
      <c r="EB533" s="145">
        <f>IF(EB525&lt;=EB506,0,IF(EB525&lt;=EB507,EB506+(EB525-EB506)/2,EB506+(EB507-EB506)/2))</f>
        <v>30</v>
      </c>
      <c r="EC533" s="202"/>
    </row>
    <row r="534" spans="2:136" x14ac:dyDescent="0.3">
      <c r="C534" s="12"/>
      <c r="E534" s="82"/>
      <c r="F534" s="29"/>
      <c r="G534" s="118" t="s">
        <v>282</v>
      </c>
      <c r="H534" s="160">
        <f>SUM(J538:M538)</f>
        <v>2099.1426821443083</v>
      </c>
      <c r="I534" s="143" t="s">
        <v>283</v>
      </c>
      <c r="J534" s="144">
        <f>IF(J525&lt;=J507,0,IF(J525&lt;=J498,J507+(J525-J507)/3,J507+J506/3))</f>
        <v>0</v>
      </c>
      <c r="K534" s="60">
        <f>IF(K525&lt;=K507,0,IF(K525&lt;=K498,K507+(K525-K507)/3,K507+K506/3))</f>
        <v>0</v>
      </c>
      <c r="L534" s="60">
        <f>IF(L525&lt;=L507,0,IF(L525&lt;=L498,L507+(L525-L507)/3,L507+L506/3))</f>
        <v>0</v>
      </c>
      <c r="M534" s="145">
        <f>IF(M525&lt;=M507,0,IF(M525&lt;=M498,M507+(M525-M507)/3,M507+M506/3))</f>
        <v>0</v>
      </c>
      <c r="N534" s="16"/>
      <c r="T534" s="12"/>
      <c r="V534" s="82"/>
      <c r="W534" s="29"/>
      <c r="X534" s="118" t="s">
        <v>282</v>
      </c>
      <c r="Y534" s="160">
        <f>SUM(AA538:AD538)</f>
        <v>2099.1426821443083</v>
      </c>
      <c r="Z534" s="143" t="s">
        <v>283</v>
      </c>
      <c r="AA534" s="144">
        <f>IF(AA525&lt;=AA507,0,IF(AA525&lt;=AA498,AA507+(AA525-AA507)/3,AA507+AA506/3))</f>
        <v>0</v>
      </c>
      <c r="AB534" s="60">
        <f>IF(AB525&lt;=AB507,0,IF(AB525&lt;=AB498,AB507+(AB525-AB507)/3,AB507+AB506/3))</f>
        <v>0</v>
      </c>
      <c r="AC534" s="60">
        <f>IF(AC525&lt;=AC507,0,IF(AC525&lt;=AC498,AC507+(AC525-AC507)/3,AC507+AC506/3))</f>
        <v>0</v>
      </c>
      <c r="AD534" s="145">
        <f>IF(AD525&lt;=AD507,0,IF(AD525&lt;=AD498,AD507+(AD525-AD507)/3,AD507+AD506/3))</f>
        <v>0</v>
      </c>
      <c r="AE534" s="202"/>
      <c r="AK534" s="12"/>
      <c r="AM534" s="82"/>
      <c r="AN534" s="29"/>
      <c r="AO534" s="118" t="s">
        <v>282</v>
      </c>
      <c r="AP534" s="160">
        <f>SUM(AR538:AU538)</f>
        <v>2099.1426821443083</v>
      </c>
      <c r="AQ534" s="143" t="s">
        <v>283</v>
      </c>
      <c r="AR534" s="144">
        <f>IF(AR525&lt;=AR507,0,IF(AR525&lt;=AR498,AR507+(AR525-AR507)/3,AR507+AR506/3))</f>
        <v>0</v>
      </c>
      <c r="AS534" s="60">
        <f>IF(AS525&lt;=AS507,0,IF(AS525&lt;=AS498,AS507+(AS525-AS507)/3,AS507+AS506/3))</f>
        <v>0</v>
      </c>
      <c r="AT534" s="60">
        <f>IF(AT525&lt;=AT507,0,IF(AT525&lt;=AT498,AT507+(AT525-AT507)/3,AT507+AT506/3))</f>
        <v>0</v>
      </c>
      <c r="AU534" s="145">
        <f>IF(AU525&lt;=AU507,0,IF(AU525&lt;=AU498,AU507+(AU525-AU507)/3,AU507+AU506/3))</f>
        <v>0</v>
      </c>
      <c r="AV534" s="202"/>
      <c r="BB534" s="12"/>
      <c r="BD534" s="82"/>
      <c r="BE534" s="29"/>
      <c r="BF534" s="118" t="s">
        <v>282</v>
      </c>
      <c r="BG534" s="160">
        <f>SUM(BI538:BL538)</f>
        <v>2099.1426821443083</v>
      </c>
      <c r="BH534" s="143" t="s">
        <v>283</v>
      </c>
      <c r="BI534" s="144">
        <f>IF(BI525&lt;=BI507,0,IF(BI525&lt;=BI498,BI507+(BI525-BI507)/3,BI507+BI506/3))</f>
        <v>0</v>
      </c>
      <c r="BJ534" s="60">
        <f>IF(BJ525&lt;=BJ507,0,IF(BJ525&lt;=BJ498,BJ507+(BJ525-BJ507)/3,BJ507+BJ506/3))</f>
        <v>0</v>
      </c>
      <c r="BK534" s="60">
        <f>IF(BK525&lt;=BK507,0,IF(BK525&lt;=BK498,BK507+(BK525-BK507)/3,BK507+BK506/3))</f>
        <v>0</v>
      </c>
      <c r="BL534" s="145">
        <f>IF(BL525&lt;=BL507,0,IF(BL525&lt;=BL498,BL507+(BL525-BL507)/3,BL507+BL506/3))</f>
        <v>0</v>
      </c>
      <c r="BM534" s="202"/>
      <c r="BS534" s="12"/>
      <c r="BU534" s="82"/>
      <c r="BV534" s="29"/>
      <c r="BW534" s="118" t="s">
        <v>282</v>
      </c>
      <c r="BX534" s="160">
        <f>SUM(BZ538:CC538)</f>
        <v>0</v>
      </c>
      <c r="BY534" s="143" t="s">
        <v>283</v>
      </c>
      <c r="BZ534" s="144">
        <f>IF(BZ525&lt;=BZ507,0,IF(BZ525&lt;=BZ498,BZ507+(BZ525-BZ507)/3,BZ507+BZ506/3))</f>
        <v>0</v>
      </c>
      <c r="CA534" s="60">
        <f>IF(CA525&lt;=CA507,0,IF(CA525&lt;=CA498,CA507+(CA525-CA507)/3,CA507+CA506/3))</f>
        <v>0</v>
      </c>
      <c r="CB534" s="60">
        <f>IF(CB525&lt;=CB507,0,IF(CB525&lt;=CB498,CB507+(CB525-CB507)/3,CB507+CB506/3))</f>
        <v>31.333333333333332</v>
      </c>
      <c r="CC534" s="145">
        <f>IF(CC525&lt;=CC507,0,IF(CC525&lt;=CC498,CC507+(CC525-CC507)/3,CC507+CC506/3))</f>
        <v>40</v>
      </c>
      <c r="CD534" s="202"/>
      <c r="CJ534" s="12"/>
      <c r="CL534" s="82"/>
      <c r="CM534" s="29"/>
      <c r="CN534" s="118" t="s">
        <v>282</v>
      </c>
      <c r="CO534" s="160">
        <f>SUM(CQ538:CT538)</f>
        <v>0</v>
      </c>
      <c r="CP534" s="143" t="s">
        <v>283</v>
      </c>
      <c r="CQ534" s="144">
        <f>IF(CQ525&lt;=CQ507,0,IF(CQ525&lt;=CQ498,CQ507+(CQ525-CQ507)/3,CQ507+CQ506/3))</f>
        <v>0</v>
      </c>
      <c r="CR534" s="60">
        <f>IF(CR525&lt;=CR507,0,IF(CR525&lt;=CR498,CR507+(CR525-CR507)/3,CR507+CR506/3))</f>
        <v>0</v>
      </c>
      <c r="CS534" s="60">
        <f>IF(CS525&lt;=CS507,0,IF(CS525&lt;=CS498,CS507+(CS525-CS507)/3,CS507+CS506/3))</f>
        <v>31.333333333333332</v>
      </c>
      <c r="CT534" s="145">
        <f>IF(CT525&lt;=CT507,0,IF(CT525&lt;=CT498,CT507+(CT525-CT507)/3,CT507+CT506/3))</f>
        <v>40</v>
      </c>
      <c r="CU534" s="202"/>
      <c r="DA534" s="12"/>
      <c r="DC534" s="82"/>
      <c r="DD534" s="29"/>
      <c r="DE534" s="118" t="s">
        <v>282</v>
      </c>
      <c r="DF534" s="160">
        <f>SUM(DH538:DK538)</f>
        <v>0</v>
      </c>
      <c r="DG534" s="143" t="s">
        <v>283</v>
      </c>
      <c r="DH534" s="144">
        <f>IF(DH525&lt;=DH507,0,IF(DH525&lt;=DH498,DH507+(DH525-DH507)/3,DH507+DH506/3))</f>
        <v>0</v>
      </c>
      <c r="DI534" s="60">
        <f>IF(DI525&lt;=DI507,0,IF(DI525&lt;=DI498,DI507+(DI525-DI507)/3,DI507+DI506/3))</f>
        <v>0</v>
      </c>
      <c r="DJ534" s="60">
        <f>IF(DJ525&lt;=DJ507,0,IF(DJ525&lt;=DJ498,DJ507+(DJ525-DJ507)/3,DJ507+DJ506/3))</f>
        <v>31.333333333333332</v>
      </c>
      <c r="DK534" s="145">
        <f>IF(DK525&lt;=DK507,0,IF(DK525&lt;=DK498,DK507+(DK525-DK507)/3,DK507+DK506/3))</f>
        <v>40</v>
      </c>
      <c r="DL534" s="202"/>
      <c r="DR534" s="12"/>
      <c r="DT534" s="82"/>
      <c r="DU534" s="29"/>
      <c r="DV534" s="118" t="s">
        <v>282</v>
      </c>
      <c r="DW534" s="160">
        <f>SUM(DY538:EB538)</f>
        <v>0</v>
      </c>
      <c r="DX534" s="143" t="s">
        <v>283</v>
      </c>
      <c r="DY534" s="144">
        <f>IF(DY525&lt;=DY507,0,IF(DY525&lt;=DY498,DY507+(DY525-DY507)/3,DY507+DY506/3))</f>
        <v>0</v>
      </c>
      <c r="DZ534" s="60">
        <f>IF(DZ525&lt;=DZ507,0,IF(DZ525&lt;=DZ498,DZ507+(DZ525-DZ507)/3,DZ507+DZ506/3))</f>
        <v>0</v>
      </c>
      <c r="EA534" s="60">
        <f>IF(EA525&lt;=EA507,0,IF(EA525&lt;=EA498,EA507+(EA525-EA507)/3,EA507+EA506/3))</f>
        <v>31.333333333333332</v>
      </c>
      <c r="EB534" s="145">
        <f>IF(EB525&lt;=EB507,0,IF(EB525&lt;=EB498,EB507+(EB525-EB507)/3,EB507+EB506/3))</f>
        <v>40</v>
      </c>
      <c r="EC534" s="202"/>
    </row>
    <row r="535" spans="2:136" x14ac:dyDescent="0.3">
      <c r="C535" s="12"/>
      <c r="D535" s="16"/>
      <c r="E535" s="16"/>
      <c r="F535" s="16"/>
      <c r="G535" s="16"/>
      <c r="H535" s="136"/>
      <c r="I535" s="150" t="s">
        <v>284</v>
      </c>
      <c r="J535" s="151">
        <f>IF(J525&lt;=J507,0,IF(J525&lt;=J498,J507+(J525-J507)/2,0))</f>
        <v>0</v>
      </c>
      <c r="K535" s="152">
        <f>IF(K525&lt;=K507,0,IF(K525&lt;=K498,K507+(K525-K507)/2,0))</f>
        <v>0</v>
      </c>
      <c r="L535" s="152">
        <f>IF(L525&lt;=L507,0,IF(L525&lt;=L498,L507+(L525-L507)/2,0))</f>
        <v>0</v>
      </c>
      <c r="M535" s="153">
        <f>IF(M525&lt;=M507,0,IF(M525&lt;=M498,M507+(M525-M507)/2,0))</f>
        <v>0</v>
      </c>
      <c r="N535" s="16"/>
      <c r="T535" s="12"/>
      <c r="U535" s="202"/>
      <c r="V535" s="202"/>
      <c r="W535" s="202"/>
      <c r="X535" s="202"/>
      <c r="Y535" s="136"/>
      <c r="Z535" s="150" t="s">
        <v>284</v>
      </c>
      <c r="AA535" s="151">
        <f>IF(AA525&lt;=AA507,0,IF(AA525&lt;=AA498,AA507+(AA525-AA507)/2,0))</f>
        <v>0</v>
      </c>
      <c r="AB535" s="152">
        <f>IF(AB525&lt;=AB507,0,IF(AB525&lt;=AB498,AB507+(AB525-AB507)/2,0))</f>
        <v>0</v>
      </c>
      <c r="AC535" s="152">
        <f>IF(AC525&lt;=AC507,0,IF(AC525&lt;=AC498,AC507+(AC525-AC507)/2,0))</f>
        <v>0</v>
      </c>
      <c r="AD535" s="153">
        <f>IF(AD525&lt;=AD507,0,IF(AD525&lt;=AD498,AD507+(AD525-AD507)/2,0))</f>
        <v>0</v>
      </c>
      <c r="AE535" s="202"/>
      <c r="AK535" s="12"/>
      <c r="AL535" s="202"/>
      <c r="AM535" s="202"/>
      <c r="AN535" s="202"/>
      <c r="AO535" s="202"/>
      <c r="AP535" s="136"/>
      <c r="AQ535" s="150" t="s">
        <v>284</v>
      </c>
      <c r="AR535" s="151">
        <f>IF(AR525&lt;=AR507,0,IF(AR525&lt;=AR498,AR507+(AR525-AR507)/2,0))</f>
        <v>0</v>
      </c>
      <c r="AS535" s="152">
        <f>IF(AS525&lt;=AS507,0,IF(AS525&lt;=AS498,AS507+(AS525-AS507)/2,0))</f>
        <v>0</v>
      </c>
      <c r="AT535" s="152">
        <f>IF(AT525&lt;=AT507,0,IF(AT525&lt;=AT498,AT507+(AT525-AT507)/2,0))</f>
        <v>0</v>
      </c>
      <c r="AU535" s="153">
        <f>IF(AU525&lt;=AU507,0,IF(AU525&lt;=AU498,AU507+(AU525-AU507)/2,0))</f>
        <v>0</v>
      </c>
      <c r="AV535" s="202"/>
      <c r="BB535" s="12"/>
      <c r="BC535" s="202"/>
      <c r="BD535" s="202"/>
      <c r="BE535" s="202"/>
      <c r="BF535" s="202"/>
      <c r="BG535" s="136"/>
      <c r="BH535" s="150" t="s">
        <v>284</v>
      </c>
      <c r="BI535" s="151">
        <f>IF(BI525&lt;=BI507,0,IF(BI525&lt;=BI498,BI507+(BI525-BI507)/2,0))</f>
        <v>0</v>
      </c>
      <c r="BJ535" s="152">
        <f>IF(BJ525&lt;=BJ507,0,IF(BJ525&lt;=BJ498,BJ507+(BJ525-BJ507)/2,0))</f>
        <v>0</v>
      </c>
      <c r="BK535" s="152">
        <f>IF(BK525&lt;=BK507,0,IF(BK525&lt;=BK498,BK507+(BK525-BK507)/2,0))</f>
        <v>0</v>
      </c>
      <c r="BL535" s="153">
        <f>IF(BL525&lt;=BL507,0,IF(BL525&lt;=BL498,BL507+(BL525-BL507)/2,0))</f>
        <v>0</v>
      </c>
      <c r="BM535" s="202"/>
      <c r="BS535" s="12"/>
      <c r="BT535" s="202"/>
      <c r="BU535" s="202"/>
      <c r="BV535" s="202"/>
      <c r="BW535" s="202"/>
      <c r="BX535" s="136"/>
      <c r="BY535" s="150" t="s">
        <v>284</v>
      </c>
      <c r="BZ535" s="151">
        <f>IF(BZ525&lt;=BZ507,0,IF(BZ525&lt;=BZ498,BZ507+(BZ525-BZ507)/2,0))</f>
        <v>0</v>
      </c>
      <c r="CA535" s="152">
        <f>IF(CA525&lt;=CA507,0,IF(CA525&lt;=CA498,CA507+(CA525-CA507)/2,0))</f>
        <v>0</v>
      </c>
      <c r="CB535" s="152">
        <f>IF(CB525&lt;=CB507,0,IF(CB525&lt;=CB498,CB507+(CB525-CB507)/2,0))</f>
        <v>32</v>
      </c>
      <c r="CC535" s="153">
        <f>IF(CC525&lt;=CC507,0,IF(CC525&lt;=CC498,CC507+(CC525-CC507)/2,0))</f>
        <v>45</v>
      </c>
      <c r="CD535" s="202"/>
      <c r="CJ535" s="12"/>
      <c r="CK535" s="202"/>
      <c r="CL535" s="202"/>
      <c r="CM535" s="202"/>
      <c r="CN535" s="202"/>
      <c r="CO535" s="136"/>
      <c r="CP535" s="150" t="s">
        <v>284</v>
      </c>
      <c r="CQ535" s="151">
        <f>IF(CQ525&lt;=CQ507,0,IF(CQ525&lt;=CQ498,CQ507+(CQ525-CQ507)/2,0))</f>
        <v>0</v>
      </c>
      <c r="CR535" s="152">
        <f>IF(CR525&lt;=CR507,0,IF(CR525&lt;=CR498,CR507+(CR525-CR507)/2,0))</f>
        <v>0</v>
      </c>
      <c r="CS535" s="152">
        <f>IF(CS525&lt;=CS507,0,IF(CS525&lt;=CS498,CS507+(CS525-CS507)/2,0))</f>
        <v>32</v>
      </c>
      <c r="CT535" s="153">
        <f>IF(CT525&lt;=CT507,0,IF(CT525&lt;=CT498,CT507+(CT525-CT507)/2,0))</f>
        <v>45</v>
      </c>
      <c r="CU535" s="202"/>
      <c r="DA535" s="12"/>
      <c r="DB535" s="202"/>
      <c r="DC535" s="202"/>
      <c r="DD535" s="202"/>
      <c r="DE535" s="202"/>
      <c r="DF535" s="136"/>
      <c r="DG535" s="150" t="s">
        <v>284</v>
      </c>
      <c r="DH535" s="151">
        <f>IF(DH525&lt;=DH507,0,IF(DH525&lt;=DH498,DH507+(DH525-DH507)/2,0))</f>
        <v>0</v>
      </c>
      <c r="DI535" s="152">
        <f>IF(DI525&lt;=DI507,0,IF(DI525&lt;=DI498,DI507+(DI525-DI507)/2,0))</f>
        <v>0</v>
      </c>
      <c r="DJ535" s="152">
        <f>IF(DJ525&lt;=DJ507,0,IF(DJ525&lt;=DJ498,DJ507+(DJ525-DJ507)/2,0))</f>
        <v>32</v>
      </c>
      <c r="DK535" s="153">
        <f>IF(DK525&lt;=DK507,0,IF(DK525&lt;=DK498,DK507+(DK525-DK507)/2,0))</f>
        <v>45</v>
      </c>
      <c r="DL535" s="202"/>
      <c r="DR535" s="12"/>
      <c r="DS535" s="202"/>
      <c r="DT535" s="202"/>
      <c r="DU535" s="202"/>
      <c r="DV535" s="202"/>
      <c r="DW535" s="136"/>
      <c r="DX535" s="150" t="s">
        <v>284</v>
      </c>
      <c r="DY535" s="151">
        <f>IF(DY525&lt;=DY507,0,IF(DY525&lt;=DY498,DY507+(DY525-DY507)/2,0))</f>
        <v>0</v>
      </c>
      <c r="DZ535" s="152">
        <f>IF(DZ525&lt;=DZ507,0,IF(DZ525&lt;=DZ498,DZ507+(DZ525-DZ507)/2,0))</f>
        <v>0</v>
      </c>
      <c r="EA535" s="152">
        <f>IF(EA525&lt;=EA507,0,IF(EA525&lt;=EA498,EA507+(EA525-EA507)/2,0))</f>
        <v>32</v>
      </c>
      <c r="EB535" s="153">
        <f>IF(EB525&lt;=EB507,0,IF(EB525&lt;=EB498,EB507+(EB525-EB507)/2,0))</f>
        <v>45</v>
      </c>
      <c r="EC535" s="202"/>
    </row>
    <row r="536" spans="2:136" x14ac:dyDescent="0.3">
      <c r="C536" s="12"/>
      <c r="D536" s="16"/>
      <c r="E536" s="16"/>
      <c r="F536" s="16"/>
      <c r="G536" s="16"/>
      <c r="H536" s="136"/>
      <c r="I536" s="143" t="s">
        <v>285</v>
      </c>
      <c r="J536" s="144">
        <f t="shared" ref="J536:M536" si="213">IF(J531=0,0,(J527*J532+J528*J533+J529*J534+J530*J535)/J531)</f>
        <v>4.25</v>
      </c>
      <c r="K536" s="60">
        <f t="shared" si="213"/>
        <v>8.5</v>
      </c>
      <c r="L536" s="60">
        <f t="shared" si="213"/>
        <v>17</v>
      </c>
      <c r="M536" s="145">
        <f t="shared" si="213"/>
        <v>30</v>
      </c>
      <c r="N536" s="16"/>
      <c r="T536" s="12"/>
      <c r="U536" s="202"/>
      <c r="V536" s="202"/>
      <c r="W536" s="202"/>
      <c r="X536" s="202"/>
      <c r="Y536" s="136"/>
      <c r="Z536" s="143" t="s">
        <v>285</v>
      </c>
      <c r="AA536" s="144">
        <f t="shared" ref="AA536:AD536" si="214">IF(AA531=0,0,(AA527*AA532+AA528*AA533+AA529*AA534+AA530*AA535)/AA531)</f>
        <v>4.25</v>
      </c>
      <c r="AB536" s="60">
        <f t="shared" si="214"/>
        <v>8.5</v>
      </c>
      <c r="AC536" s="60">
        <f t="shared" si="214"/>
        <v>17</v>
      </c>
      <c r="AD536" s="145">
        <f t="shared" si="214"/>
        <v>30</v>
      </c>
      <c r="AE536" s="202"/>
      <c r="AK536" s="12"/>
      <c r="AL536" s="202"/>
      <c r="AM536" s="202"/>
      <c r="AN536" s="202"/>
      <c r="AO536" s="202"/>
      <c r="AP536" s="136"/>
      <c r="AQ536" s="143" t="s">
        <v>285</v>
      </c>
      <c r="AR536" s="144">
        <f t="shared" ref="AR536:AU536" si="215">IF(AR531=0,0,(AR527*AR532+AR528*AR533+AR529*AR534+AR530*AR535)/AR531)</f>
        <v>4.25</v>
      </c>
      <c r="AS536" s="60">
        <f t="shared" si="215"/>
        <v>8.5</v>
      </c>
      <c r="AT536" s="60">
        <f t="shared" si="215"/>
        <v>17</v>
      </c>
      <c r="AU536" s="145">
        <f t="shared" si="215"/>
        <v>30</v>
      </c>
      <c r="AV536" s="202"/>
      <c r="BB536" s="12"/>
      <c r="BC536" s="202"/>
      <c r="BD536" s="202"/>
      <c r="BE536" s="202"/>
      <c r="BF536" s="202"/>
      <c r="BG536" s="136"/>
      <c r="BH536" s="143" t="s">
        <v>285</v>
      </c>
      <c r="BI536" s="144">
        <f t="shared" ref="BI536:BL536" si="216">IF(BI531=0,0,(BI527*BI532+BI528*BI533+BI529*BI534+BI530*BI535)/BI531)</f>
        <v>4.25</v>
      </c>
      <c r="BJ536" s="60">
        <f t="shared" si="216"/>
        <v>8.5</v>
      </c>
      <c r="BK536" s="60">
        <f t="shared" si="216"/>
        <v>17</v>
      </c>
      <c r="BL536" s="145">
        <f t="shared" si="216"/>
        <v>30</v>
      </c>
      <c r="BM536" s="202"/>
      <c r="BS536" s="12"/>
      <c r="BT536" s="202"/>
      <c r="BU536" s="202"/>
      <c r="BV536" s="202"/>
      <c r="BW536" s="202"/>
      <c r="BX536" s="136"/>
      <c r="BY536" s="143" t="s">
        <v>285</v>
      </c>
      <c r="BZ536" s="144">
        <f t="shared" ref="BZ536:CC536" si="217">IF(BZ531=0,0,(BZ527*BZ532+BZ528*BZ533+BZ529*BZ534+BZ530*BZ535)/BZ531)</f>
        <v>0</v>
      </c>
      <c r="CA536" s="60">
        <f t="shared" si="217"/>
        <v>0</v>
      </c>
      <c r="CB536" s="60">
        <f t="shared" si="217"/>
        <v>0</v>
      </c>
      <c r="CC536" s="145">
        <f t="shared" si="217"/>
        <v>0</v>
      </c>
      <c r="CD536" s="202"/>
      <c r="CJ536" s="12"/>
      <c r="CK536" s="202"/>
      <c r="CL536" s="202"/>
      <c r="CM536" s="202"/>
      <c r="CN536" s="202"/>
      <c r="CO536" s="136"/>
      <c r="CP536" s="143" t="s">
        <v>285</v>
      </c>
      <c r="CQ536" s="144">
        <f t="shared" ref="CQ536:CT536" si="218">IF(CQ531=0,0,(CQ527*CQ532+CQ528*CQ533+CQ529*CQ534+CQ530*CQ535)/CQ531)</f>
        <v>0</v>
      </c>
      <c r="CR536" s="60">
        <f t="shared" si="218"/>
        <v>0</v>
      </c>
      <c r="CS536" s="60">
        <f t="shared" si="218"/>
        <v>0</v>
      </c>
      <c r="CT536" s="145">
        <f t="shared" si="218"/>
        <v>0</v>
      </c>
      <c r="CU536" s="202"/>
      <c r="DA536" s="12"/>
      <c r="DB536" s="202"/>
      <c r="DC536" s="202"/>
      <c r="DD536" s="202"/>
      <c r="DE536" s="202"/>
      <c r="DF536" s="136"/>
      <c r="DG536" s="143" t="s">
        <v>285</v>
      </c>
      <c r="DH536" s="144">
        <f t="shared" ref="DH536:DK536" si="219">IF(DH531=0,0,(DH527*DH532+DH528*DH533+DH529*DH534+DH530*DH535)/DH531)</f>
        <v>0</v>
      </c>
      <c r="DI536" s="60">
        <f t="shared" si="219"/>
        <v>0</v>
      </c>
      <c r="DJ536" s="60">
        <f t="shared" si="219"/>
        <v>0</v>
      </c>
      <c r="DK536" s="145">
        <f t="shared" si="219"/>
        <v>0</v>
      </c>
      <c r="DL536" s="202"/>
      <c r="DR536" s="12"/>
      <c r="DS536" s="202"/>
      <c r="DT536" s="202"/>
      <c r="DU536" s="202"/>
      <c r="DV536" s="202"/>
      <c r="DW536" s="136"/>
      <c r="DX536" s="143" t="s">
        <v>285</v>
      </c>
      <c r="DY536" s="144">
        <f t="shared" ref="DY536:EB536" si="220">IF(DY531=0,0,(DY527*DY532+DY528*DY533+DY529*DY534+DY530*DY535)/DY531)</f>
        <v>0</v>
      </c>
      <c r="DZ536" s="60">
        <f t="shared" si="220"/>
        <v>0</v>
      </c>
      <c r="EA536" s="60">
        <f t="shared" si="220"/>
        <v>0</v>
      </c>
      <c r="EB536" s="145">
        <f t="shared" si="220"/>
        <v>0</v>
      </c>
      <c r="EC536" s="202"/>
    </row>
    <row r="537" spans="2:136" ht="15" thickBot="1" x14ac:dyDescent="0.35">
      <c r="C537" s="12"/>
      <c r="D537" s="16"/>
      <c r="E537" s="16"/>
      <c r="F537" s="16"/>
      <c r="G537" s="16"/>
      <c r="H537" s="161"/>
      <c r="I537" s="162" t="s">
        <v>286</v>
      </c>
      <c r="J537" s="163">
        <f>J531-J519</f>
        <v>255</v>
      </c>
      <c r="K537" s="164">
        <f>K531-K519</f>
        <v>255</v>
      </c>
      <c r="L537" s="164">
        <f t="shared" ref="L537:M537" si="221">L531-L519</f>
        <v>510</v>
      </c>
      <c r="M537" s="165">
        <f t="shared" si="221"/>
        <v>780</v>
      </c>
      <c r="N537" s="16"/>
      <c r="T537" s="12"/>
      <c r="U537" s="202"/>
      <c r="V537" s="202"/>
      <c r="W537" s="202"/>
      <c r="X537" s="202"/>
      <c r="Y537" s="161"/>
      <c r="Z537" s="162" t="s">
        <v>286</v>
      </c>
      <c r="AA537" s="163">
        <f>AA531-AA519</f>
        <v>255</v>
      </c>
      <c r="AB537" s="164">
        <f>AB531-AB519</f>
        <v>255</v>
      </c>
      <c r="AC537" s="164">
        <f t="shared" ref="AC537:AD537" si="222">AC531-AC519</f>
        <v>510</v>
      </c>
      <c r="AD537" s="165">
        <f t="shared" si="222"/>
        <v>780</v>
      </c>
      <c r="AE537" s="202"/>
      <c r="AK537" s="12"/>
      <c r="AL537" s="202"/>
      <c r="AM537" s="202"/>
      <c r="AN537" s="202"/>
      <c r="AO537" s="202"/>
      <c r="AP537" s="161"/>
      <c r="AQ537" s="162" t="s">
        <v>286</v>
      </c>
      <c r="AR537" s="163">
        <f>AR531-AR519</f>
        <v>255</v>
      </c>
      <c r="AS537" s="164">
        <f>AS531-AS519</f>
        <v>255</v>
      </c>
      <c r="AT537" s="164">
        <f t="shared" ref="AT537:AU537" si="223">AT531-AT519</f>
        <v>510</v>
      </c>
      <c r="AU537" s="165">
        <f t="shared" si="223"/>
        <v>780</v>
      </c>
      <c r="AV537" s="202"/>
      <c r="BB537" s="12"/>
      <c r="BC537" s="202"/>
      <c r="BD537" s="202"/>
      <c r="BE537" s="202"/>
      <c r="BF537" s="202"/>
      <c r="BG537" s="161"/>
      <c r="BH537" s="162" t="s">
        <v>286</v>
      </c>
      <c r="BI537" s="163">
        <f>BI531-BI519</f>
        <v>255</v>
      </c>
      <c r="BJ537" s="164">
        <f>BJ531-BJ519</f>
        <v>255</v>
      </c>
      <c r="BK537" s="164">
        <f t="shared" ref="BK537:BL537" si="224">BK531-BK519</f>
        <v>510</v>
      </c>
      <c r="BL537" s="165">
        <f t="shared" si="224"/>
        <v>780</v>
      </c>
      <c r="BM537" s="202"/>
      <c r="BS537" s="12"/>
      <c r="BT537" s="202"/>
      <c r="BU537" s="202"/>
      <c r="BV537" s="202"/>
      <c r="BW537" s="202"/>
      <c r="BX537" s="161"/>
      <c r="BY537" s="162" t="s">
        <v>286</v>
      </c>
      <c r="BZ537" s="163">
        <f>BZ531-BZ519</f>
        <v>0</v>
      </c>
      <c r="CA537" s="164">
        <f>CA531-CA519</f>
        <v>0</v>
      </c>
      <c r="CB537" s="164">
        <f t="shared" ref="CB537:CC537" si="225">CB531-CB519</f>
        <v>0</v>
      </c>
      <c r="CC537" s="165">
        <f t="shared" si="225"/>
        <v>0</v>
      </c>
      <c r="CD537" s="202"/>
      <c r="CJ537" s="12"/>
      <c r="CK537" s="202"/>
      <c r="CL537" s="202"/>
      <c r="CM537" s="202"/>
      <c r="CN537" s="202"/>
      <c r="CO537" s="161"/>
      <c r="CP537" s="162" t="s">
        <v>286</v>
      </c>
      <c r="CQ537" s="163">
        <f>CQ531-CQ519</f>
        <v>0</v>
      </c>
      <c r="CR537" s="164">
        <f>CR531-CR519</f>
        <v>0</v>
      </c>
      <c r="CS537" s="164">
        <f t="shared" ref="CS537:CT537" si="226">CS531-CS519</f>
        <v>0</v>
      </c>
      <c r="CT537" s="165">
        <f t="shared" si="226"/>
        <v>0</v>
      </c>
      <c r="CU537" s="202"/>
      <c r="DA537" s="12"/>
      <c r="DB537" s="202"/>
      <c r="DC537" s="202"/>
      <c r="DD537" s="202"/>
      <c r="DE537" s="202"/>
      <c r="DF537" s="161"/>
      <c r="DG537" s="162" t="s">
        <v>286</v>
      </c>
      <c r="DH537" s="163">
        <f>DH531-DH519</f>
        <v>0</v>
      </c>
      <c r="DI537" s="164">
        <f>DI531-DI519</f>
        <v>0</v>
      </c>
      <c r="DJ537" s="164">
        <f t="shared" ref="DJ537:DK537" si="227">DJ531-DJ519</f>
        <v>0</v>
      </c>
      <c r="DK537" s="165">
        <f t="shared" si="227"/>
        <v>0</v>
      </c>
      <c r="DL537" s="202"/>
      <c r="DR537" s="12"/>
      <c r="DS537" s="202"/>
      <c r="DT537" s="202"/>
      <c r="DU537" s="202"/>
      <c r="DV537" s="202"/>
      <c r="DW537" s="161"/>
      <c r="DX537" s="162" t="s">
        <v>286</v>
      </c>
      <c r="DY537" s="163">
        <f>DY531-DY519</f>
        <v>0</v>
      </c>
      <c r="DZ537" s="164">
        <f>DZ531-DZ519</f>
        <v>0</v>
      </c>
      <c r="EA537" s="164">
        <f t="shared" ref="EA537:EB537" si="228">EA531-EA519</f>
        <v>0</v>
      </c>
      <c r="EB537" s="165">
        <f t="shared" si="228"/>
        <v>0</v>
      </c>
      <c r="EC537" s="202"/>
    </row>
    <row r="538" spans="2:136" x14ac:dyDescent="0.3">
      <c r="E538" s="166"/>
      <c r="F538" s="167"/>
      <c r="G538" s="168"/>
      <c r="H538" s="167" t="s">
        <v>287</v>
      </c>
      <c r="I538" s="169" t="s">
        <v>288</v>
      </c>
      <c r="J538" s="170">
        <f>J537/COS(J502*3.14159/180)</f>
        <v>297.37854663711033</v>
      </c>
      <c r="K538" s="60">
        <f>K537/COS(K502*3.14159/180)</f>
        <v>297.37854663711033</v>
      </c>
      <c r="L538" s="60">
        <f>L537/COS(L502*3.14159/180)</f>
        <v>594.75709327422067</v>
      </c>
      <c r="M538" s="60">
        <f>M537/COS(M502*3.14159/180)</f>
        <v>909.62849559586687</v>
      </c>
      <c r="N538" s="171">
        <f t="shared" ref="N538:Q539" si="229">J538</f>
        <v>297.37854663711033</v>
      </c>
      <c r="O538" s="141">
        <f t="shared" si="229"/>
        <v>297.37854663711033</v>
      </c>
      <c r="P538" s="141">
        <f t="shared" si="229"/>
        <v>594.75709327422067</v>
      </c>
      <c r="Q538" s="142">
        <f t="shared" si="229"/>
        <v>909.62849559586687</v>
      </c>
      <c r="V538" s="166"/>
      <c r="W538" s="167"/>
      <c r="X538" s="168"/>
      <c r="Y538" s="167" t="s">
        <v>287</v>
      </c>
      <c r="Z538" s="169" t="s">
        <v>288</v>
      </c>
      <c r="AA538" s="170">
        <f>AA537/COS(AA502*3.14159/180)</f>
        <v>297.37854663711033</v>
      </c>
      <c r="AB538" s="60">
        <f>AB537/COS(AB502*3.14159/180)</f>
        <v>297.37854663711033</v>
      </c>
      <c r="AC538" s="60">
        <f>AC537/COS(AC502*3.14159/180)</f>
        <v>594.75709327422067</v>
      </c>
      <c r="AD538" s="60">
        <f>AD537/COS(AD502*3.14159/180)</f>
        <v>909.62849559586687</v>
      </c>
      <c r="AE538" s="171">
        <f>AA538</f>
        <v>297.37854663711033</v>
      </c>
      <c r="AF538" s="141">
        <f t="shared" ref="AF538:AF539" si="230">AB538</f>
        <v>297.37854663711033</v>
      </c>
      <c r="AG538" s="141">
        <f t="shared" ref="AG538:AG539" si="231">AC538</f>
        <v>594.75709327422067</v>
      </c>
      <c r="AH538" s="142">
        <f t="shared" ref="AH538:AH539" si="232">AD538</f>
        <v>909.62849559586687</v>
      </c>
      <c r="AM538" s="166"/>
      <c r="AN538" s="167"/>
      <c r="AO538" s="168"/>
      <c r="AP538" s="167" t="s">
        <v>287</v>
      </c>
      <c r="AQ538" s="169" t="s">
        <v>288</v>
      </c>
      <c r="AR538" s="170">
        <f>AR537/COS(AR502*3.14159/180)</f>
        <v>297.37854663711033</v>
      </c>
      <c r="AS538" s="60">
        <f>AS537/COS(AS502*3.14159/180)</f>
        <v>297.37854663711033</v>
      </c>
      <c r="AT538" s="60">
        <f>AT537/COS(AT502*3.14159/180)</f>
        <v>594.75709327422067</v>
      </c>
      <c r="AU538" s="60">
        <f>AU537/COS(AU502*3.14159/180)</f>
        <v>909.62849559586687</v>
      </c>
      <c r="AV538" s="171">
        <f>AR538</f>
        <v>297.37854663711033</v>
      </c>
      <c r="AW538" s="141">
        <f t="shared" ref="AW538:AW539" si="233">AS538</f>
        <v>297.37854663711033</v>
      </c>
      <c r="AX538" s="141">
        <f t="shared" ref="AX538:AX539" si="234">AT538</f>
        <v>594.75709327422067</v>
      </c>
      <c r="AY538" s="142">
        <f t="shared" ref="AY538:AY539" si="235">AU538</f>
        <v>909.62849559586687</v>
      </c>
      <c r="BD538" s="166"/>
      <c r="BE538" s="167"/>
      <c r="BF538" s="168"/>
      <c r="BG538" s="167" t="s">
        <v>287</v>
      </c>
      <c r="BH538" s="169" t="s">
        <v>288</v>
      </c>
      <c r="BI538" s="170">
        <f>BI537/COS(BI502*3.14159/180)</f>
        <v>297.37854663711033</v>
      </c>
      <c r="BJ538" s="60">
        <f>BJ537/COS(BJ502*3.14159/180)</f>
        <v>297.37854663711033</v>
      </c>
      <c r="BK538" s="60">
        <f>BK537/COS(BK502*3.14159/180)</f>
        <v>594.75709327422067</v>
      </c>
      <c r="BL538" s="60">
        <f>BL537/COS(BL502*3.14159/180)</f>
        <v>909.62849559586687</v>
      </c>
      <c r="BM538" s="171">
        <f>BI538</f>
        <v>297.37854663711033</v>
      </c>
      <c r="BN538" s="141">
        <f t="shared" ref="BN538:BN539" si="236">BJ538</f>
        <v>297.37854663711033</v>
      </c>
      <c r="BO538" s="141">
        <f t="shared" ref="BO538:BO539" si="237">BK538</f>
        <v>594.75709327422067</v>
      </c>
      <c r="BP538" s="142">
        <f t="shared" ref="BP538:BP539" si="238">BL538</f>
        <v>909.62849559586687</v>
      </c>
      <c r="BU538" s="166"/>
      <c r="BV538" s="167"/>
      <c r="BW538" s="168"/>
      <c r="BX538" s="167" t="s">
        <v>287</v>
      </c>
      <c r="BY538" s="169" t="s">
        <v>288</v>
      </c>
      <c r="BZ538" s="170">
        <f>BZ537/COS(BZ502*3.14159/180)</f>
        <v>0</v>
      </c>
      <c r="CA538" s="60">
        <f>CA537/COS(CA502*3.14159/180)</f>
        <v>0</v>
      </c>
      <c r="CB538" s="60">
        <f>CB537/COS(CB502*3.14159/180)</f>
        <v>0</v>
      </c>
      <c r="CC538" s="60">
        <f>CC537/COS(CC502*3.14159/180)</f>
        <v>0</v>
      </c>
      <c r="CD538" s="171">
        <f>BZ538</f>
        <v>0</v>
      </c>
      <c r="CE538" s="141">
        <f t="shared" ref="CE538:CE539" si="239">CA538</f>
        <v>0</v>
      </c>
      <c r="CF538" s="141">
        <f t="shared" ref="CF538:CF539" si="240">CB538</f>
        <v>0</v>
      </c>
      <c r="CG538" s="142">
        <f t="shared" ref="CG538:CG539" si="241">CC538</f>
        <v>0</v>
      </c>
      <c r="CL538" s="166"/>
      <c r="CM538" s="167"/>
      <c r="CN538" s="168"/>
      <c r="CO538" s="167" t="s">
        <v>287</v>
      </c>
      <c r="CP538" s="169" t="s">
        <v>288</v>
      </c>
      <c r="CQ538" s="170">
        <f>CQ537/COS(CQ502*3.14159/180)</f>
        <v>0</v>
      </c>
      <c r="CR538" s="60">
        <f>CR537/COS(CR502*3.14159/180)</f>
        <v>0</v>
      </c>
      <c r="CS538" s="60">
        <f>CS537/COS(CS502*3.14159/180)</f>
        <v>0</v>
      </c>
      <c r="CT538" s="60">
        <f>CT537/COS(CT502*3.14159/180)</f>
        <v>0</v>
      </c>
      <c r="CU538" s="171">
        <f>CQ538</f>
        <v>0</v>
      </c>
      <c r="CV538" s="141">
        <f t="shared" ref="CV538:CV539" si="242">CR538</f>
        <v>0</v>
      </c>
      <c r="CW538" s="141">
        <f t="shared" ref="CW538:CW539" si="243">CS538</f>
        <v>0</v>
      </c>
      <c r="CX538" s="142">
        <f t="shared" ref="CX538:CX539" si="244">CT538</f>
        <v>0</v>
      </c>
      <c r="DC538" s="166"/>
      <c r="DD538" s="167"/>
      <c r="DE538" s="168"/>
      <c r="DF538" s="167" t="s">
        <v>287</v>
      </c>
      <c r="DG538" s="169" t="s">
        <v>288</v>
      </c>
      <c r="DH538" s="170">
        <f>DH537/COS(DH502*3.14159/180)</f>
        <v>0</v>
      </c>
      <c r="DI538" s="60">
        <f>DI537/COS(DI502*3.14159/180)</f>
        <v>0</v>
      </c>
      <c r="DJ538" s="60">
        <f>DJ537/COS(DJ502*3.14159/180)</f>
        <v>0</v>
      </c>
      <c r="DK538" s="60">
        <f>DK537/COS(DK502*3.14159/180)</f>
        <v>0</v>
      </c>
      <c r="DL538" s="171">
        <f>DH538</f>
        <v>0</v>
      </c>
      <c r="DM538" s="141">
        <f t="shared" ref="DM538:DM539" si="245">DI538</f>
        <v>0</v>
      </c>
      <c r="DN538" s="141">
        <f t="shared" ref="DN538:DN539" si="246">DJ538</f>
        <v>0</v>
      </c>
      <c r="DO538" s="142">
        <f t="shared" ref="DO538:DO539" si="247">DK538</f>
        <v>0</v>
      </c>
      <c r="DT538" s="166"/>
      <c r="DU538" s="167"/>
      <c r="DV538" s="168"/>
      <c r="DW538" s="167" t="s">
        <v>287</v>
      </c>
      <c r="DX538" s="169" t="s">
        <v>288</v>
      </c>
      <c r="DY538" s="170">
        <f>DY537/COS(DY502*3.14159/180)</f>
        <v>0</v>
      </c>
      <c r="DZ538" s="60">
        <f>DZ537/COS(DZ502*3.14159/180)</f>
        <v>0</v>
      </c>
      <c r="EA538" s="60">
        <f>EA537/COS(EA502*3.14159/180)</f>
        <v>0</v>
      </c>
      <c r="EB538" s="60">
        <f>EB537/COS(EB502*3.14159/180)</f>
        <v>0</v>
      </c>
      <c r="EC538" s="171">
        <f>DY538</f>
        <v>0</v>
      </c>
      <c r="ED538" s="141">
        <f t="shared" ref="ED538:ED539" si="248">DZ538</f>
        <v>0</v>
      </c>
      <c r="EE538" s="141">
        <f t="shared" ref="EE538:EE539" si="249">EA538</f>
        <v>0</v>
      </c>
      <c r="EF538" s="142">
        <f t="shared" ref="EF538:EF539" si="250">EB538</f>
        <v>0</v>
      </c>
    </row>
    <row r="539" spans="2:136" ht="15" thickBot="1" x14ac:dyDescent="0.35">
      <c r="E539" s="172"/>
      <c r="F539" s="173"/>
      <c r="G539" s="174"/>
      <c r="H539" s="173"/>
      <c r="I539" s="175" t="s">
        <v>289</v>
      </c>
      <c r="J539" s="176">
        <f t="shared" ref="J539:M539" si="251">IF(J537=0,0,(J536*J531-J524*J519)/(J531-J519))</f>
        <v>4.25</v>
      </c>
      <c r="K539" s="156">
        <f t="shared" si="251"/>
        <v>12.75</v>
      </c>
      <c r="L539" s="156">
        <f t="shared" si="251"/>
        <v>25.5</v>
      </c>
      <c r="M539" s="156">
        <f t="shared" si="251"/>
        <v>47</v>
      </c>
      <c r="N539" s="176">
        <f t="shared" si="229"/>
        <v>4.25</v>
      </c>
      <c r="O539" s="156">
        <f t="shared" si="229"/>
        <v>12.75</v>
      </c>
      <c r="P539" s="156">
        <f t="shared" si="229"/>
        <v>25.5</v>
      </c>
      <c r="Q539" s="157">
        <f t="shared" si="229"/>
        <v>47</v>
      </c>
      <c r="V539" s="172"/>
      <c r="W539" s="173"/>
      <c r="X539" s="174"/>
      <c r="Y539" s="173"/>
      <c r="Z539" s="175" t="s">
        <v>289</v>
      </c>
      <c r="AA539" s="176">
        <f t="shared" ref="AA539:AD539" si="252">IF(AA537=0,0,(AA536*AA531-AA524*AA519)/(AA531-AA519))</f>
        <v>4.25</v>
      </c>
      <c r="AB539" s="156">
        <f t="shared" si="252"/>
        <v>12.75</v>
      </c>
      <c r="AC539" s="156">
        <f t="shared" si="252"/>
        <v>25.5</v>
      </c>
      <c r="AD539" s="156">
        <f t="shared" si="252"/>
        <v>47</v>
      </c>
      <c r="AE539" s="176">
        <f>AA539</f>
        <v>4.25</v>
      </c>
      <c r="AF539" s="156">
        <f t="shared" si="230"/>
        <v>12.75</v>
      </c>
      <c r="AG539" s="156">
        <f t="shared" si="231"/>
        <v>25.5</v>
      </c>
      <c r="AH539" s="157">
        <f t="shared" si="232"/>
        <v>47</v>
      </c>
      <c r="AM539" s="172"/>
      <c r="AN539" s="173"/>
      <c r="AO539" s="174"/>
      <c r="AP539" s="173"/>
      <c r="AQ539" s="175" t="s">
        <v>289</v>
      </c>
      <c r="AR539" s="176">
        <f t="shared" ref="AR539:AU539" si="253">IF(AR537=0,0,(AR536*AR531-AR524*AR519)/(AR531-AR519))</f>
        <v>4.25</v>
      </c>
      <c r="AS539" s="156">
        <f t="shared" si="253"/>
        <v>12.75</v>
      </c>
      <c r="AT539" s="156">
        <f t="shared" si="253"/>
        <v>25.5</v>
      </c>
      <c r="AU539" s="156">
        <f t="shared" si="253"/>
        <v>47</v>
      </c>
      <c r="AV539" s="176">
        <f>AR539</f>
        <v>4.25</v>
      </c>
      <c r="AW539" s="156">
        <f t="shared" si="233"/>
        <v>12.75</v>
      </c>
      <c r="AX539" s="156">
        <f t="shared" si="234"/>
        <v>25.5</v>
      </c>
      <c r="AY539" s="157">
        <f t="shared" si="235"/>
        <v>47</v>
      </c>
      <c r="BD539" s="172"/>
      <c r="BE539" s="173"/>
      <c r="BF539" s="174"/>
      <c r="BG539" s="173"/>
      <c r="BH539" s="175" t="s">
        <v>289</v>
      </c>
      <c r="BI539" s="176">
        <f t="shared" ref="BI539:BL539" si="254">IF(BI537=0,0,(BI536*BI531-BI524*BI519)/(BI531-BI519))</f>
        <v>4.25</v>
      </c>
      <c r="BJ539" s="156">
        <f t="shared" si="254"/>
        <v>12.75</v>
      </c>
      <c r="BK539" s="156">
        <f t="shared" si="254"/>
        <v>25.5</v>
      </c>
      <c r="BL539" s="156">
        <f t="shared" si="254"/>
        <v>47</v>
      </c>
      <c r="BM539" s="176">
        <f>BI539</f>
        <v>4.25</v>
      </c>
      <c r="BN539" s="156">
        <f t="shared" si="236"/>
        <v>12.75</v>
      </c>
      <c r="BO539" s="156">
        <f t="shared" si="237"/>
        <v>25.5</v>
      </c>
      <c r="BP539" s="157">
        <f t="shared" si="238"/>
        <v>47</v>
      </c>
      <c r="BU539" s="172"/>
      <c r="BV539" s="173"/>
      <c r="BW539" s="174"/>
      <c r="BX539" s="173"/>
      <c r="BY539" s="175" t="s">
        <v>289</v>
      </c>
      <c r="BZ539" s="176">
        <f t="shared" ref="BZ539:CC539" si="255">IF(BZ537=0,0,(BZ536*BZ531-BZ524*BZ519)/(BZ531-BZ519))</f>
        <v>0</v>
      </c>
      <c r="CA539" s="156">
        <f t="shared" si="255"/>
        <v>0</v>
      </c>
      <c r="CB539" s="156">
        <f t="shared" si="255"/>
        <v>0</v>
      </c>
      <c r="CC539" s="156">
        <f t="shared" si="255"/>
        <v>0</v>
      </c>
      <c r="CD539" s="176">
        <f>BZ539</f>
        <v>0</v>
      </c>
      <c r="CE539" s="156">
        <f t="shared" si="239"/>
        <v>0</v>
      </c>
      <c r="CF539" s="156">
        <f t="shared" si="240"/>
        <v>0</v>
      </c>
      <c r="CG539" s="157">
        <f t="shared" si="241"/>
        <v>0</v>
      </c>
      <c r="CL539" s="172"/>
      <c r="CM539" s="173"/>
      <c r="CN539" s="174"/>
      <c r="CO539" s="173"/>
      <c r="CP539" s="175" t="s">
        <v>289</v>
      </c>
      <c r="CQ539" s="176">
        <f t="shared" ref="CQ539:CT539" si="256">IF(CQ537=0,0,(CQ536*CQ531-CQ524*CQ519)/(CQ531-CQ519))</f>
        <v>0</v>
      </c>
      <c r="CR539" s="156">
        <f t="shared" si="256"/>
        <v>0</v>
      </c>
      <c r="CS539" s="156">
        <f t="shared" si="256"/>
        <v>0</v>
      </c>
      <c r="CT539" s="156">
        <f t="shared" si="256"/>
        <v>0</v>
      </c>
      <c r="CU539" s="176">
        <f>CQ539</f>
        <v>0</v>
      </c>
      <c r="CV539" s="156">
        <f t="shared" si="242"/>
        <v>0</v>
      </c>
      <c r="CW539" s="156">
        <f t="shared" si="243"/>
        <v>0</v>
      </c>
      <c r="CX539" s="157">
        <f t="shared" si="244"/>
        <v>0</v>
      </c>
      <c r="DC539" s="172"/>
      <c r="DD539" s="173"/>
      <c r="DE539" s="174"/>
      <c r="DF539" s="173"/>
      <c r="DG539" s="175" t="s">
        <v>289</v>
      </c>
      <c r="DH539" s="176">
        <f t="shared" ref="DH539:DK539" si="257">IF(DH537=0,0,(DH536*DH531-DH524*DH519)/(DH531-DH519))</f>
        <v>0</v>
      </c>
      <c r="DI539" s="156">
        <f t="shared" si="257"/>
        <v>0</v>
      </c>
      <c r="DJ539" s="156">
        <f t="shared" si="257"/>
        <v>0</v>
      </c>
      <c r="DK539" s="156">
        <f t="shared" si="257"/>
        <v>0</v>
      </c>
      <c r="DL539" s="176">
        <f>DH539</f>
        <v>0</v>
      </c>
      <c r="DM539" s="156">
        <f t="shared" si="245"/>
        <v>0</v>
      </c>
      <c r="DN539" s="156">
        <f t="shared" si="246"/>
        <v>0</v>
      </c>
      <c r="DO539" s="157">
        <f t="shared" si="247"/>
        <v>0</v>
      </c>
      <c r="DT539" s="172"/>
      <c r="DU539" s="173"/>
      <c r="DV539" s="174"/>
      <c r="DW539" s="173"/>
      <c r="DX539" s="175" t="s">
        <v>289</v>
      </c>
      <c r="DY539" s="176">
        <f t="shared" ref="DY539:EB539" si="258">IF(DY537=0,0,(DY536*DY531-DY524*DY519)/(DY531-DY519))</f>
        <v>0</v>
      </c>
      <c r="DZ539" s="156">
        <f t="shared" si="258"/>
        <v>0</v>
      </c>
      <c r="EA539" s="156">
        <f t="shared" si="258"/>
        <v>0</v>
      </c>
      <c r="EB539" s="156">
        <f t="shared" si="258"/>
        <v>0</v>
      </c>
      <c r="EC539" s="176">
        <f>DY539</f>
        <v>0</v>
      </c>
      <c r="ED539" s="156">
        <f t="shared" si="248"/>
        <v>0</v>
      </c>
      <c r="EE539" s="156">
        <f t="shared" si="249"/>
        <v>0</v>
      </c>
      <c r="EF539" s="157">
        <f t="shared" si="250"/>
        <v>0</v>
      </c>
    </row>
    <row r="540" spans="2:136" x14ac:dyDescent="0.3">
      <c r="C540" s="12"/>
      <c r="D540" s="16"/>
      <c r="E540" s="16"/>
      <c r="F540" s="16"/>
      <c r="G540" s="16"/>
      <c r="H540" s="136"/>
      <c r="I540" s="136"/>
      <c r="J540" s="136"/>
      <c r="K540" s="136"/>
      <c r="L540" s="136"/>
      <c r="M540" s="136"/>
      <c r="T540" s="12"/>
      <c r="U540" s="202"/>
      <c r="V540" s="202"/>
      <c r="W540" s="202"/>
      <c r="X540" s="202"/>
      <c r="Y540" s="136"/>
      <c r="Z540" s="136"/>
      <c r="AA540" s="136"/>
      <c r="AB540" s="136"/>
      <c r="AC540" s="136"/>
      <c r="AD540" s="136"/>
      <c r="AK540" s="12"/>
      <c r="AL540" s="202"/>
      <c r="AM540" s="202"/>
      <c r="AN540" s="202"/>
      <c r="AO540" s="202"/>
      <c r="AP540" s="136"/>
      <c r="AQ540" s="136"/>
      <c r="AR540" s="136"/>
      <c r="AS540" s="136"/>
      <c r="AT540" s="136"/>
      <c r="AU540" s="136"/>
      <c r="BB540" s="12"/>
      <c r="BC540" s="202"/>
      <c r="BD540" s="202"/>
      <c r="BE540" s="202"/>
      <c r="BF540" s="202"/>
      <c r="BG540" s="136"/>
      <c r="BH540" s="136"/>
      <c r="BI540" s="136"/>
      <c r="BJ540" s="136"/>
      <c r="BK540" s="136"/>
      <c r="BL540" s="136"/>
      <c r="BS540" s="12"/>
      <c r="BT540" s="202"/>
      <c r="BU540" s="202"/>
      <c r="BV540" s="202"/>
      <c r="BW540" s="202"/>
      <c r="BX540" s="136"/>
      <c r="BY540" s="136"/>
      <c r="BZ540" s="136"/>
      <c r="CA540" s="136"/>
      <c r="CB540" s="136"/>
      <c r="CC540" s="136"/>
      <c r="CJ540" s="12"/>
      <c r="CK540" s="202"/>
      <c r="CL540" s="202"/>
      <c r="CM540" s="202"/>
      <c r="CN540" s="202"/>
      <c r="CO540" s="136"/>
      <c r="CP540" s="136"/>
      <c r="CQ540" s="136"/>
      <c r="CR540" s="136"/>
      <c r="CS540" s="136"/>
      <c r="CT540" s="136"/>
      <c r="DA540" s="12"/>
      <c r="DB540" s="202"/>
      <c r="DC540" s="202"/>
      <c r="DD540" s="202"/>
      <c r="DE540" s="202"/>
      <c r="DF540" s="136"/>
      <c r="DG540" s="136"/>
      <c r="DH540" s="136"/>
      <c r="DI540" s="136"/>
      <c r="DJ540" s="136"/>
      <c r="DK540" s="136"/>
      <c r="DR540" s="12"/>
      <c r="DS540" s="202"/>
      <c r="DT540" s="202"/>
      <c r="DU540" s="202"/>
      <c r="DV540" s="202"/>
      <c r="DW540" s="136"/>
      <c r="DX540" s="136"/>
      <c r="DY540" s="136"/>
      <c r="DZ540" s="136"/>
      <c r="EA540" s="136"/>
      <c r="EB540" s="136"/>
    </row>
    <row r="541" spans="2:136" x14ac:dyDescent="0.3">
      <c r="J541" s="637" t="s">
        <v>157</v>
      </c>
      <c r="K541" s="626"/>
      <c r="L541" s="626"/>
      <c r="M541" s="627"/>
      <c r="N541" s="637" t="s">
        <v>157</v>
      </c>
      <c r="O541" s="626"/>
      <c r="P541" s="626"/>
      <c r="Q541" s="627"/>
      <c r="AA541" s="637" t="s">
        <v>157</v>
      </c>
      <c r="AB541" s="626"/>
      <c r="AC541" s="626"/>
      <c r="AD541" s="627"/>
      <c r="AE541" s="637" t="s">
        <v>157</v>
      </c>
      <c r="AF541" s="626"/>
      <c r="AG541" s="626"/>
      <c r="AH541" s="627"/>
      <c r="AR541" s="637" t="s">
        <v>157</v>
      </c>
      <c r="AS541" s="626"/>
      <c r="AT541" s="626"/>
      <c r="AU541" s="627"/>
      <c r="AV541" s="637" t="s">
        <v>157</v>
      </c>
      <c r="AW541" s="626"/>
      <c r="AX541" s="626"/>
      <c r="AY541" s="627"/>
      <c r="BI541" s="637" t="s">
        <v>157</v>
      </c>
      <c r="BJ541" s="626"/>
      <c r="BK541" s="626"/>
      <c r="BL541" s="627"/>
      <c r="BM541" s="637" t="s">
        <v>157</v>
      </c>
      <c r="BN541" s="626"/>
      <c r="BO541" s="626"/>
      <c r="BP541" s="627"/>
      <c r="BZ541" s="637" t="s">
        <v>157</v>
      </c>
      <c r="CA541" s="626"/>
      <c r="CB541" s="626"/>
      <c r="CC541" s="627"/>
      <c r="CD541" s="637" t="s">
        <v>157</v>
      </c>
      <c r="CE541" s="626"/>
      <c r="CF541" s="626"/>
      <c r="CG541" s="627"/>
      <c r="CQ541" s="637" t="s">
        <v>157</v>
      </c>
      <c r="CR541" s="626"/>
      <c r="CS541" s="626"/>
      <c r="CT541" s="627"/>
      <c r="CU541" s="637" t="s">
        <v>157</v>
      </c>
      <c r="CV541" s="626"/>
      <c r="CW541" s="626"/>
      <c r="CX541" s="627"/>
      <c r="DH541" s="637" t="s">
        <v>157</v>
      </c>
      <c r="DI541" s="626"/>
      <c r="DJ541" s="626"/>
      <c r="DK541" s="627"/>
      <c r="DL541" s="637" t="s">
        <v>157</v>
      </c>
      <c r="DM541" s="626"/>
      <c r="DN541" s="626"/>
      <c r="DO541" s="627"/>
      <c r="DY541" s="637" t="s">
        <v>157</v>
      </c>
      <c r="DZ541" s="626"/>
      <c r="EA541" s="626"/>
      <c r="EB541" s="627"/>
      <c r="EC541" s="637" t="s">
        <v>157</v>
      </c>
      <c r="ED541" s="626"/>
      <c r="EE541" s="626"/>
      <c r="EF541" s="627"/>
    </row>
    <row r="542" spans="2:136" x14ac:dyDescent="0.3">
      <c r="J542" s="72" t="s">
        <v>159</v>
      </c>
      <c r="K542" s="30" t="s">
        <v>160</v>
      </c>
      <c r="L542" s="30" t="s">
        <v>161</v>
      </c>
      <c r="M542" s="30" t="s">
        <v>162</v>
      </c>
      <c r="N542" s="72" t="s">
        <v>159</v>
      </c>
      <c r="O542" s="30" t="s">
        <v>160</v>
      </c>
      <c r="P542" s="30" t="s">
        <v>161</v>
      </c>
      <c r="Q542" s="73" t="s">
        <v>162</v>
      </c>
      <c r="AA542" s="204" t="s">
        <v>159</v>
      </c>
      <c r="AB542" s="205" t="s">
        <v>160</v>
      </c>
      <c r="AC542" s="205" t="s">
        <v>161</v>
      </c>
      <c r="AD542" s="205" t="s">
        <v>162</v>
      </c>
      <c r="AE542" s="204" t="s">
        <v>159</v>
      </c>
      <c r="AF542" s="205" t="s">
        <v>160</v>
      </c>
      <c r="AG542" s="205" t="s">
        <v>161</v>
      </c>
      <c r="AH542" s="206" t="s">
        <v>162</v>
      </c>
      <c r="AR542" s="204" t="s">
        <v>159</v>
      </c>
      <c r="AS542" s="205" t="s">
        <v>160</v>
      </c>
      <c r="AT542" s="205" t="s">
        <v>161</v>
      </c>
      <c r="AU542" s="205" t="s">
        <v>162</v>
      </c>
      <c r="AV542" s="204" t="s">
        <v>159</v>
      </c>
      <c r="AW542" s="205" t="s">
        <v>160</v>
      </c>
      <c r="AX542" s="205" t="s">
        <v>161</v>
      </c>
      <c r="AY542" s="206" t="s">
        <v>162</v>
      </c>
      <c r="BI542" s="204" t="s">
        <v>159</v>
      </c>
      <c r="BJ542" s="205" t="s">
        <v>160</v>
      </c>
      <c r="BK542" s="205" t="s">
        <v>161</v>
      </c>
      <c r="BL542" s="205" t="s">
        <v>162</v>
      </c>
      <c r="BM542" s="204" t="s">
        <v>159</v>
      </c>
      <c r="BN542" s="205" t="s">
        <v>160</v>
      </c>
      <c r="BO542" s="205" t="s">
        <v>161</v>
      </c>
      <c r="BP542" s="206" t="s">
        <v>162</v>
      </c>
      <c r="BZ542" s="204" t="s">
        <v>159</v>
      </c>
      <c r="CA542" s="205" t="s">
        <v>160</v>
      </c>
      <c r="CB542" s="205" t="s">
        <v>161</v>
      </c>
      <c r="CC542" s="205" t="s">
        <v>162</v>
      </c>
      <c r="CD542" s="204" t="s">
        <v>159</v>
      </c>
      <c r="CE542" s="205" t="s">
        <v>160</v>
      </c>
      <c r="CF542" s="205" t="s">
        <v>161</v>
      </c>
      <c r="CG542" s="206" t="s">
        <v>162</v>
      </c>
      <c r="CQ542" s="204" t="s">
        <v>159</v>
      </c>
      <c r="CR542" s="205" t="s">
        <v>160</v>
      </c>
      <c r="CS542" s="205" t="s">
        <v>161</v>
      </c>
      <c r="CT542" s="205" t="s">
        <v>162</v>
      </c>
      <c r="CU542" s="204" t="s">
        <v>159</v>
      </c>
      <c r="CV542" s="205" t="s">
        <v>160</v>
      </c>
      <c r="CW542" s="205" t="s">
        <v>161</v>
      </c>
      <c r="CX542" s="206" t="s">
        <v>162</v>
      </c>
      <c r="DH542" s="204" t="s">
        <v>159</v>
      </c>
      <c r="DI542" s="205" t="s">
        <v>160</v>
      </c>
      <c r="DJ542" s="205" t="s">
        <v>161</v>
      </c>
      <c r="DK542" s="205" t="s">
        <v>162</v>
      </c>
      <c r="DL542" s="204" t="s">
        <v>159</v>
      </c>
      <c r="DM542" s="205" t="s">
        <v>160</v>
      </c>
      <c r="DN542" s="205" t="s">
        <v>161</v>
      </c>
      <c r="DO542" s="206" t="s">
        <v>162</v>
      </c>
      <c r="DY542" s="204" t="s">
        <v>159</v>
      </c>
      <c r="DZ542" s="205" t="s">
        <v>160</v>
      </c>
      <c r="EA542" s="205" t="s">
        <v>161</v>
      </c>
      <c r="EB542" s="205" t="s">
        <v>162</v>
      </c>
      <c r="EC542" s="204" t="s">
        <v>159</v>
      </c>
      <c r="ED542" s="205" t="s">
        <v>160</v>
      </c>
      <c r="EE542" s="205" t="s">
        <v>161</v>
      </c>
      <c r="EF542" s="206" t="s">
        <v>162</v>
      </c>
    </row>
    <row r="543" spans="2:136" x14ac:dyDescent="0.3">
      <c r="B543" s="12"/>
      <c r="C543" s="16"/>
      <c r="D543" s="51" t="s">
        <v>223</v>
      </c>
      <c r="E543" s="95" t="s">
        <v>224</v>
      </c>
      <c r="F543" s="95" t="s">
        <v>225</v>
      </c>
      <c r="G543" s="96" t="s">
        <v>226</v>
      </c>
      <c r="H543" s="51" t="s">
        <v>227</v>
      </c>
      <c r="I543" s="96" t="s">
        <v>228</v>
      </c>
      <c r="J543" s="637" t="s">
        <v>229</v>
      </c>
      <c r="K543" s="626"/>
      <c r="L543" s="626"/>
      <c r="M543" s="627"/>
      <c r="N543" s="637" t="s">
        <v>230</v>
      </c>
      <c r="O543" s="626"/>
      <c r="P543" s="626"/>
      <c r="Q543" s="627"/>
      <c r="S543" s="12"/>
      <c r="T543" s="202"/>
      <c r="U543" s="195" t="s">
        <v>223</v>
      </c>
      <c r="V543" s="196" t="s">
        <v>224</v>
      </c>
      <c r="W543" s="196" t="s">
        <v>225</v>
      </c>
      <c r="X543" s="197" t="s">
        <v>226</v>
      </c>
      <c r="Y543" s="195" t="s">
        <v>227</v>
      </c>
      <c r="Z543" s="197" t="s">
        <v>228</v>
      </c>
      <c r="AA543" s="637" t="s">
        <v>229</v>
      </c>
      <c r="AB543" s="626"/>
      <c r="AC543" s="626"/>
      <c r="AD543" s="627"/>
      <c r="AE543" s="626" t="s">
        <v>230</v>
      </c>
      <c r="AF543" s="626"/>
      <c r="AG543" s="626"/>
      <c r="AH543" s="627"/>
      <c r="AJ543" s="12"/>
      <c r="AK543" s="202"/>
      <c r="AL543" s="195" t="s">
        <v>223</v>
      </c>
      <c r="AM543" s="196" t="s">
        <v>224</v>
      </c>
      <c r="AN543" s="196" t="s">
        <v>225</v>
      </c>
      <c r="AO543" s="197" t="s">
        <v>226</v>
      </c>
      <c r="AP543" s="195" t="s">
        <v>227</v>
      </c>
      <c r="AQ543" s="197" t="s">
        <v>228</v>
      </c>
      <c r="AR543" s="637" t="s">
        <v>229</v>
      </c>
      <c r="AS543" s="626"/>
      <c r="AT543" s="626"/>
      <c r="AU543" s="627"/>
      <c r="AV543" s="626" t="s">
        <v>230</v>
      </c>
      <c r="AW543" s="626"/>
      <c r="AX543" s="626"/>
      <c r="AY543" s="627"/>
      <c r="BA543" s="12"/>
      <c r="BB543" s="202"/>
      <c r="BC543" s="195" t="s">
        <v>223</v>
      </c>
      <c r="BD543" s="196" t="s">
        <v>224</v>
      </c>
      <c r="BE543" s="196" t="s">
        <v>225</v>
      </c>
      <c r="BF543" s="197" t="s">
        <v>226</v>
      </c>
      <c r="BG543" s="195" t="s">
        <v>227</v>
      </c>
      <c r="BH543" s="197" t="s">
        <v>228</v>
      </c>
      <c r="BI543" s="637" t="s">
        <v>229</v>
      </c>
      <c r="BJ543" s="626"/>
      <c r="BK543" s="626"/>
      <c r="BL543" s="627"/>
      <c r="BM543" s="626" t="s">
        <v>230</v>
      </c>
      <c r="BN543" s="626"/>
      <c r="BO543" s="626"/>
      <c r="BP543" s="627"/>
      <c r="BR543" s="12"/>
      <c r="BS543" s="202"/>
      <c r="BT543" s="195" t="s">
        <v>223</v>
      </c>
      <c r="BU543" s="196" t="s">
        <v>224</v>
      </c>
      <c r="BV543" s="196" t="s">
        <v>225</v>
      </c>
      <c r="BW543" s="197" t="s">
        <v>226</v>
      </c>
      <c r="BX543" s="195" t="s">
        <v>227</v>
      </c>
      <c r="BY543" s="197" t="s">
        <v>228</v>
      </c>
      <c r="BZ543" s="637" t="s">
        <v>229</v>
      </c>
      <c r="CA543" s="626"/>
      <c r="CB543" s="626"/>
      <c r="CC543" s="627"/>
      <c r="CD543" s="626" t="s">
        <v>230</v>
      </c>
      <c r="CE543" s="626"/>
      <c r="CF543" s="626"/>
      <c r="CG543" s="627"/>
      <c r="CI543" s="12"/>
      <c r="CJ543" s="202"/>
      <c r="CK543" s="195" t="s">
        <v>223</v>
      </c>
      <c r="CL543" s="196" t="s">
        <v>224</v>
      </c>
      <c r="CM543" s="196" t="s">
        <v>225</v>
      </c>
      <c r="CN543" s="197" t="s">
        <v>226</v>
      </c>
      <c r="CO543" s="195" t="s">
        <v>227</v>
      </c>
      <c r="CP543" s="197" t="s">
        <v>228</v>
      </c>
      <c r="CQ543" s="637" t="s">
        <v>229</v>
      </c>
      <c r="CR543" s="626"/>
      <c r="CS543" s="626"/>
      <c r="CT543" s="627"/>
      <c r="CU543" s="626" t="s">
        <v>230</v>
      </c>
      <c r="CV543" s="626"/>
      <c r="CW543" s="626"/>
      <c r="CX543" s="627"/>
      <c r="CZ543" s="12"/>
      <c r="DA543" s="202"/>
      <c r="DB543" s="195" t="s">
        <v>223</v>
      </c>
      <c r="DC543" s="196" t="s">
        <v>224</v>
      </c>
      <c r="DD543" s="196" t="s">
        <v>225</v>
      </c>
      <c r="DE543" s="197" t="s">
        <v>226</v>
      </c>
      <c r="DF543" s="195" t="s">
        <v>227</v>
      </c>
      <c r="DG543" s="197" t="s">
        <v>228</v>
      </c>
      <c r="DH543" s="637" t="s">
        <v>229</v>
      </c>
      <c r="DI543" s="626"/>
      <c r="DJ543" s="626"/>
      <c r="DK543" s="627"/>
      <c r="DL543" s="626" t="s">
        <v>230</v>
      </c>
      <c r="DM543" s="626"/>
      <c r="DN543" s="626"/>
      <c r="DO543" s="627"/>
      <c r="DQ543" s="12"/>
      <c r="DR543" s="202"/>
      <c r="DS543" s="195" t="s">
        <v>223</v>
      </c>
      <c r="DT543" s="196" t="s">
        <v>224</v>
      </c>
      <c r="DU543" s="196" t="s">
        <v>225</v>
      </c>
      <c r="DV543" s="197" t="s">
        <v>226</v>
      </c>
      <c r="DW543" s="195" t="s">
        <v>227</v>
      </c>
      <c r="DX543" s="197" t="s">
        <v>228</v>
      </c>
      <c r="DY543" s="637" t="s">
        <v>229</v>
      </c>
      <c r="DZ543" s="626"/>
      <c r="EA543" s="626"/>
      <c r="EB543" s="627"/>
      <c r="EC543" s="626" t="s">
        <v>230</v>
      </c>
      <c r="ED543" s="626"/>
      <c r="EE543" s="626"/>
      <c r="EF543" s="627"/>
    </row>
    <row r="544" spans="2:136" x14ac:dyDescent="0.3">
      <c r="B544" s="12"/>
      <c r="C544" s="16"/>
      <c r="D544" s="177" t="str">
        <f>C489</f>
        <v>+X</v>
      </c>
      <c r="E544" s="178" t="str">
        <f>C490</f>
        <v>-X</v>
      </c>
      <c r="F544" s="178" t="str">
        <f>C491</f>
        <v>+Y</v>
      </c>
      <c r="G544" s="179" t="str">
        <f>C492</f>
        <v>-Y</v>
      </c>
      <c r="H544" s="177" t="str">
        <f>C493</f>
        <v>+X</v>
      </c>
      <c r="I544" s="179" t="str">
        <f>C494</f>
        <v>-X</v>
      </c>
      <c r="J544" s="638" t="str">
        <f>C495</f>
        <v>+Y</v>
      </c>
      <c r="K544" s="639"/>
      <c r="L544" s="639"/>
      <c r="M544" s="640"/>
      <c r="N544" s="638" t="str">
        <f>C496</f>
        <v>-Y</v>
      </c>
      <c r="O544" s="639"/>
      <c r="P544" s="639"/>
      <c r="Q544" s="640"/>
      <c r="S544" s="12"/>
      <c r="T544" s="202"/>
      <c r="U544" s="177" t="str">
        <f>T489</f>
        <v>+X</v>
      </c>
      <c r="V544" s="178" t="str">
        <f>T490</f>
        <v>-X</v>
      </c>
      <c r="W544" s="178" t="str">
        <f>T491</f>
        <v>+Y</v>
      </c>
      <c r="X544" s="179" t="str">
        <f>T492</f>
        <v>-Y</v>
      </c>
      <c r="Y544" s="177" t="str">
        <f>T493</f>
        <v>+X</v>
      </c>
      <c r="Z544" s="179" t="str">
        <f>T494</f>
        <v>-X</v>
      </c>
      <c r="AA544" s="638" t="str">
        <f>T495</f>
        <v>+Y</v>
      </c>
      <c r="AB544" s="639"/>
      <c r="AC544" s="639"/>
      <c r="AD544" s="640"/>
      <c r="AE544" s="638" t="str">
        <f>T496</f>
        <v>-Y</v>
      </c>
      <c r="AF544" s="639"/>
      <c r="AG544" s="639"/>
      <c r="AH544" s="640"/>
      <c r="AJ544" s="12"/>
      <c r="AK544" s="202"/>
      <c r="AL544" s="177" t="str">
        <f>AK489</f>
        <v>+X</v>
      </c>
      <c r="AM544" s="178" t="str">
        <f>AK490</f>
        <v>-X</v>
      </c>
      <c r="AN544" s="178" t="str">
        <f>AK491</f>
        <v>+Y</v>
      </c>
      <c r="AO544" s="179" t="str">
        <f>AK492</f>
        <v>-Y</v>
      </c>
      <c r="AP544" s="177" t="str">
        <f>AK493</f>
        <v>+X</v>
      </c>
      <c r="AQ544" s="179" t="str">
        <f>AK494</f>
        <v>-X</v>
      </c>
      <c r="AR544" s="638" t="str">
        <f>AK495</f>
        <v>+Y</v>
      </c>
      <c r="AS544" s="639"/>
      <c r="AT544" s="639"/>
      <c r="AU544" s="640"/>
      <c r="AV544" s="638" t="str">
        <f>AK496</f>
        <v>-Y</v>
      </c>
      <c r="AW544" s="639"/>
      <c r="AX544" s="639"/>
      <c r="AY544" s="640"/>
      <c r="BA544" s="12"/>
      <c r="BB544" s="202"/>
      <c r="BC544" s="177" t="str">
        <f>BB489</f>
        <v>+X</v>
      </c>
      <c r="BD544" s="178" t="str">
        <f>BB490</f>
        <v>-X</v>
      </c>
      <c r="BE544" s="178" t="str">
        <f>BB491</f>
        <v>+Y</v>
      </c>
      <c r="BF544" s="179" t="str">
        <f>BB492</f>
        <v>-Y</v>
      </c>
      <c r="BG544" s="177" t="str">
        <f>BB493</f>
        <v>+X</v>
      </c>
      <c r="BH544" s="179" t="str">
        <f>BB494</f>
        <v>-X</v>
      </c>
      <c r="BI544" s="638" t="str">
        <f>BB495</f>
        <v>+Y</v>
      </c>
      <c r="BJ544" s="639"/>
      <c r="BK544" s="639"/>
      <c r="BL544" s="640"/>
      <c r="BM544" s="638" t="str">
        <f>BB496</f>
        <v>-Y</v>
      </c>
      <c r="BN544" s="639"/>
      <c r="BO544" s="639"/>
      <c r="BP544" s="640"/>
      <c r="BR544" s="12"/>
      <c r="BS544" s="202"/>
      <c r="BT544" s="177" t="str">
        <f>BS489</f>
        <v>+Y</v>
      </c>
      <c r="BU544" s="178" t="str">
        <f>BS490</f>
        <v>-Y</v>
      </c>
      <c r="BV544" s="178" t="str">
        <f>BS491</f>
        <v>+X</v>
      </c>
      <c r="BW544" s="179" t="str">
        <f>BS492</f>
        <v>-X</v>
      </c>
      <c r="BX544" s="177" t="str">
        <f>BS493</f>
        <v>+Y</v>
      </c>
      <c r="BY544" s="179" t="str">
        <f>BS494</f>
        <v>-Y</v>
      </c>
      <c r="BZ544" s="638" t="str">
        <f>BS495</f>
        <v>+X</v>
      </c>
      <c r="CA544" s="639"/>
      <c r="CB544" s="639"/>
      <c r="CC544" s="640"/>
      <c r="CD544" s="638" t="str">
        <f>BS496</f>
        <v>-X</v>
      </c>
      <c r="CE544" s="639"/>
      <c r="CF544" s="639"/>
      <c r="CG544" s="640"/>
      <c r="CI544" s="12"/>
      <c r="CJ544" s="202"/>
      <c r="CK544" s="177" t="str">
        <f>CJ489</f>
        <v>+Y</v>
      </c>
      <c r="CL544" s="178" t="str">
        <f>CJ490</f>
        <v>-Y</v>
      </c>
      <c r="CM544" s="178" t="str">
        <f>CJ491</f>
        <v>+X</v>
      </c>
      <c r="CN544" s="179" t="str">
        <f>CJ492</f>
        <v>-X</v>
      </c>
      <c r="CO544" s="177" t="str">
        <f>CJ493</f>
        <v>+Y</v>
      </c>
      <c r="CP544" s="179" t="str">
        <f>CJ494</f>
        <v>-Y</v>
      </c>
      <c r="CQ544" s="638" t="str">
        <f>CJ495</f>
        <v>+X</v>
      </c>
      <c r="CR544" s="639"/>
      <c r="CS544" s="639"/>
      <c r="CT544" s="640"/>
      <c r="CU544" s="638" t="str">
        <f>CJ496</f>
        <v>-X</v>
      </c>
      <c r="CV544" s="639"/>
      <c r="CW544" s="639"/>
      <c r="CX544" s="640"/>
      <c r="CZ544" s="12"/>
      <c r="DA544" s="202"/>
      <c r="DB544" s="177" t="str">
        <f>DA489</f>
        <v>+Y</v>
      </c>
      <c r="DC544" s="178" t="str">
        <f>DA490</f>
        <v>-Y</v>
      </c>
      <c r="DD544" s="178" t="str">
        <f>DA491</f>
        <v>+X</v>
      </c>
      <c r="DE544" s="179" t="str">
        <f>DA492</f>
        <v>-X</v>
      </c>
      <c r="DF544" s="177" t="str">
        <f>DA493</f>
        <v>+Y</v>
      </c>
      <c r="DG544" s="179" t="str">
        <f>DA494</f>
        <v>-Y</v>
      </c>
      <c r="DH544" s="638" t="str">
        <f>DA495</f>
        <v>+X</v>
      </c>
      <c r="DI544" s="639"/>
      <c r="DJ544" s="639"/>
      <c r="DK544" s="640"/>
      <c r="DL544" s="638" t="str">
        <f>DA496</f>
        <v>-X</v>
      </c>
      <c r="DM544" s="639"/>
      <c r="DN544" s="639"/>
      <c r="DO544" s="640"/>
      <c r="DQ544" s="12"/>
      <c r="DR544" s="202"/>
      <c r="DS544" s="177" t="str">
        <f>DR489</f>
        <v>+Y</v>
      </c>
      <c r="DT544" s="178" t="str">
        <f>DR490</f>
        <v>-Y</v>
      </c>
      <c r="DU544" s="178" t="str">
        <f>DR491</f>
        <v>+X</v>
      </c>
      <c r="DV544" s="179" t="str">
        <f>DR492</f>
        <v>-X</v>
      </c>
      <c r="DW544" s="177" t="str">
        <f>DR493</f>
        <v>+Y</v>
      </c>
      <c r="DX544" s="179" t="str">
        <f>DR494</f>
        <v>-Y</v>
      </c>
      <c r="DY544" s="638" t="str">
        <f>DR495</f>
        <v>+X</v>
      </c>
      <c r="DZ544" s="639"/>
      <c r="EA544" s="639"/>
      <c r="EB544" s="640"/>
      <c r="EC544" s="638" t="str">
        <f>DR496</f>
        <v>-X</v>
      </c>
      <c r="ED544" s="639"/>
      <c r="EE544" s="639"/>
      <c r="EF544" s="640"/>
    </row>
    <row r="545" spans="1:136" x14ac:dyDescent="0.3">
      <c r="B545" s="50" t="s">
        <v>287</v>
      </c>
      <c r="C545" s="54" t="s">
        <v>288</v>
      </c>
      <c r="D545" s="177">
        <f>J499*D159</f>
        <v>480</v>
      </c>
      <c r="E545" s="178">
        <f>D545</f>
        <v>480</v>
      </c>
      <c r="F545" s="178">
        <f>J498*D159</f>
        <v>480</v>
      </c>
      <c r="G545" s="178">
        <f>F545</f>
        <v>480</v>
      </c>
      <c r="H545" s="180">
        <f>((J499-J501)*J505/2+J501*J505)/SIN(J503*3.14159/180)</f>
        <v>540.00000000047532</v>
      </c>
      <c r="I545" s="181">
        <f>H545</f>
        <v>540.00000000047532</v>
      </c>
      <c r="J545" s="132">
        <f>J538</f>
        <v>297.37854663711033</v>
      </c>
      <c r="K545" s="132">
        <f t="shared" ref="K545:Q546" si="259">K538</f>
        <v>297.37854663711033</v>
      </c>
      <c r="L545" s="132">
        <f t="shared" si="259"/>
        <v>594.75709327422067</v>
      </c>
      <c r="M545" s="132">
        <f t="shared" si="259"/>
        <v>909.62849559586687</v>
      </c>
      <c r="N545" s="33">
        <f t="shared" si="259"/>
        <v>297.37854663711033</v>
      </c>
      <c r="O545" s="132">
        <f t="shared" si="259"/>
        <v>297.37854663711033</v>
      </c>
      <c r="P545" s="132">
        <f t="shared" si="259"/>
        <v>594.75709327422067</v>
      </c>
      <c r="Q545" s="97">
        <f t="shared" si="259"/>
        <v>909.62849559586687</v>
      </c>
      <c r="S545" s="50" t="s">
        <v>287</v>
      </c>
      <c r="T545" s="203" t="s">
        <v>288</v>
      </c>
      <c r="U545" s="177">
        <f>AA499*U159</f>
        <v>480</v>
      </c>
      <c r="V545" s="178">
        <f>U545</f>
        <v>480</v>
      </c>
      <c r="W545" s="178">
        <f>AA498*U159</f>
        <v>480</v>
      </c>
      <c r="X545" s="178">
        <f>W545</f>
        <v>480</v>
      </c>
      <c r="Y545" s="180">
        <f>((AA499-AA501)*AA505/2+AA501*AA505)/SIN(AA503*3.14159/180)</f>
        <v>540.00000000047532</v>
      </c>
      <c r="Z545" s="181">
        <f>Y545</f>
        <v>540.00000000047532</v>
      </c>
      <c r="AA545" s="132">
        <f>AA538</f>
        <v>297.37854663711033</v>
      </c>
      <c r="AB545" s="132">
        <f t="shared" ref="AB545:AH545" si="260">AB538</f>
        <v>297.37854663711033</v>
      </c>
      <c r="AC545" s="132">
        <f t="shared" si="260"/>
        <v>594.75709327422067</v>
      </c>
      <c r="AD545" s="132">
        <f t="shared" si="260"/>
        <v>909.62849559586687</v>
      </c>
      <c r="AE545" s="33">
        <f t="shared" si="260"/>
        <v>297.37854663711033</v>
      </c>
      <c r="AF545" s="132">
        <f t="shared" si="260"/>
        <v>297.37854663711033</v>
      </c>
      <c r="AG545" s="132">
        <f t="shared" si="260"/>
        <v>594.75709327422067</v>
      </c>
      <c r="AH545" s="97">
        <f t="shared" si="260"/>
        <v>909.62849559586687</v>
      </c>
      <c r="AJ545" s="50" t="s">
        <v>287</v>
      </c>
      <c r="AK545" s="203" t="s">
        <v>288</v>
      </c>
      <c r="AL545" s="177">
        <f>AR499*AL159</f>
        <v>480</v>
      </c>
      <c r="AM545" s="178">
        <f>AL545</f>
        <v>480</v>
      </c>
      <c r="AN545" s="178">
        <f>AR498*AL159</f>
        <v>480</v>
      </c>
      <c r="AO545" s="178">
        <f>AN545</f>
        <v>480</v>
      </c>
      <c r="AP545" s="180">
        <f>((AR499-AR501)*AR505/2+AR501*AR505)/SIN(AR503*3.14159/180)</f>
        <v>540.00000000047532</v>
      </c>
      <c r="AQ545" s="181">
        <f>AP545</f>
        <v>540.00000000047532</v>
      </c>
      <c r="AR545" s="132">
        <f>AR538</f>
        <v>297.37854663711033</v>
      </c>
      <c r="AS545" s="132">
        <f t="shared" ref="AS545:AY545" si="261">AS538</f>
        <v>297.37854663711033</v>
      </c>
      <c r="AT545" s="132">
        <f t="shared" si="261"/>
        <v>594.75709327422067</v>
      </c>
      <c r="AU545" s="132">
        <f t="shared" si="261"/>
        <v>909.62849559586687</v>
      </c>
      <c r="AV545" s="33">
        <f t="shared" si="261"/>
        <v>297.37854663711033</v>
      </c>
      <c r="AW545" s="132">
        <f t="shared" si="261"/>
        <v>297.37854663711033</v>
      </c>
      <c r="AX545" s="132">
        <f t="shared" si="261"/>
        <v>594.75709327422067</v>
      </c>
      <c r="AY545" s="97">
        <f t="shared" si="261"/>
        <v>909.62849559586687</v>
      </c>
      <c r="BA545" s="50" t="s">
        <v>287</v>
      </c>
      <c r="BB545" s="203" t="s">
        <v>288</v>
      </c>
      <c r="BC545" s="177">
        <f>BI499*BC159</f>
        <v>480</v>
      </c>
      <c r="BD545" s="178">
        <f>BC545</f>
        <v>480</v>
      </c>
      <c r="BE545" s="178">
        <f>BI498*BC159</f>
        <v>480</v>
      </c>
      <c r="BF545" s="178">
        <f>BE545</f>
        <v>480</v>
      </c>
      <c r="BG545" s="180">
        <f>((BI499-BI501)*BI505/2+BI501*BI505)/SIN(BI503*3.14159/180)</f>
        <v>540.00000000047532</v>
      </c>
      <c r="BH545" s="181">
        <f>BG545</f>
        <v>540.00000000047532</v>
      </c>
      <c r="BI545" s="132">
        <f>BI538</f>
        <v>297.37854663711033</v>
      </c>
      <c r="BJ545" s="132">
        <f t="shared" ref="BJ545:BP545" si="262">BJ538</f>
        <v>297.37854663711033</v>
      </c>
      <c r="BK545" s="132">
        <f t="shared" si="262"/>
        <v>594.75709327422067</v>
      </c>
      <c r="BL545" s="132">
        <f t="shared" si="262"/>
        <v>909.62849559586687</v>
      </c>
      <c r="BM545" s="33">
        <f t="shared" si="262"/>
        <v>297.37854663711033</v>
      </c>
      <c r="BN545" s="132">
        <f t="shared" si="262"/>
        <v>297.37854663711033</v>
      </c>
      <c r="BO545" s="132">
        <f t="shared" si="262"/>
        <v>594.75709327422067</v>
      </c>
      <c r="BP545" s="97">
        <f t="shared" si="262"/>
        <v>909.62849559586687</v>
      </c>
      <c r="BR545" s="50" t="s">
        <v>287</v>
      </c>
      <c r="BS545" s="203" t="s">
        <v>288</v>
      </c>
      <c r="BT545" s="177">
        <f>BZ499*BT159</f>
        <v>480</v>
      </c>
      <c r="BU545" s="178">
        <f>BT545</f>
        <v>480</v>
      </c>
      <c r="BV545" s="178">
        <f>BZ498*BT159</f>
        <v>480</v>
      </c>
      <c r="BW545" s="178">
        <f>BV545</f>
        <v>480</v>
      </c>
      <c r="BX545" s="180">
        <f>((BZ499-BZ501)*BZ505/2+BZ501*BZ505)/SIN(BZ503*3.14159/180)</f>
        <v>2099.1426821443079</v>
      </c>
      <c r="BY545" s="181">
        <f>BX545</f>
        <v>2099.1426821443079</v>
      </c>
      <c r="BZ545" s="132">
        <f>BZ538</f>
        <v>0</v>
      </c>
      <c r="CA545" s="132">
        <f t="shared" ref="CA545:CG545" si="263">CA538</f>
        <v>0</v>
      </c>
      <c r="CB545" s="132">
        <f t="shared" si="263"/>
        <v>0</v>
      </c>
      <c r="CC545" s="132">
        <f t="shared" si="263"/>
        <v>0</v>
      </c>
      <c r="CD545" s="33">
        <f t="shared" si="263"/>
        <v>0</v>
      </c>
      <c r="CE545" s="132">
        <f t="shared" si="263"/>
        <v>0</v>
      </c>
      <c r="CF545" s="132">
        <f t="shared" si="263"/>
        <v>0</v>
      </c>
      <c r="CG545" s="97">
        <f t="shared" si="263"/>
        <v>0</v>
      </c>
      <c r="CI545" s="50" t="s">
        <v>287</v>
      </c>
      <c r="CJ545" s="203" t="s">
        <v>288</v>
      </c>
      <c r="CK545" s="177">
        <f>CQ499*CK159</f>
        <v>480</v>
      </c>
      <c r="CL545" s="178">
        <f>CK545</f>
        <v>480</v>
      </c>
      <c r="CM545" s="178">
        <f>CQ498*CK159</f>
        <v>480</v>
      </c>
      <c r="CN545" s="178">
        <f>CM545</f>
        <v>480</v>
      </c>
      <c r="CO545" s="180">
        <f>((CQ499-CQ501)*CQ505/2+CQ501*CQ505)/SIN(CQ503*3.14159/180)</f>
        <v>2099.1426821443079</v>
      </c>
      <c r="CP545" s="181">
        <f>CO545</f>
        <v>2099.1426821443079</v>
      </c>
      <c r="CQ545" s="132">
        <f>CQ538</f>
        <v>0</v>
      </c>
      <c r="CR545" s="132">
        <f t="shared" ref="CR545:CX545" si="264">CR538</f>
        <v>0</v>
      </c>
      <c r="CS545" s="132">
        <f t="shared" si="264"/>
        <v>0</v>
      </c>
      <c r="CT545" s="132">
        <f t="shared" si="264"/>
        <v>0</v>
      </c>
      <c r="CU545" s="33">
        <f t="shared" si="264"/>
        <v>0</v>
      </c>
      <c r="CV545" s="132">
        <f t="shared" si="264"/>
        <v>0</v>
      </c>
      <c r="CW545" s="132">
        <f t="shared" si="264"/>
        <v>0</v>
      </c>
      <c r="CX545" s="97">
        <f t="shared" si="264"/>
        <v>0</v>
      </c>
      <c r="CZ545" s="50" t="s">
        <v>287</v>
      </c>
      <c r="DA545" s="203" t="s">
        <v>288</v>
      </c>
      <c r="DB545" s="177">
        <f>DH499*DB159</f>
        <v>480</v>
      </c>
      <c r="DC545" s="178">
        <f>DB545</f>
        <v>480</v>
      </c>
      <c r="DD545" s="178">
        <f>DH498*DB159</f>
        <v>480</v>
      </c>
      <c r="DE545" s="178">
        <f>DD545</f>
        <v>480</v>
      </c>
      <c r="DF545" s="180">
        <f>((DH499-DH501)*DH505/2+DH501*DH505)/SIN(DH503*3.14159/180)</f>
        <v>2099.1426821443079</v>
      </c>
      <c r="DG545" s="181">
        <f>DF545</f>
        <v>2099.1426821443079</v>
      </c>
      <c r="DH545" s="132">
        <f>DH538</f>
        <v>0</v>
      </c>
      <c r="DI545" s="132">
        <f t="shared" ref="DI545:DO545" si="265">DI538</f>
        <v>0</v>
      </c>
      <c r="DJ545" s="132">
        <f t="shared" si="265"/>
        <v>0</v>
      </c>
      <c r="DK545" s="132">
        <f t="shared" si="265"/>
        <v>0</v>
      </c>
      <c r="DL545" s="33">
        <f t="shared" si="265"/>
        <v>0</v>
      </c>
      <c r="DM545" s="132">
        <f t="shared" si="265"/>
        <v>0</v>
      </c>
      <c r="DN545" s="132">
        <f t="shared" si="265"/>
        <v>0</v>
      </c>
      <c r="DO545" s="97">
        <f t="shared" si="265"/>
        <v>0</v>
      </c>
      <c r="DQ545" s="50" t="s">
        <v>287</v>
      </c>
      <c r="DR545" s="203" t="s">
        <v>288</v>
      </c>
      <c r="DS545" s="177">
        <f>DY499*DS159</f>
        <v>480</v>
      </c>
      <c r="DT545" s="178">
        <f>DS545</f>
        <v>480</v>
      </c>
      <c r="DU545" s="178">
        <f>DY498*DS159</f>
        <v>480</v>
      </c>
      <c r="DV545" s="178">
        <f>DU545</f>
        <v>480</v>
      </c>
      <c r="DW545" s="180">
        <f>((DY499-DY501)*DY505/2+DY501*DY505)/SIN(DY503*3.14159/180)</f>
        <v>2099.1426821443079</v>
      </c>
      <c r="DX545" s="181">
        <f>DW545</f>
        <v>2099.1426821443079</v>
      </c>
      <c r="DY545" s="132">
        <f>DY538</f>
        <v>0</v>
      </c>
      <c r="DZ545" s="132">
        <f t="shared" ref="DZ545:EF545" si="266">DZ538</f>
        <v>0</v>
      </c>
      <c r="EA545" s="132">
        <f t="shared" si="266"/>
        <v>0</v>
      </c>
      <c r="EB545" s="132">
        <f t="shared" si="266"/>
        <v>0</v>
      </c>
      <c r="EC545" s="33">
        <f t="shared" si="266"/>
        <v>0</v>
      </c>
      <c r="ED545" s="132">
        <f t="shared" si="266"/>
        <v>0</v>
      </c>
      <c r="EE545" s="132">
        <f t="shared" si="266"/>
        <v>0</v>
      </c>
      <c r="EF545" s="97">
        <f t="shared" si="266"/>
        <v>0</v>
      </c>
    </row>
    <row r="546" spans="1:136" x14ac:dyDescent="0.3">
      <c r="B546" s="50" t="s">
        <v>289</v>
      </c>
      <c r="C546" s="54" t="s">
        <v>2</v>
      </c>
      <c r="D546" s="182"/>
      <c r="E546" s="183"/>
      <c r="F546" s="183"/>
      <c r="G546" s="183"/>
      <c r="H546" s="182"/>
      <c r="I546" s="184"/>
      <c r="J546" s="133">
        <f>J539</f>
        <v>4.25</v>
      </c>
      <c r="K546" s="133">
        <f t="shared" si="259"/>
        <v>12.75</v>
      </c>
      <c r="L546" s="133">
        <f t="shared" si="259"/>
        <v>25.5</v>
      </c>
      <c r="M546" s="133">
        <f t="shared" si="259"/>
        <v>47</v>
      </c>
      <c r="N546" s="35">
        <f t="shared" si="259"/>
        <v>4.25</v>
      </c>
      <c r="O546" s="133">
        <f t="shared" si="259"/>
        <v>12.75</v>
      </c>
      <c r="P546" s="133">
        <f t="shared" si="259"/>
        <v>25.5</v>
      </c>
      <c r="Q546" s="99">
        <f t="shared" si="259"/>
        <v>47</v>
      </c>
      <c r="S546" s="50" t="s">
        <v>289</v>
      </c>
      <c r="T546" s="203" t="s">
        <v>2</v>
      </c>
      <c r="U546" s="182"/>
      <c r="V546" s="183"/>
      <c r="W546" s="183"/>
      <c r="X546" s="183"/>
      <c r="Y546" s="182"/>
      <c r="Z546" s="184"/>
      <c r="AA546" s="133">
        <f>AA539</f>
        <v>4.25</v>
      </c>
      <c r="AB546" s="133">
        <f t="shared" ref="AB546:AH546" si="267">AB539</f>
        <v>12.75</v>
      </c>
      <c r="AC546" s="133">
        <f t="shared" si="267"/>
        <v>25.5</v>
      </c>
      <c r="AD546" s="133">
        <f t="shared" si="267"/>
        <v>47</v>
      </c>
      <c r="AE546" s="35">
        <f t="shared" si="267"/>
        <v>4.25</v>
      </c>
      <c r="AF546" s="133">
        <f t="shared" si="267"/>
        <v>12.75</v>
      </c>
      <c r="AG546" s="133">
        <f t="shared" si="267"/>
        <v>25.5</v>
      </c>
      <c r="AH546" s="99">
        <f t="shared" si="267"/>
        <v>47</v>
      </c>
      <c r="AJ546" s="50" t="s">
        <v>289</v>
      </c>
      <c r="AK546" s="203" t="s">
        <v>2</v>
      </c>
      <c r="AL546" s="182"/>
      <c r="AM546" s="183"/>
      <c r="AN546" s="183"/>
      <c r="AO546" s="183"/>
      <c r="AP546" s="182"/>
      <c r="AQ546" s="184"/>
      <c r="AR546" s="133">
        <f>AR539</f>
        <v>4.25</v>
      </c>
      <c r="AS546" s="133">
        <f t="shared" ref="AS546:AY546" si="268">AS539</f>
        <v>12.75</v>
      </c>
      <c r="AT546" s="133">
        <f t="shared" si="268"/>
        <v>25.5</v>
      </c>
      <c r="AU546" s="133">
        <f t="shared" si="268"/>
        <v>47</v>
      </c>
      <c r="AV546" s="35">
        <f t="shared" si="268"/>
        <v>4.25</v>
      </c>
      <c r="AW546" s="133">
        <f t="shared" si="268"/>
        <v>12.75</v>
      </c>
      <c r="AX546" s="133">
        <f t="shared" si="268"/>
        <v>25.5</v>
      </c>
      <c r="AY546" s="99">
        <f t="shared" si="268"/>
        <v>47</v>
      </c>
      <c r="BA546" s="50" t="s">
        <v>289</v>
      </c>
      <c r="BB546" s="203" t="s">
        <v>2</v>
      </c>
      <c r="BC546" s="182"/>
      <c r="BD546" s="183"/>
      <c r="BE546" s="183"/>
      <c r="BF546" s="183"/>
      <c r="BG546" s="182"/>
      <c r="BH546" s="184"/>
      <c r="BI546" s="133">
        <f>BI539</f>
        <v>4.25</v>
      </c>
      <c r="BJ546" s="133">
        <f t="shared" ref="BJ546:BP546" si="269">BJ539</f>
        <v>12.75</v>
      </c>
      <c r="BK546" s="133">
        <f t="shared" si="269"/>
        <v>25.5</v>
      </c>
      <c r="BL546" s="133">
        <f t="shared" si="269"/>
        <v>47</v>
      </c>
      <c r="BM546" s="35">
        <f t="shared" si="269"/>
        <v>4.25</v>
      </c>
      <c r="BN546" s="133">
        <f t="shared" si="269"/>
        <v>12.75</v>
      </c>
      <c r="BO546" s="133">
        <f t="shared" si="269"/>
        <v>25.5</v>
      </c>
      <c r="BP546" s="99">
        <f t="shared" si="269"/>
        <v>47</v>
      </c>
      <c r="BR546" s="50" t="s">
        <v>289</v>
      </c>
      <c r="BS546" s="203" t="s">
        <v>2</v>
      </c>
      <c r="BT546" s="182"/>
      <c r="BU546" s="183"/>
      <c r="BV546" s="183"/>
      <c r="BW546" s="183"/>
      <c r="BX546" s="182"/>
      <c r="BY546" s="184"/>
      <c r="BZ546" s="133">
        <f>BZ539</f>
        <v>0</v>
      </c>
      <c r="CA546" s="133">
        <f t="shared" ref="CA546:CG546" si="270">CA539</f>
        <v>0</v>
      </c>
      <c r="CB546" s="133">
        <f t="shared" si="270"/>
        <v>0</v>
      </c>
      <c r="CC546" s="133">
        <f t="shared" si="270"/>
        <v>0</v>
      </c>
      <c r="CD546" s="35">
        <f t="shared" si="270"/>
        <v>0</v>
      </c>
      <c r="CE546" s="133">
        <f t="shared" si="270"/>
        <v>0</v>
      </c>
      <c r="CF546" s="133">
        <f t="shared" si="270"/>
        <v>0</v>
      </c>
      <c r="CG546" s="99">
        <f t="shared" si="270"/>
        <v>0</v>
      </c>
      <c r="CI546" s="50" t="s">
        <v>289</v>
      </c>
      <c r="CJ546" s="203" t="s">
        <v>2</v>
      </c>
      <c r="CK546" s="182"/>
      <c r="CL546" s="183"/>
      <c r="CM546" s="183"/>
      <c r="CN546" s="183"/>
      <c r="CO546" s="182"/>
      <c r="CP546" s="184"/>
      <c r="CQ546" s="133">
        <f>CQ539</f>
        <v>0</v>
      </c>
      <c r="CR546" s="133">
        <f t="shared" ref="CR546:CX546" si="271">CR539</f>
        <v>0</v>
      </c>
      <c r="CS546" s="133">
        <f t="shared" si="271"/>
        <v>0</v>
      </c>
      <c r="CT546" s="133">
        <f t="shared" si="271"/>
        <v>0</v>
      </c>
      <c r="CU546" s="35">
        <f t="shared" si="271"/>
        <v>0</v>
      </c>
      <c r="CV546" s="133">
        <f t="shared" si="271"/>
        <v>0</v>
      </c>
      <c r="CW546" s="133">
        <f t="shared" si="271"/>
        <v>0</v>
      </c>
      <c r="CX546" s="99">
        <f t="shared" si="271"/>
        <v>0</v>
      </c>
      <c r="CZ546" s="50" t="s">
        <v>289</v>
      </c>
      <c r="DA546" s="203" t="s">
        <v>2</v>
      </c>
      <c r="DB546" s="182"/>
      <c r="DC546" s="183"/>
      <c r="DD546" s="183"/>
      <c r="DE546" s="183"/>
      <c r="DF546" s="182"/>
      <c r="DG546" s="184"/>
      <c r="DH546" s="133">
        <f>DH539</f>
        <v>0</v>
      </c>
      <c r="DI546" s="133">
        <f t="shared" ref="DI546:DO546" si="272">DI539</f>
        <v>0</v>
      </c>
      <c r="DJ546" s="133">
        <f t="shared" si="272"/>
        <v>0</v>
      </c>
      <c r="DK546" s="133">
        <f t="shared" si="272"/>
        <v>0</v>
      </c>
      <c r="DL546" s="35">
        <f t="shared" si="272"/>
        <v>0</v>
      </c>
      <c r="DM546" s="133">
        <f t="shared" si="272"/>
        <v>0</v>
      </c>
      <c r="DN546" s="133">
        <f t="shared" si="272"/>
        <v>0</v>
      </c>
      <c r="DO546" s="99">
        <f t="shared" si="272"/>
        <v>0</v>
      </c>
      <c r="DQ546" s="50" t="s">
        <v>289</v>
      </c>
      <c r="DR546" s="203" t="s">
        <v>2</v>
      </c>
      <c r="DS546" s="182"/>
      <c r="DT546" s="183"/>
      <c r="DU546" s="183"/>
      <c r="DV546" s="183"/>
      <c r="DW546" s="182"/>
      <c r="DX546" s="184"/>
      <c r="DY546" s="133">
        <f>DY539</f>
        <v>0</v>
      </c>
      <c r="DZ546" s="133">
        <f t="shared" ref="DZ546:EF546" si="273">DZ539</f>
        <v>0</v>
      </c>
      <c r="EA546" s="133">
        <f t="shared" si="273"/>
        <v>0</v>
      </c>
      <c r="EB546" s="133">
        <f t="shared" si="273"/>
        <v>0</v>
      </c>
      <c r="EC546" s="35">
        <f t="shared" si="273"/>
        <v>0</v>
      </c>
      <c r="ED546" s="133">
        <f t="shared" si="273"/>
        <v>0</v>
      </c>
      <c r="EE546" s="133">
        <f t="shared" si="273"/>
        <v>0</v>
      </c>
      <c r="EF546" s="99">
        <f t="shared" si="273"/>
        <v>0</v>
      </c>
    </row>
    <row r="547" spans="1:136" x14ac:dyDescent="0.3">
      <c r="B547" s="14"/>
      <c r="C547" s="18"/>
      <c r="D547" s="279"/>
      <c r="E547" s="279"/>
      <c r="F547" s="279"/>
      <c r="G547" s="279"/>
      <c r="H547" s="279"/>
      <c r="I547" s="279"/>
      <c r="J547" s="280"/>
      <c r="K547" s="280"/>
      <c r="L547" s="280"/>
      <c r="M547" s="280"/>
      <c r="N547" s="280"/>
      <c r="O547" s="280"/>
      <c r="P547" s="280"/>
      <c r="Q547" s="280"/>
      <c r="S547" s="14"/>
      <c r="T547" s="18"/>
      <c r="U547" s="278"/>
      <c r="V547" s="278"/>
      <c r="W547" s="278"/>
      <c r="X547" s="278"/>
      <c r="Y547" s="278"/>
      <c r="Z547" s="278"/>
      <c r="AA547" s="101"/>
      <c r="AB547" s="101"/>
      <c r="AC547" s="101"/>
      <c r="AD547" s="101"/>
      <c r="AE547" s="101"/>
      <c r="AF547" s="101"/>
      <c r="AG547" s="101"/>
      <c r="AH547" s="101"/>
      <c r="AJ547" s="14"/>
      <c r="AK547" s="18"/>
      <c r="AL547" s="278"/>
      <c r="AM547" s="278"/>
      <c r="AN547" s="278"/>
      <c r="AO547" s="278"/>
      <c r="AP547" s="278"/>
      <c r="AQ547" s="278"/>
      <c r="AR547" s="101"/>
      <c r="AS547" s="101"/>
      <c r="AT547" s="101"/>
      <c r="AU547" s="101"/>
      <c r="AV547" s="101"/>
      <c r="AW547" s="101"/>
      <c r="AX547" s="101"/>
      <c r="AY547" s="101"/>
      <c r="BA547" s="14"/>
      <c r="BB547" s="18"/>
      <c r="BC547" s="278"/>
      <c r="BD547" s="278"/>
      <c r="BE547" s="278"/>
      <c r="BF547" s="278"/>
      <c r="BG547" s="278"/>
      <c r="BH547" s="278"/>
      <c r="BI547" s="101"/>
      <c r="BJ547" s="101"/>
      <c r="BK547" s="101"/>
      <c r="BL547" s="101"/>
      <c r="BM547" s="101"/>
      <c r="BN547" s="101"/>
      <c r="BO547" s="101"/>
      <c r="BP547" s="101"/>
      <c r="BR547" s="14"/>
      <c r="BS547" s="18"/>
      <c r="BT547" s="278"/>
      <c r="BU547" s="278"/>
      <c r="BV547" s="278"/>
      <c r="BW547" s="278"/>
      <c r="BX547" s="278"/>
      <c r="BY547" s="278"/>
      <c r="BZ547" s="101"/>
      <c r="CA547" s="101"/>
      <c r="CB547" s="101"/>
      <c r="CC547" s="101"/>
      <c r="CD547" s="101"/>
      <c r="CE547" s="101"/>
      <c r="CF547" s="101"/>
      <c r="CG547" s="101"/>
      <c r="CI547" s="14"/>
      <c r="CJ547" s="18"/>
      <c r="CK547" s="278"/>
      <c r="CL547" s="278"/>
      <c r="CM547" s="278"/>
      <c r="CN547" s="278"/>
      <c r="CO547" s="278"/>
      <c r="CP547" s="278"/>
      <c r="CQ547" s="101"/>
      <c r="CR547" s="101"/>
      <c r="CS547" s="101"/>
      <c r="CT547" s="101"/>
      <c r="CU547" s="101"/>
      <c r="CV547" s="101"/>
      <c r="CW547" s="101"/>
      <c r="CX547" s="101"/>
      <c r="CZ547" s="14"/>
      <c r="DA547" s="18"/>
      <c r="DB547" s="278"/>
      <c r="DC547" s="278"/>
      <c r="DD547" s="278"/>
      <c r="DE547" s="278"/>
      <c r="DF547" s="278"/>
      <c r="DG547" s="278"/>
      <c r="DH547" s="101"/>
      <c r="DI547" s="101"/>
      <c r="DJ547" s="101"/>
      <c r="DK547" s="101"/>
      <c r="DL547" s="101"/>
      <c r="DM547" s="101"/>
      <c r="DN547" s="101"/>
      <c r="DO547" s="101"/>
      <c r="DQ547" s="14"/>
      <c r="DR547" s="18"/>
      <c r="DS547" s="278"/>
      <c r="DT547" s="278"/>
      <c r="DU547" s="278"/>
      <c r="DV547" s="278"/>
      <c r="DW547" s="278"/>
      <c r="DX547" s="278"/>
      <c r="DY547" s="101"/>
      <c r="DZ547" s="101"/>
      <c r="EA547" s="101"/>
      <c r="EB547" s="101"/>
      <c r="EC547" s="101"/>
      <c r="ED547" s="101"/>
      <c r="EE547" s="101"/>
      <c r="EF547" s="101"/>
    </row>
    <row r="548" spans="1:136" x14ac:dyDescent="0.3">
      <c r="B548" s="17" t="s">
        <v>336</v>
      </c>
      <c r="C548" s="18"/>
      <c r="D548" s="279"/>
      <c r="E548" s="279"/>
      <c r="F548" s="279"/>
      <c r="G548" s="279"/>
      <c r="H548" s="279"/>
      <c r="I548" s="279"/>
      <c r="J548" s="280"/>
      <c r="K548" s="280"/>
      <c r="L548" s="280"/>
      <c r="M548" s="280"/>
      <c r="N548" s="280"/>
      <c r="O548" s="280"/>
      <c r="P548" s="280"/>
      <c r="Q548" s="280"/>
      <c r="S548" s="14"/>
      <c r="T548" s="18"/>
      <c r="U548" s="278"/>
      <c r="V548" s="278"/>
      <c r="W548" s="278"/>
      <c r="X548" s="278"/>
      <c r="Y548" s="278"/>
      <c r="Z548" s="278"/>
      <c r="AA548" s="101"/>
      <c r="AB548" s="101"/>
      <c r="AC548" s="101"/>
      <c r="AD548" s="101"/>
      <c r="AE548" s="101"/>
      <c r="AF548" s="101"/>
      <c r="AG548" s="101"/>
      <c r="AH548" s="101"/>
      <c r="AJ548" s="14"/>
      <c r="AK548" s="18"/>
      <c r="AL548" s="278"/>
      <c r="AM548" s="278"/>
      <c r="AN548" s="278"/>
      <c r="AO548" s="278"/>
      <c r="AP548" s="278"/>
      <c r="AQ548" s="278"/>
      <c r="AR548" s="101"/>
      <c r="AS548" s="101"/>
      <c r="AT548" s="101"/>
      <c r="AU548" s="101"/>
      <c r="AV548" s="101"/>
      <c r="AW548" s="101"/>
      <c r="AX548" s="101"/>
      <c r="AY548" s="101"/>
      <c r="BA548" s="14"/>
      <c r="BB548" s="18"/>
      <c r="BC548" s="278"/>
      <c r="BD548" s="278"/>
      <c r="BE548" s="278"/>
      <c r="BF548" s="278"/>
      <c r="BG548" s="278"/>
      <c r="BH548" s="278"/>
      <c r="BI548" s="101"/>
      <c r="BJ548" s="101"/>
      <c r="BK548" s="101"/>
      <c r="BL548" s="101"/>
      <c r="BM548" s="101"/>
      <c r="BN548" s="101"/>
      <c r="BO548" s="101"/>
      <c r="BP548" s="101"/>
      <c r="BR548" s="14"/>
      <c r="BS548" s="18"/>
      <c r="BT548" s="278"/>
      <c r="BU548" s="278"/>
      <c r="BV548" s="278"/>
      <c r="BW548" s="278"/>
      <c r="BX548" s="278"/>
      <c r="BY548" s="278"/>
      <c r="BZ548" s="101"/>
      <c r="CA548" s="101"/>
      <c r="CB548" s="101"/>
      <c r="CC548" s="101"/>
      <c r="CD548" s="101"/>
      <c r="CE548" s="101"/>
      <c r="CF548" s="101"/>
      <c r="CG548" s="101"/>
      <c r="CI548" s="14"/>
      <c r="CJ548" s="18"/>
      <c r="CK548" s="278"/>
      <c r="CL548" s="278"/>
      <c r="CM548" s="278"/>
      <c r="CN548" s="278"/>
      <c r="CO548" s="278"/>
      <c r="CP548" s="278"/>
      <c r="CQ548" s="101"/>
      <c r="CR548" s="101"/>
      <c r="CS548" s="101"/>
      <c r="CT548" s="101"/>
      <c r="CU548" s="101"/>
      <c r="CV548" s="101"/>
      <c r="CW548" s="101"/>
      <c r="CX548" s="101"/>
      <c r="CZ548" s="14"/>
      <c r="DA548" s="18"/>
      <c r="DB548" s="278"/>
      <c r="DC548" s="278"/>
      <c r="DD548" s="278"/>
      <c r="DE548" s="278"/>
      <c r="DF548" s="278"/>
      <c r="DG548" s="278"/>
      <c r="DH548" s="101"/>
      <c r="DI548" s="101"/>
      <c r="DJ548" s="101"/>
      <c r="DK548" s="101"/>
      <c r="DL548" s="101"/>
      <c r="DM548" s="101"/>
      <c r="DN548" s="101"/>
      <c r="DO548" s="101"/>
      <c r="DQ548" s="14"/>
      <c r="DR548" s="18"/>
      <c r="DS548" s="278"/>
      <c r="DT548" s="278"/>
      <c r="DU548" s="278"/>
      <c r="DV548" s="278"/>
      <c r="DW548" s="278"/>
      <c r="DX548" s="278"/>
      <c r="DY548" s="101"/>
      <c r="DZ548" s="101"/>
      <c r="EA548" s="101"/>
      <c r="EB548" s="101"/>
      <c r="EC548" s="101"/>
      <c r="ED548" s="101"/>
      <c r="EE548" s="101"/>
      <c r="EF548" s="101"/>
    </row>
    <row r="549" spans="1:136" x14ac:dyDescent="0.3">
      <c r="B549" s="50" t="s">
        <v>287</v>
      </c>
      <c r="C549" s="242" t="s">
        <v>288</v>
      </c>
      <c r="D549" s="279"/>
      <c r="E549" s="279"/>
      <c r="F549" s="279"/>
      <c r="G549" s="279"/>
      <c r="H549" s="279"/>
      <c r="I549" s="279"/>
      <c r="J549" s="280"/>
      <c r="K549" s="280"/>
      <c r="L549" s="280"/>
      <c r="M549" s="280"/>
      <c r="N549" s="280"/>
      <c r="O549" s="280"/>
      <c r="P549" s="280"/>
      <c r="Q549" s="280"/>
      <c r="S549" s="14"/>
      <c r="T549" s="18"/>
      <c r="U549" s="278"/>
      <c r="V549" s="278"/>
      <c r="W549" s="278"/>
      <c r="X549" s="278"/>
      <c r="Y549" s="278"/>
      <c r="Z549" s="278"/>
      <c r="AA549" s="101"/>
      <c r="AB549" s="101"/>
      <c r="AC549" s="101"/>
      <c r="AD549" s="101"/>
      <c r="AE549" s="101"/>
      <c r="AF549" s="101"/>
      <c r="AG549" s="101"/>
      <c r="AH549" s="101"/>
      <c r="AJ549" s="14"/>
      <c r="AK549" s="18"/>
      <c r="AL549" s="278"/>
      <c r="AM549" s="278"/>
      <c r="AN549" s="278"/>
      <c r="AO549" s="278"/>
      <c r="AP549" s="278"/>
      <c r="AQ549" s="278"/>
      <c r="AR549" s="101"/>
      <c r="AS549" s="101"/>
      <c r="AT549" s="101"/>
      <c r="AU549" s="101"/>
      <c r="AV549" s="101"/>
      <c r="AW549" s="101"/>
      <c r="AX549" s="101"/>
      <c r="AY549" s="101"/>
      <c r="BA549" s="14"/>
      <c r="BB549" s="18"/>
      <c r="BC549" s="278"/>
      <c r="BD549" s="278"/>
      <c r="BE549" s="278"/>
      <c r="BF549" s="278"/>
      <c r="BG549" s="278"/>
      <c r="BH549" s="278"/>
      <c r="BI549" s="101"/>
      <c r="BJ549" s="101"/>
      <c r="BK549" s="101"/>
      <c r="BL549" s="101"/>
      <c r="BM549" s="101"/>
      <c r="BN549" s="101"/>
      <c r="BO549" s="101"/>
      <c r="BP549" s="101"/>
      <c r="BR549" s="14"/>
      <c r="BS549" s="18"/>
      <c r="BT549" s="278"/>
      <c r="BU549" s="278"/>
      <c r="BV549" s="278"/>
      <c r="BW549" s="278"/>
      <c r="BX549" s="278"/>
      <c r="BY549" s="278"/>
      <c r="BZ549" s="101"/>
      <c r="CA549" s="101"/>
      <c r="CB549" s="101"/>
      <c r="CC549" s="101"/>
      <c r="CD549" s="101"/>
      <c r="CE549" s="101"/>
      <c r="CF549" s="101"/>
      <c r="CG549" s="101"/>
      <c r="CI549" s="14"/>
      <c r="CJ549" s="18"/>
      <c r="CK549" s="278"/>
      <c r="CL549" s="278"/>
      <c r="CM549" s="278"/>
      <c r="CN549" s="278"/>
      <c r="CO549" s="278"/>
      <c r="CP549" s="278"/>
      <c r="CQ549" s="101"/>
      <c r="CR549" s="101"/>
      <c r="CS549" s="101"/>
      <c r="CT549" s="101"/>
      <c r="CU549" s="101"/>
      <c r="CV549" s="101"/>
      <c r="CW549" s="101"/>
      <c r="CX549" s="101"/>
      <c r="CZ549" s="14"/>
      <c r="DA549" s="18"/>
      <c r="DB549" s="278"/>
      <c r="DC549" s="278"/>
      <c r="DD549" s="278"/>
      <c r="DE549" s="278"/>
      <c r="DF549" s="278"/>
      <c r="DG549" s="278"/>
      <c r="DH549" s="101"/>
      <c r="DI549" s="101"/>
      <c r="DJ549" s="101"/>
      <c r="DK549" s="101"/>
      <c r="DL549" s="101"/>
      <c r="DM549" s="101"/>
      <c r="DN549" s="101"/>
      <c r="DO549" s="101"/>
      <c r="DQ549" s="14"/>
      <c r="DR549" s="18"/>
      <c r="DS549" s="278"/>
      <c r="DT549" s="278"/>
      <c r="DU549" s="278"/>
      <c r="DV549" s="278"/>
      <c r="DW549" s="278"/>
      <c r="DX549" s="278"/>
      <c r="DY549" s="101"/>
      <c r="DZ549" s="101"/>
      <c r="EA549" s="101"/>
      <c r="EB549" s="101"/>
      <c r="EC549" s="101"/>
      <c r="ED549" s="101"/>
      <c r="EE549" s="101"/>
      <c r="EF549" s="101"/>
    </row>
    <row r="550" spans="1:136" x14ac:dyDescent="0.3">
      <c r="B550" s="50" t="s">
        <v>289</v>
      </c>
      <c r="C550" s="242" t="s">
        <v>2</v>
      </c>
      <c r="D550" s="279"/>
      <c r="E550" s="279"/>
      <c r="F550" s="279"/>
      <c r="G550" s="279"/>
      <c r="H550" s="279"/>
      <c r="I550" s="279"/>
      <c r="J550" s="280"/>
      <c r="K550" s="280"/>
      <c r="L550" s="280"/>
      <c r="M550" s="280"/>
      <c r="N550" s="280"/>
      <c r="O550" s="280"/>
      <c r="P550" s="280"/>
      <c r="Q550" s="280"/>
      <c r="S550" s="14"/>
      <c r="T550" s="18"/>
      <c r="U550" s="278"/>
      <c r="V550" s="278"/>
      <c r="W550" s="278"/>
      <c r="X550" s="278"/>
      <c r="Y550" s="278"/>
      <c r="Z550" s="278"/>
      <c r="AA550" s="101"/>
      <c r="AB550" s="101"/>
      <c r="AC550" s="101"/>
      <c r="AD550" s="101"/>
      <c r="AE550" s="101"/>
      <c r="AF550" s="101"/>
      <c r="AG550" s="101"/>
      <c r="AH550" s="101"/>
      <c r="AJ550" s="14"/>
      <c r="AK550" s="18"/>
      <c r="AL550" s="278"/>
      <c r="AM550" s="278"/>
      <c r="AN550" s="278"/>
      <c r="AO550" s="278"/>
      <c r="AP550" s="278"/>
      <c r="AQ550" s="278"/>
      <c r="AR550" s="101"/>
      <c r="AS550" s="101"/>
      <c r="AT550" s="101"/>
      <c r="AU550" s="101"/>
      <c r="AV550" s="101"/>
      <c r="AW550" s="101"/>
      <c r="AX550" s="101"/>
      <c r="AY550" s="101"/>
      <c r="BA550" s="14"/>
      <c r="BB550" s="18"/>
      <c r="BC550" s="278"/>
      <c r="BD550" s="278"/>
      <c r="BE550" s="278"/>
      <c r="BF550" s="278"/>
      <c r="BG550" s="278"/>
      <c r="BH550" s="278"/>
      <c r="BI550" s="101"/>
      <c r="BJ550" s="101"/>
      <c r="BK550" s="101"/>
      <c r="BL550" s="101"/>
      <c r="BM550" s="101"/>
      <c r="BN550" s="101"/>
      <c r="BO550" s="101"/>
      <c r="BP550" s="101"/>
      <c r="BR550" s="14"/>
      <c r="BS550" s="18"/>
      <c r="BT550" s="278"/>
      <c r="BU550" s="278"/>
      <c r="BV550" s="278"/>
      <c r="BW550" s="278"/>
      <c r="BX550" s="278"/>
      <c r="BY550" s="278"/>
      <c r="BZ550" s="101"/>
      <c r="CA550" s="101"/>
      <c r="CB550" s="101"/>
      <c r="CC550" s="101"/>
      <c r="CD550" s="101"/>
      <c r="CE550" s="101"/>
      <c r="CF550" s="101"/>
      <c r="CG550" s="101"/>
      <c r="CI550" s="14"/>
      <c r="CJ550" s="18"/>
      <c r="CK550" s="278"/>
      <c r="CL550" s="278"/>
      <c r="CM550" s="278"/>
      <c r="CN550" s="278"/>
      <c r="CO550" s="278"/>
      <c r="CP550" s="278"/>
      <c r="CQ550" s="101"/>
      <c r="CR550" s="101"/>
      <c r="CS550" s="101"/>
      <c r="CT550" s="101"/>
      <c r="CU550" s="101"/>
      <c r="CV550" s="101"/>
      <c r="CW550" s="101"/>
      <c r="CX550" s="101"/>
      <c r="CZ550" s="14"/>
      <c r="DA550" s="18"/>
      <c r="DB550" s="278"/>
      <c r="DC550" s="278"/>
      <c r="DD550" s="278"/>
      <c r="DE550" s="278"/>
      <c r="DF550" s="278"/>
      <c r="DG550" s="278"/>
      <c r="DH550" s="101"/>
      <c r="DI550" s="101"/>
      <c r="DJ550" s="101"/>
      <c r="DK550" s="101"/>
      <c r="DL550" s="101"/>
      <c r="DM550" s="101"/>
      <c r="DN550" s="101"/>
      <c r="DO550" s="101"/>
      <c r="DQ550" s="14"/>
      <c r="DR550" s="18"/>
      <c r="DS550" s="278"/>
      <c r="DT550" s="278"/>
      <c r="DU550" s="278"/>
      <c r="DV550" s="278"/>
      <c r="DW550" s="278"/>
      <c r="DX550" s="278"/>
      <c r="DY550" s="101"/>
      <c r="DZ550" s="101"/>
      <c r="EA550" s="101"/>
      <c r="EB550" s="101"/>
      <c r="EC550" s="101"/>
      <c r="ED550" s="101"/>
      <c r="EE550" s="101"/>
      <c r="EF550" s="101"/>
    </row>
    <row r="552" spans="1:136" s="64" customFormat="1" x14ac:dyDescent="0.3">
      <c r="A552" s="65" t="s">
        <v>302</v>
      </c>
      <c r="R552" s="65" t="s">
        <v>302</v>
      </c>
      <c r="AI552" s="623" t="s">
        <v>302</v>
      </c>
      <c r="AZ552" s="65" t="s">
        <v>302</v>
      </c>
      <c r="BQ552" s="618" t="s">
        <v>302</v>
      </c>
      <c r="CH552" s="65" t="s">
        <v>302</v>
      </c>
      <c r="CY552" s="623" t="s">
        <v>302</v>
      </c>
      <c r="DP552" s="65" t="s">
        <v>302</v>
      </c>
    </row>
    <row r="553" spans="1:136" x14ac:dyDescent="0.3">
      <c r="A553" s="1" t="s">
        <v>291</v>
      </c>
      <c r="B553" s="1"/>
      <c r="R553" s="1" t="s">
        <v>291</v>
      </c>
      <c r="S553" s="1"/>
      <c r="AI553" s="623" t="s">
        <v>291</v>
      </c>
      <c r="AJ553" s="1"/>
      <c r="AZ553" s="1" t="s">
        <v>291</v>
      </c>
      <c r="BA553" s="1"/>
      <c r="BQ553" s="618" t="s">
        <v>291</v>
      </c>
      <c r="BR553" s="1"/>
      <c r="CH553" s="1" t="s">
        <v>291</v>
      </c>
      <c r="CI553" s="1"/>
      <c r="CY553" s="623" t="s">
        <v>291</v>
      </c>
      <c r="CZ553" s="1"/>
      <c r="DP553" s="1" t="s">
        <v>291</v>
      </c>
      <c r="DQ553" s="1"/>
    </row>
    <row r="554" spans="1:136" x14ac:dyDescent="0.3">
      <c r="A554" s="1"/>
      <c r="B554" s="1"/>
      <c r="R554" s="1"/>
      <c r="S554" s="1"/>
      <c r="AI554" s="623"/>
      <c r="AJ554" s="1"/>
      <c r="AZ554" s="1"/>
      <c r="BA554" s="1"/>
      <c r="BQ554" s="618"/>
      <c r="BR554" s="1"/>
      <c r="CH554" s="1"/>
      <c r="CI554" s="1"/>
      <c r="CY554" s="623"/>
      <c r="CZ554" s="1"/>
      <c r="DP554" s="1"/>
      <c r="DQ554" s="1"/>
    </row>
    <row r="555" spans="1:136" x14ac:dyDescent="0.3">
      <c r="B555" s="110" t="s">
        <v>211</v>
      </c>
      <c r="C555" s="111" t="str">
        <f>IF(C175="X","+X","+Y")</f>
        <v>+X</v>
      </c>
      <c r="D555" s="16"/>
      <c r="F555" s="16"/>
      <c r="G555" s="16"/>
      <c r="I555" s="16"/>
      <c r="S555" s="110" t="s">
        <v>211</v>
      </c>
      <c r="T555" s="111" t="str">
        <f>IF(T175="X","+X","+Y")</f>
        <v>+X</v>
      </c>
      <c r="U555" s="202"/>
      <c r="W555" s="202"/>
      <c r="X555" s="202"/>
      <c r="Z555" s="202"/>
      <c r="AJ555" s="110" t="s">
        <v>211</v>
      </c>
      <c r="AK555" s="111" t="str">
        <f>IF(AK175="X","+X","+Y")</f>
        <v>+X</v>
      </c>
      <c r="AL555" s="202"/>
      <c r="AN555" s="202"/>
      <c r="AO555" s="202"/>
      <c r="AQ555" s="202"/>
      <c r="BA555" s="110" t="s">
        <v>211</v>
      </c>
      <c r="BB555" s="111" t="str">
        <f>IF(BB175="X","+X","+Y")</f>
        <v>+X</v>
      </c>
      <c r="BC555" s="202"/>
      <c r="BE555" s="202"/>
      <c r="BF555" s="202"/>
      <c r="BH555" s="202"/>
      <c r="BR555" s="110" t="s">
        <v>211</v>
      </c>
      <c r="BS555" s="111" t="str">
        <f>IF(BS175="X","+X","+Y")</f>
        <v>+Y</v>
      </c>
      <c r="BT555" s="202"/>
      <c r="BV555" s="202"/>
      <c r="BW555" s="202"/>
      <c r="BY555" s="202"/>
      <c r="CI555" s="110" t="s">
        <v>211</v>
      </c>
      <c r="CJ555" s="111" t="str">
        <f>IF(CJ175="X","+X","+Y")</f>
        <v>+Y</v>
      </c>
      <c r="CK555" s="202"/>
      <c r="CM555" s="202"/>
      <c r="CN555" s="202"/>
      <c r="CP555" s="202"/>
      <c r="CZ555" s="110" t="s">
        <v>211</v>
      </c>
      <c r="DA555" s="111" t="str">
        <f>IF(DA175="X","+X","+Y")</f>
        <v>+Y</v>
      </c>
      <c r="DB555" s="202"/>
      <c r="DD555" s="202"/>
      <c r="DE555" s="202"/>
      <c r="DG555" s="202"/>
      <c r="DQ555" s="110" t="s">
        <v>211</v>
      </c>
      <c r="DR555" s="111" t="str">
        <f>IF(DR175="X","+X","+Y")</f>
        <v>+Y</v>
      </c>
      <c r="DS555" s="202"/>
      <c r="DU555" s="202"/>
      <c r="DV555" s="202"/>
      <c r="DX555" s="202"/>
    </row>
    <row r="556" spans="1:136" x14ac:dyDescent="0.3">
      <c r="B556" s="107" t="s">
        <v>192</v>
      </c>
      <c r="C556" s="185" t="str">
        <f>IF(C175="X","-X","-Y")</f>
        <v>-X</v>
      </c>
      <c r="D556" s="16"/>
      <c r="E556" s="16"/>
      <c r="F556" s="16"/>
      <c r="G556" s="16"/>
      <c r="H556" s="16"/>
      <c r="I556" s="16"/>
      <c r="S556" s="107" t="s">
        <v>192</v>
      </c>
      <c r="T556" s="185" t="str">
        <f>IF(T175="X","-X","-Y")</f>
        <v>-X</v>
      </c>
      <c r="U556" s="202"/>
      <c r="V556" s="202"/>
      <c r="W556" s="202"/>
      <c r="X556" s="202"/>
      <c r="Y556" s="202"/>
      <c r="Z556" s="202"/>
      <c r="AJ556" s="107" t="s">
        <v>192</v>
      </c>
      <c r="AK556" s="185" t="str">
        <f>IF(AK175="X","-X","-Y")</f>
        <v>-X</v>
      </c>
      <c r="AL556" s="202"/>
      <c r="AM556" s="202"/>
      <c r="AN556" s="202"/>
      <c r="AO556" s="202"/>
      <c r="AP556" s="202"/>
      <c r="AQ556" s="202"/>
      <c r="BA556" s="107" t="s">
        <v>192</v>
      </c>
      <c r="BB556" s="185" t="str">
        <f>IF(BB175="X","-X","-Y")</f>
        <v>-X</v>
      </c>
      <c r="BC556" s="202"/>
      <c r="BD556" s="202"/>
      <c r="BE556" s="202"/>
      <c r="BF556" s="202"/>
      <c r="BG556" s="202"/>
      <c r="BH556" s="202"/>
      <c r="BR556" s="107" t="s">
        <v>192</v>
      </c>
      <c r="BS556" s="185" t="str">
        <f>IF(BS175="X","-X","-Y")</f>
        <v>-Y</v>
      </c>
      <c r="BT556" s="202"/>
      <c r="BU556" s="202"/>
      <c r="BV556" s="202"/>
      <c r="BW556" s="202"/>
      <c r="BX556" s="202"/>
      <c r="BY556" s="202"/>
      <c r="CI556" s="107" t="s">
        <v>192</v>
      </c>
      <c r="CJ556" s="185" t="str">
        <f>IF(CJ175="X","-X","-Y")</f>
        <v>-Y</v>
      </c>
      <c r="CK556" s="202"/>
      <c r="CL556" s="202"/>
      <c r="CM556" s="202"/>
      <c r="CN556" s="202"/>
      <c r="CO556" s="202"/>
      <c r="CP556" s="202"/>
      <c r="CZ556" s="107" t="s">
        <v>192</v>
      </c>
      <c r="DA556" s="185" t="str">
        <f>IF(DA175="X","-X","-Y")</f>
        <v>-Y</v>
      </c>
      <c r="DB556" s="202"/>
      <c r="DC556" s="202"/>
      <c r="DD556" s="202"/>
      <c r="DE556" s="202"/>
      <c r="DF556" s="202"/>
      <c r="DG556" s="202"/>
      <c r="DQ556" s="107" t="s">
        <v>192</v>
      </c>
      <c r="DR556" s="185" t="str">
        <f>IF(DR175="X","-X","-Y")</f>
        <v>-Y</v>
      </c>
      <c r="DS556" s="202"/>
      <c r="DT556" s="202"/>
      <c r="DU556" s="202"/>
      <c r="DV556" s="202"/>
      <c r="DW556" s="202"/>
      <c r="DX556" s="202"/>
    </row>
    <row r="557" spans="1:136" x14ac:dyDescent="0.3">
      <c r="B557" s="107" t="s">
        <v>214</v>
      </c>
      <c r="C557" s="185" t="str">
        <f>IF(C175="X","+Y","+X")</f>
        <v>+Y</v>
      </c>
      <c r="D557" s="16"/>
      <c r="E557" s="16"/>
      <c r="F557" s="16"/>
      <c r="G557" s="16"/>
      <c r="H557" s="16"/>
      <c r="I557" s="16"/>
      <c r="S557" s="107" t="s">
        <v>214</v>
      </c>
      <c r="T557" s="185" t="str">
        <f>IF(T175="X","+Y","+X")</f>
        <v>+Y</v>
      </c>
      <c r="U557" s="202"/>
      <c r="V557" s="202"/>
      <c r="W557" s="202"/>
      <c r="X557" s="202"/>
      <c r="Y557" s="202"/>
      <c r="Z557" s="202"/>
      <c r="AJ557" s="107" t="s">
        <v>214</v>
      </c>
      <c r="AK557" s="185" t="str">
        <f>IF(AK175="X","+Y","+X")</f>
        <v>+Y</v>
      </c>
      <c r="AL557" s="202"/>
      <c r="AM557" s="202"/>
      <c r="AN557" s="202"/>
      <c r="AO557" s="202"/>
      <c r="AP557" s="202"/>
      <c r="AQ557" s="202"/>
      <c r="BA557" s="107" t="s">
        <v>214</v>
      </c>
      <c r="BB557" s="185" t="str">
        <f>IF(BB175="X","+Y","+X")</f>
        <v>+Y</v>
      </c>
      <c r="BC557" s="202"/>
      <c r="BD557" s="202"/>
      <c r="BE557" s="202"/>
      <c r="BF557" s="202"/>
      <c r="BG557" s="202"/>
      <c r="BH557" s="202"/>
      <c r="BR557" s="107" t="s">
        <v>214</v>
      </c>
      <c r="BS557" s="185" t="str">
        <f>IF(BS175="X","+Y","+X")</f>
        <v>+X</v>
      </c>
      <c r="BT557" s="202"/>
      <c r="BU557" s="202"/>
      <c r="BV557" s="202"/>
      <c r="BW557" s="202"/>
      <c r="BX557" s="202"/>
      <c r="BY557" s="202"/>
      <c r="CI557" s="107" t="s">
        <v>214</v>
      </c>
      <c r="CJ557" s="185" t="str">
        <f>IF(CJ175="X","+Y","+X")</f>
        <v>+X</v>
      </c>
      <c r="CK557" s="202"/>
      <c r="CL557" s="202"/>
      <c r="CM557" s="202"/>
      <c r="CN557" s="202"/>
      <c r="CO557" s="202"/>
      <c r="CP557" s="202"/>
      <c r="CZ557" s="107" t="s">
        <v>214</v>
      </c>
      <c r="DA557" s="185" t="str">
        <f>IF(DA175="X","+Y","+X")</f>
        <v>+X</v>
      </c>
      <c r="DB557" s="202"/>
      <c r="DC557" s="202"/>
      <c r="DD557" s="202"/>
      <c r="DE557" s="202"/>
      <c r="DF557" s="202"/>
      <c r="DG557" s="202"/>
      <c r="DQ557" s="107" t="s">
        <v>214</v>
      </c>
      <c r="DR557" s="185" t="str">
        <f>IF(DR175="X","+Y","+X")</f>
        <v>+X</v>
      </c>
      <c r="DS557" s="202"/>
      <c r="DT557" s="202"/>
      <c r="DU557" s="202"/>
      <c r="DV557" s="202"/>
      <c r="DW557" s="202"/>
      <c r="DX557" s="202"/>
    </row>
    <row r="558" spans="1:136" x14ac:dyDescent="0.3">
      <c r="B558" s="107" t="s">
        <v>216</v>
      </c>
      <c r="C558" s="185" t="str">
        <f>IF(C175="X","-Y","-X")</f>
        <v>-Y</v>
      </c>
      <c r="D558" s="16"/>
      <c r="E558" s="16"/>
      <c r="F558" s="16"/>
      <c r="G558" s="16"/>
      <c r="H558" s="16"/>
      <c r="I558" s="16"/>
      <c r="S558" s="107" t="s">
        <v>216</v>
      </c>
      <c r="T558" s="185" t="str">
        <f>IF(T175="X","-Y","-X")</f>
        <v>-Y</v>
      </c>
      <c r="U558" s="202"/>
      <c r="V558" s="202"/>
      <c r="W558" s="202"/>
      <c r="X558" s="202"/>
      <c r="Y558" s="202"/>
      <c r="Z558" s="202"/>
      <c r="AJ558" s="107" t="s">
        <v>216</v>
      </c>
      <c r="AK558" s="185" t="str">
        <f>IF(AK175="X","-Y","-X")</f>
        <v>-Y</v>
      </c>
      <c r="AL558" s="202"/>
      <c r="AM558" s="202"/>
      <c r="AN558" s="202"/>
      <c r="AO558" s="202"/>
      <c r="AP558" s="202"/>
      <c r="AQ558" s="202"/>
      <c r="BA558" s="107" t="s">
        <v>216</v>
      </c>
      <c r="BB558" s="185" t="str">
        <f>IF(BB175="X","-Y","-X")</f>
        <v>-Y</v>
      </c>
      <c r="BC558" s="202"/>
      <c r="BD558" s="202"/>
      <c r="BE558" s="202"/>
      <c r="BF558" s="202"/>
      <c r="BG558" s="202"/>
      <c r="BH558" s="202"/>
      <c r="BR558" s="107" t="s">
        <v>216</v>
      </c>
      <c r="BS558" s="185" t="str">
        <f>IF(BS175="X","-Y","-X")</f>
        <v>-X</v>
      </c>
      <c r="BT558" s="202"/>
      <c r="BU558" s="202"/>
      <c r="BV558" s="202"/>
      <c r="BW558" s="202"/>
      <c r="BX558" s="202"/>
      <c r="BY558" s="202"/>
      <c r="CI558" s="107" t="s">
        <v>216</v>
      </c>
      <c r="CJ558" s="185" t="str">
        <f>IF(CJ175="X","-Y","-X")</f>
        <v>-X</v>
      </c>
      <c r="CK558" s="202"/>
      <c r="CL558" s="202"/>
      <c r="CM558" s="202"/>
      <c r="CN558" s="202"/>
      <c r="CO558" s="202"/>
      <c r="CP558" s="202"/>
      <c r="CZ558" s="107" t="s">
        <v>216</v>
      </c>
      <c r="DA558" s="185" t="str">
        <f>IF(DA175="X","-Y","-X")</f>
        <v>-X</v>
      </c>
      <c r="DB558" s="202"/>
      <c r="DC558" s="202"/>
      <c r="DD558" s="202"/>
      <c r="DE558" s="202"/>
      <c r="DF558" s="202"/>
      <c r="DG558" s="202"/>
      <c r="DQ558" s="107" t="s">
        <v>216</v>
      </c>
      <c r="DR558" s="185" t="str">
        <f>IF(DR175="X","-Y","-X")</f>
        <v>-X</v>
      </c>
      <c r="DS558" s="202"/>
      <c r="DT558" s="202"/>
      <c r="DU558" s="202"/>
      <c r="DV558" s="202"/>
      <c r="DW558" s="202"/>
      <c r="DX558" s="202"/>
    </row>
    <row r="559" spans="1:136" x14ac:dyDescent="0.3">
      <c r="B559" s="107" t="s">
        <v>218</v>
      </c>
      <c r="C559" s="185" t="str">
        <f>IF(C175="X","+X","+Y")</f>
        <v>+X</v>
      </c>
      <c r="D559" s="16"/>
      <c r="E559" s="16"/>
      <c r="F559" s="16"/>
      <c r="G559" s="16"/>
      <c r="H559" s="16"/>
      <c r="I559" s="16"/>
      <c r="S559" s="107" t="s">
        <v>218</v>
      </c>
      <c r="T559" s="185" t="str">
        <f>IF(T175="X","+X","+Y")</f>
        <v>+X</v>
      </c>
      <c r="U559" s="202"/>
      <c r="V559" s="202"/>
      <c r="W559" s="202"/>
      <c r="X559" s="202"/>
      <c r="Y559" s="202"/>
      <c r="Z559" s="202"/>
      <c r="AJ559" s="107" t="s">
        <v>218</v>
      </c>
      <c r="AK559" s="185" t="str">
        <f>IF(AK175="X","+X","+Y")</f>
        <v>+X</v>
      </c>
      <c r="AL559" s="202"/>
      <c r="AM559" s="202"/>
      <c r="AN559" s="202"/>
      <c r="AO559" s="202"/>
      <c r="AP559" s="202"/>
      <c r="AQ559" s="202"/>
      <c r="BA559" s="107" t="s">
        <v>218</v>
      </c>
      <c r="BB559" s="185" t="str">
        <f>IF(BB175="X","+X","+Y")</f>
        <v>+X</v>
      </c>
      <c r="BC559" s="202"/>
      <c r="BD559" s="202"/>
      <c r="BE559" s="202"/>
      <c r="BF559" s="202"/>
      <c r="BG559" s="202"/>
      <c r="BH559" s="202"/>
      <c r="BR559" s="107" t="s">
        <v>218</v>
      </c>
      <c r="BS559" s="185" t="str">
        <f>IF(BS175="X","+X","+Y")</f>
        <v>+Y</v>
      </c>
      <c r="BT559" s="202"/>
      <c r="BU559" s="202"/>
      <c r="BV559" s="202"/>
      <c r="BW559" s="202"/>
      <c r="BX559" s="202"/>
      <c r="BY559" s="202"/>
      <c r="CI559" s="107" t="s">
        <v>218</v>
      </c>
      <c r="CJ559" s="185" t="str">
        <f>IF(CJ175="X","+X","+Y")</f>
        <v>+Y</v>
      </c>
      <c r="CK559" s="202"/>
      <c r="CL559" s="202"/>
      <c r="CM559" s="202"/>
      <c r="CN559" s="202"/>
      <c r="CO559" s="202"/>
      <c r="CP559" s="202"/>
      <c r="CZ559" s="107" t="s">
        <v>218</v>
      </c>
      <c r="DA559" s="185" t="str">
        <f>IF(DA175="X","+X","+Y")</f>
        <v>+Y</v>
      </c>
      <c r="DB559" s="202"/>
      <c r="DC559" s="202"/>
      <c r="DD559" s="202"/>
      <c r="DE559" s="202"/>
      <c r="DF559" s="202"/>
      <c r="DG559" s="202"/>
      <c r="DQ559" s="107" t="s">
        <v>218</v>
      </c>
      <c r="DR559" s="185" t="str">
        <f>IF(DR175="X","+X","+Y")</f>
        <v>+Y</v>
      </c>
      <c r="DS559" s="202"/>
      <c r="DT559" s="202"/>
      <c r="DU559" s="202"/>
      <c r="DV559" s="202"/>
      <c r="DW559" s="202"/>
      <c r="DX559" s="202"/>
    </row>
    <row r="560" spans="1:136" x14ac:dyDescent="0.3">
      <c r="B560" s="107" t="s">
        <v>182</v>
      </c>
      <c r="C560" s="185" t="str">
        <f>IF(C175="X","-X","-Y")</f>
        <v>-X</v>
      </c>
      <c r="D560" s="16"/>
      <c r="E560" s="16"/>
      <c r="F560" s="16"/>
      <c r="G560" s="16"/>
      <c r="H560" s="16"/>
      <c r="I560" s="16"/>
      <c r="S560" s="107" t="s">
        <v>182</v>
      </c>
      <c r="T560" s="185" t="str">
        <f>IF(T175="X","-X","-Y")</f>
        <v>-X</v>
      </c>
      <c r="U560" s="202"/>
      <c r="V560" s="202"/>
      <c r="W560" s="202"/>
      <c r="X560" s="202"/>
      <c r="Y560" s="202"/>
      <c r="Z560" s="202"/>
      <c r="AJ560" s="107" t="s">
        <v>182</v>
      </c>
      <c r="AK560" s="185" t="str">
        <f>IF(AK175="X","-X","-Y")</f>
        <v>-X</v>
      </c>
      <c r="AL560" s="202"/>
      <c r="AM560" s="202"/>
      <c r="AN560" s="202"/>
      <c r="AO560" s="202"/>
      <c r="AP560" s="202"/>
      <c r="AQ560" s="202"/>
      <c r="BA560" s="107" t="s">
        <v>182</v>
      </c>
      <c r="BB560" s="185" t="str">
        <f>IF(BB175="X","-X","-Y")</f>
        <v>-X</v>
      </c>
      <c r="BC560" s="202"/>
      <c r="BD560" s="202"/>
      <c r="BE560" s="202"/>
      <c r="BF560" s="202"/>
      <c r="BG560" s="202"/>
      <c r="BH560" s="202"/>
      <c r="BR560" s="107" t="s">
        <v>182</v>
      </c>
      <c r="BS560" s="185" t="str">
        <f>IF(BS175="X","-X","-Y")</f>
        <v>-Y</v>
      </c>
      <c r="BT560" s="202"/>
      <c r="BU560" s="202"/>
      <c r="BV560" s="202"/>
      <c r="BW560" s="202"/>
      <c r="BX560" s="202"/>
      <c r="BY560" s="202"/>
      <c r="CI560" s="107" t="s">
        <v>182</v>
      </c>
      <c r="CJ560" s="185" t="str">
        <f>IF(CJ175="X","-X","-Y")</f>
        <v>-Y</v>
      </c>
      <c r="CK560" s="202"/>
      <c r="CL560" s="202"/>
      <c r="CM560" s="202"/>
      <c r="CN560" s="202"/>
      <c r="CO560" s="202"/>
      <c r="CP560" s="202"/>
      <c r="CZ560" s="107" t="s">
        <v>182</v>
      </c>
      <c r="DA560" s="185" t="str">
        <f>IF(DA175="X","-X","-Y")</f>
        <v>-Y</v>
      </c>
      <c r="DB560" s="202"/>
      <c r="DC560" s="202"/>
      <c r="DD560" s="202"/>
      <c r="DE560" s="202"/>
      <c r="DF560" s="202"/>
      <c r="DG560" s="202"/>
      <c r="DQ560" s="107" t="s">
        <v>182</v>
      </c>
      <c r="DR560" s="185" t="str">
        <f>IF(DR175="X","-X","-Y")</f>
        <v>-Y</v>
      </c>
      <c r="DS560" s="202"/>
      <c r="DT560" s="202"/>
      <c r="DU560" s="202"/>
      <c r="DV560" s="202"/>
      <c r="DW560" s="202"/>
      <c r="DX560" s="202"/>
    </row>
    <row r="561" spans="2:136" x14ac:dyDescent="0.3">
      <c r="B561" s="107" t="s">
        <v>220</v>
      </c>
      <c r="C561" s="185" t="str">
        <f>IF(C175="X","+Y","+X")</f>
        <v>+Y</v>
      </c>
      <c r="D561" s="16"/>
      <c r="E561" s="16"/>
      <c r="F561" s="16"/>
      <c r="G561" s="16"/>
      <c r="H561" s="16"/>
      <c r="I561" s="16"/>
      <c r="S561" s="107" t="s">
        <v>220</v>
      </c>
      <c r="T561" s="185" t="str">
        <f>IF(T175="X","+Y","+X")</f>
        <v>+Y</v>
      </c>
      <c r="U561" s="202"/>
      <c r="V561" s="202"/>
      <c r="W561" s="202"/>
      <c r="X561" s="202"/>
      <c r="Y561" s="202"/>
      <c r="Z561" s="202"/>
      <c r="AJ561" s="107" t="s">
        <v>220</v>
      </c>
      <c r="AK561" s="185" t="str">
        <f>IF(AK175="X","+Y","+X")</f>
        <v>+Y</v>
      </c>
      <c r="AL561" s="202"/>
      <c r="AM561" s="202"/>
      <c r="AN561" s="202"/>
      <c r="AO561" s="202"/>
      <c r="AP561" s="202"/>
      <c r="AQ561" s="202"/>
      <c r="BA561" s="107" t="s">
        <v>220</v>
      </c>
      <c r="BB561" s="185" t="str">
        <f>IF(BB175="X","+Y","+X")</f>
        <v>+Y</v>
      </c>
      <c r="BC561" s="202"/>
      <c r="BD561" s="202"/>
      <c r="BE561" s="202"/>
      <c r="BF561" s="202"/>
      <c r="BG561" s="202"/>
      <c r="BH561" s="202"/>
      <c r="BR561" s="107" t="s">
        <v>220</v>
      </c>
      <c r="BS561" s="185" t="str">
        <f>IF(BS175="X","+Y","+X")</f>
        <v>+X</v>
      </c>
      <c r="BT561" s="202"/>
      <c r="BU561" s="202"/>
      <c r="BV561" s="202"/>
      <c r="BW561" s="202"/>
      <c r="BX561" s="202"/>
      <c r="BY561" s="202"/>
      <c r="CI561" s="107" t="s">
        <v>220</v>
      </c>
      <c r="CJ561" s="185" t="str">
        <f>IF(CJ175="X","+Y","+X")</f>
        <v>+X</v>
      </c>
      <c r="CK561" s="202"/>
      <c r="CL561" s="202"/>
      <c r="CM561" s="202"/>
      <c r="CN561" s="202"/>
      <c r="CO561" s="202"/>
      <c r="CP561" s="202"/>
      <c r="CZ561" s="107" t="s">
        <v>220</v>
      </c>
      <c r="DA561" s="185" t="str">
        <f>IF(DA175="X","+Y","+X")</f>
        <v>+X</v>
      </c>
      <c r="DB561" s="202"/>
      <c r="DC561" s="202"/>
      <c r="DD561" s="202"/>
      <c r="DE561" s="202"/>
      <c r="DF561" s="202"/>
      <c r="DG561" s="202"/>
      <c r="DQ561" s="107" t="s">
        <v>220</v>
      </c>
      <c r="DR561" s="185" t="str">
        <f>IF(DR175="X","+Y","+X")</f>
        <v>+X</v>
      </c>
      <c r="DS561" s="202"/>
      <c r="DT561" s="202"/>
      <c r="DU561" s="202"/>
      <c r="DV561" s="202"/>
      <c r="DW561" s="202"/>
      <c r="DX561" s="202"/>
    </row>
    <row r="562" spans="2:136" x14ac:dyDescent="0.3">
      <c r="B562" s="112" t="s">
        <v>221</v>
      </c>
      <c r="C562" s="113" t="str">
        <f>IF(C175="X","-Y","-X")</f>
        <v>-Y</v>
      </c>
      <c r="D562" s="16"/>
      <c r="E562" s="16"/>
      <c r="F562" s="16"/>
      <c r="G562" s="16"/>
      <c r="H562" s="16"/>
      <c r="I562" s="16"/>
      <c r="S562" s="112" t="s">
        <v>221</v>
      </c>
      <c r="T562" s="113" t="str">
        <f>IF(T175="X","-Y","-X")</f>
        <v>-Y</v>
      </c>
      <c r="U562" s="202"/>
      <c r="V562" s="202"/>
      <c r="W562" s="202"/>
      <c r="X562" s="202"/>
      <c r="Y562" s="202"/>
      <c r="Z562" s="202"/>
      <c r="AJ562" s="112" t="s">
        <v>221</v>
      </c>
      <c r="AK562" s="113" t="str">
        <f>IF(AK175="X","-Y","-X")</f>
        <v>-Y</v>
      </c>
      <c r="AL562" s="202"/>
      <c r="AM562" s="202"/>
      <c r="AN562" s="202"/>
      <c r="AO562" s="202"/>
      <c r="AP562" s="202"/>
      <c r="AQ562" s="202"/>
      <c r="BA562" s="112" t="s">
        <v>221</v>
      </c>
      <c r="BB562" s="113" t="str">
        <f>IF(BB175="X","-Y","-X")</f>
        <v>-Y</v>
      </c>
      <c r="BC562" s="202"/>
      <c r="BD562" s="202"/>
      <c r="BE562" s="202"/>
      <c r="BF562" s="202"/>
      <c r="BG562" s="202"/>
      <c r="BH562" s="202"/>
      <c r="BR562" s="112" t="s">
        <v>221</v>
      </c>
      <c r="BS562" s="113" t="str">
        <f>IF(BS175="X","-Y","-X")</f>
        <v>-X</v>
      </c>
      <c r="BT562" s="202"/>
      <c r="BU562" s="202"/>
      <c r="BV562" s="202"/>
      <c r="BW562" s="202"/>
      <c r="BX562" s="202"/>
      <c r="BY562" s="202"/>
      <c r="CI562" s="112" t="s">
        <v>221</v>
      </c>
      <c r="CJ562" s="113" t="str">
        <f>IF(CJ175="X","-Y","-X")</f>
        <v>-X</v>
      </c>
      <c r="CK562" s="202"/>
      <c r="CL562" s="202"/>
      <c r="CM562" s="202"/>
      <c r="CN562" s="202"/>
      <c r="CO562" s="202"/>
      <c r="CP562" s="202"/>
      <c r="CZ562" s="112" t="s">
        <v>221</v>
      </c>
      <c r="DA562" s="113" t="str">
        <f>IF(DA175="X","-Y","-X")</f>
        <v>-X</v>
      </c>
      <c r="DB562" s="202"/>
      <c r="DC562" s="202"/>
      <c r="DD562" s="202"/>
      <c r="DE562" s="202"/>
      <c r="DF562" s="202"/>
      <c r="DG562" s="202"/>
      <c r="DQ562" s="112" t="s">
        <v>221</v>
      </c>
      <c r="DR562" s="113" t="str">
        <f>IF(DR175="X","-Y","-X")</f>
        <v>-X</v>
      </c>
      <c r="DS562" s="202"/>
      <c r="DT562" s="202"/>
      <c r="DU562" s="202"/>
      <c r="DV562" s="202"/>
      <c r="DW562" s="202"/>
      <c r="DX562" s="202"/>
    </row>
    <row r="563" spans="2:136" x14ac:dyDescent="0.3">
      <c r="B563" s="23" t="s">
        <v>237</v>
      </c>
      <c r="C563" s="111">
        <f>IF(C555="+X",D157,D158)</f>
        <v>60</v>
      </c>
      <c r="D563" s="16"/>
      <c r="E563" s="16"/>
      <c r="F563" s="16"/>
      <c r="G563" s="16"/>
      <c r="H563" s="16"/>
      <c r="I563" s="16"/>
      <c r="S563" s="23" t="s">
        <v>237</v>
      </c>
      <c r="T563" s="111">
        <f>IF(T555="+X",U157,U158)</f>
        <v>60</v>
      </c>
      <c r="U563" s="202"/>
      <c r="V563" s="202"/>
      <c r="W563" s="202"/>
      <c r="X563" s="202"/>
      <c r="Y563" s="202"/>
      <c r="Z563" s="202"/>
      <c r="AJ563" s="23" t="s">
        <v>237</v>
      </c>
      <c r="AK563" s="111">
        <f>IF(AK555="+X",AL157,AL158)</f>
        <v>60</v>
      </c>
      <c r="AL563" s="202"/>
      <c r="AM563" s="202"/>
      <c r="AN563" s="202"/>
      <c r="AO563" s="202"/>
      <c r="AP563" s="202"/>
      <c r="AQ563" s="202"/>
      <c r="BA563" s="23" t="s">
        <v>237</v>
      </c>
      <c r="BB563" s="111">
        <f>IF(BB555="+X",BC157,BC158)</f>
        <v>60</v>
      </c>
      <c r="BC563" s="202"/>
      <c r="BD563" s="202"/>
      <c r="BE563" s="202"/>
      <c r="BF563" s="202"/>
      <c r="BG563" s="202"/>
      <c r="BH563" s="202"/>
      <c r="BR563" s="23" t="s">
        <v>237</v>
      </c>
      <c r="BS563" s="111">
        <f>IF(BS555="+X",BT157,BT158)</f>
        <v>60</v>
      </c>
      <c r="BT563" s="202"/>
      <c r="BU563" s="202"/>
      <c r="BV563" s="202"/>
      <c r="BW563" s="202"/>
      <c r="BX563" s="202"/>
      <c r="BY563" s="202"/>
      <c r="CI563" s="23" t="s">
        <v>237</v>
      </c>
      <c r="CJ563" s="111">
        <f>IF(CJ555="+X",CK157,CK158)</f>
        <v>60</v>
      </c>
      <c r="CK563" s="202"/>
      <c r="CL563" s="202"/>
      <c r="CM563" s="202"/>
      <c r="CN563" s="202"/>
      <c r="CO563" s="202"/>
      <c r="CP563" s="202"/>
      <c r="CZ563" s="23" t="s">
        <v>237</v>
      </c>
      <c r="DA563" s="111">
        <f>IF(DA555="+X",DB157,DB158)</f>
        <v>60</v>
      </c>
      <c r="DB563" s="202"/>
      <c r="DC563" s="202"/>
      <c r="DD563" s="202"/>
      <c r="DE563" s="202"/>
      <c r="DF563" s="202"/>
      <c r="DG563" s="202"/>
      <c r="DQ563" s="23" t="s">
        <v>237</v>
      </c>
      <c r="DR563" s="111">
        <f>IF(DR555="+X",DS157,DS158)</f>
        <v>60</v>
      </c>
      <c r="DS563" s="202"/>
      <c r="DT563" s="202"/>
      <c r="DU563" s="202"/>
      <c r="DV563" s="202"/>
      <c r="DW563" s="202"/>
      <c r="DX563" s="202"/>
    </row>
    <row r="564" spans="2:136" x14ac:dyDescent="0.3">
      <c r="B564" s="107" t="s">
        <v>238</v>
      </c>
      <c r="C564" s="185">
        <f>IF(C555="+X",D158,D157)</f>
        <v>60</v>
      </c>
      <c r="D564" s="16"/>
      <c r="E564" s="16"/>
      <c r="F564" s="16"/>
      <c r="G564" s="16"/>
      <c r="I564" s="16"/>
      <c r="K564" s="16"/>
      <c r="L564" s="16"/>
      <c r="M564" s="16"/>
      <c r="N564" s="16"/>
      <c r="O564" s="12"/>
      <c r="S564" s="107" t="s">
        <v>238</v>
      </c>
      <c r="T564" s="185">
        <f>IF(T555="+X",U158,U157)</f>
        <v>60</v>
      </c>
      <c r="U564" s="202"/>
      <c r="V564" s="202"/>
      <c r="W564" s="202"/>
      <c r="X564" s="202"/>
      <c r="Z564" s="202"/>
      <c r="AB564" s="202"/>
      <c r="AC564" s="202"/>
      <c r="AD564" s="202"/>
      <c r="AE564" s="202"/>
      <c r="AF564" s="12"/>
      <c r="AJ564" s="107" t="s">
        <v>238</v>
      </c>
      <c r="AK564" s="185">
        <f>IF(AK555="+X",AL158,AL157)</f>
        <v>60</v>
      </c>
      <c r="AL564" s="202"/>
      <c r="AM564" s="202"/>
      <c r="AN564" s="202"/>
      <c r="AO564" s="202"/>
      <c r="AQ564" s="202"/>
      <c r="AS564" s="202"/>
      <c r="AT564" s="202"/>
      <c r="AU564" s="202"/>
      <c r="AV564" s="202"/>
      <c r="AW564" s="12"/>
      <c r="BA564" s="107" t="s">
        <v>238</v>
      </c>
      <c r="BB564" s="185">
        <f>IF(BB555="+X",BC158,BC157)</f>
        <v>60</v>
      </c>
      <c r="BC564" s="202"/>
      <c r="BD564" s="202"/>
      <c r="BE564" s="202"/>
      <c r="BF564" s="202"/>
      <c r="BH564" s="202"/>
      <c r="BJ564" s="202"/>
      <c r="BK564" s="202"/>
      <c r="BL564" s="202"/>
      <c r="BM564" s="202"/>
      <c r="BN564" s="12"/>
      <c r="BR564" s="107" t="s">
        <v>238</v>
      </c>
      <c r="BS564" s="185">
        <f>IF(BS555="+X",BT158,BT157)</f>
        <v>60</v>
      </c>
      <c r="BT564" s="202"/>
      <c r="BU564" s="202"/>
      <c r="BV564" s="202"/>
      <c r="BW564" s="202"/>
      <c r="BY564" s="202"/>
      <c r="CA564" s="202"/>
      <c r="CB564" s="202"/>
      <c r="CC564" s="202"/>
      <c r="CD564" s="202"/>
      <c r="CE564" s="12"/>
      <c r="CI564" s="107" t="s">
        <v>238</v>
      </c>
      <c r="CJ564" s="185">
        <f>IF(CJ555="+X",CK158,CK157)</f>
        <v>60</v>
      </c>
      <c r="CK564" s="202"/>
      <c r="CL564" s="202"/>
      <c r="CM564" s="202"/>
      <c r="CN564" s="202"/>
      <c r="CP564" s="202"/>
      <c r="CR564" s="202"/>
      <c r="CS564" s="202"/>
      <c r="CT564" s="202"/>
      <c r="CU564" s="202"/>
      <c r="CV564" s="12"/>
      <c r="CZ564" s="107" t="s">
        <v>238</v>
      </c>
      <c r="DA564" s="185">
        <f>IF(DA555="+X",DB158,DB157)</f>
        <v>60</v>
      </c>
      <c r="DB564" s="202"/>
      <c r="DC564" s="202"/>
      <c r="DD564" s="202"/>
      <c r="DE564" s="202"/>
      <c r="DG564" s="202"/>
      <c r="DI564" s="202"/>
      <c r="DJ564" s="202"/>
      <c r="DK564" s="202"/>
      <c r="DL564" s="202"/>
      <c r="DM564" s="12"/>
      <c r="DQ564" s="107" t="s">
        <v>238</v>
      </c>
      <c r="DR564" s="185">
        <f>IF(DR555="+X",DS158,DS157)</f>
        <v>60</v>
      </c>
      <c r="DS564" s="202"/>
      <c r="DT564" s="202"/>
      <c r="DU564" s="202"/>
      <c r="DV564" s="202"/>
      <c r="DX564" s="202"/>
      <c r="DZ564" s="202"/>
      <c r="EA564" s="202"/>
      <c r="EB564" s="202"/>
      <c r="EC564" s="202"/>
      <c r="ED564" s="12"/>
    </row>
    <row r="565" spans="2:136" x14ac:dyDescent="0.3">
      <c r="B565" s="110" t="s">
        <v>239</v>
      </c>
      <c r="C565" s="186">
        <f>IF(C555="+X",D163,D164)</f>
        <v>60</v>
      </c>
      <c r="D565" s="16"/>
      <c r="E565" s="16"/>
      <c r="F565" s="16"/>
      <c r="G565" s="16"/>
      <c r="I565" s="16"/>
      <c r="J565" s="16"/>
      <c r="K565" s="16"/>
      <c r="L565" s="16"/>
      <c r="M565" s="12"/>
      <c r="S565" s="110" t="s">
        <v>239</v>
      </c>
      <c r="T565" s="186">
        <f>IF(T555="+X",U163,U164)</f>
        <v>60</v>
      </c>
      <c r="U565" s="202"/>
      <c r="V565" s="202"/>
      <c r="W565" s="202"/>
      <c r="X565" s="202"/>
      <c r="Z565" s="202"/>
      <c r="AA565" s="202"/>
      <c r="AB565" s="202"/>
      <c r="AC565" s="202"/>
      <c r="AD565" s="12"/>
      <c r="AJ565" s="110" t="s">
        <v>239</v>
      </c>
      <c r="AK565" s="186">
        <f>IF(AK555="+X",AL163,AL164)</f>
        <v>60</v>
      </c>
      <c r="AL565" s="202"/>
      <c r="AM565" s="202"/>
      <c r="AN565" s="202"/>
      <c r="AO565" s="202"/>
      <c r="AQ565" s="202"/>
      <c r="AR565" s="202"/>
      <c r="AS565" s="202"/>
      <c r="AT565" s="202"/>
      <c r="AU565" s="12"/>
      <c r="BA565" s="110" t="s">
        <v>239</v>
      </c>
      <c r="BB565" s="186">
        <f>IF(BB555="+X",BC163,BC164)</f>
        <v>60</v>
      </c>
      <c r="BC565" s="202"/>
      <c r="BD565" s="202"/>
      <c r="BE565" s="202"/>
      <c r="BF565" s="202"/>
      <c r="BH565" s="202"/>
      <c r="BI565" s="202"/>
      <c r="BJ565" s="202"/>
      <c r="BK565" s="202"/>
      <c r="BL565" s="12"/>
      <c r="BR565" s="110" t="s">
        <v>239</v>
      </c>
      <c r="BS565" s="186">
        <f>IF(BS555="+X",BT163,BT164)</f>
        <v>0</v>
      </c>
      <c r="BT565" s="202"/>
      <c r="BU565" s="202"/>
      <c r="BV565" s="202"/>
      <c r="BW565" s="202"/>
      <c r="BY565" s="202"/>
      <c r="BZ565" s="202"/>
      <c r="CA565" s="202"/>
      <c r="CB565" s="202"/>
      <c r="CC565" s="12"/>
      <c r="CI565" s="110" t="s">
        <v>239</v>
      </c>
      <c r="CJ565" s="186">
        <f>IF(CJ555="+X",CK163,CK164)</f>
        <v>0</v>
      </c>
      <c r="CK565" s="202"/>
      <c r="CL565" s="202"/>
      <c r="CM565" s="202"/>
      <c r="CN565" s="202"/>
      <c r="CP565" s="202"/>
      <c r="CQ565" s="202"/>
      <c r="CR565" s="202"/>
      <c r="CS565" s="202"/>
      <c r="CT565" s="12"/>
      <c r="CZ565" s="110" t="s">
        <v>239</v>
      </c>
      <c r="DA565" s="186">
        <f>IF(DA555="+X",DB163,DB164)</f>
        <v>0</v>
      </c>
      <c r="DB565" s="202"/>
      <c r="DC565" s="202"/>
      <c r="DD565" s="202"/>
      <c r="DE565" s="202"/>
      <c r="DG565" s="202"/>
      <c r="DH565" s="202"/>
      <c r="DI565" s="202"/>
      <c r="DJ565" s="202"/>
      <c r="DK565" s="12"/>
      <c r="DQ565" s="110" t="s">
        <v>239</v>
      </c>
      <c r="DR565" s="186">
        <f>IF(DR555="+X",DS163,DS164)</f>
        <v>0</v>
      </c>
      <c r="DS565" s="202"/>
      <c r="DT565" s="202"/>
      <c r="DU565" s="202"/>
      <c r="DV565" s="202"/>
      <c r="DX565" s="202"/>
      <c r="DY565" s="202"/>
      <c r="DZ565" s="202"/>
      <c r="EA565" s="202"/>
      <c r="EB565" s="12"/>
    </row>
    <row r="566" spans="2:136" x14ac:dyDescent="0.3">
      <c r="B566" s="112" t="s">
        <v>241</v>
      </c>
      <c r="C566" s="113">
        <f>IF(C555="+X",D164,D163)</f>
        <v>0</v>
      </c>
      <c r="D566" s="16"/>
      <c r="E566" s="16"/>
      <c r="F566" s="16"/>
      <c r="G566" s="16"/>
      <c r="I566" s="90"/>
      <c r="J566" s="16"/>
      <c r="K566" s="16"/>
      <c r="L566" s="16"/>
      <c r="M566" s="12"/>
      <c r="S566" s="112" t="s">
        <v>241</v>
      </c>
      <c r="T566" s="113">
        <f>IF(T555="+X",U164,U163)</f>
        <v>0</v>
      </c>
      <c r="U566" s="202"/>
      <c r="V566" s="202"/>
      <c r="W566" s="202"/>
      <c r="X566" s="202"/>
      <c r="Z566" s="90"/>
      <c r="AA566" s="202"/>
      <c r="AB566" s="202"/>
      <c r="AC566" s="202"/>
      <c r="AD566" s="12"/>
      <c r="AJ566" s="112" t="s">
        <v>241</v>
      </c>
      <c r="AK566" s="113">
        <f>IF(AK555="+X",AL164,AL163)</f>
        <v>0</v>
      </c>
      <c r="AL566" s="202"/>
      <c r="AM566" s="202"/>
      <c r="AN566" s="202"/>
      <c r="AO566" s="202"/>
      <c r="AQ566" s="90"/>
      <c r="AR566" s="202"/>
      <c r="AS566" s="202"/>
      <c r="AT566" s="202"/>
      <c r="AU566" s="12"/>
      <c r="BA566" s="112" t="s">
        <v>241</v>
      </c>
      <c r="BB566" s="113">
        <f>IF(BB555="+X",BC164,BC163)</f>
        <v>0</v>
      </c>
      <c r="BC566" s="202"/>
      <c r="BD566" s="202"/>
      <c r="BE566" s="202"/>
      <c r="BF566" s="202"/>
      <c r="BH566" s="90"/>
      <c r="BI566" s="202"/>
      <c r="BJ566" s="202"/>
      <c r="BK566" s="202"/>
      <c r="BL566" s="12"/>
      <c r="BR566" s="112" t="s">
        <v>241</v>
      </c>
      <c r="BS566" s="113">
        <f>IF(BS555="+X",BT164,BT163)</f>
        <v>60</v>
      </c>
      <c r="BT566" s="202"/>
      <c r="BU566" s="202"/>
      <c r="BV566" s="202"/>
      <c r="BW566" s="202"/>
      <c r="BY566" s="90"/>
      <c r="BZ566" s="202"/>
      <c r="CA566" s="202"/>
      <c r="CB566" s="202"/>
      <c r="CC566" s="12"/>
      <c r="CI566" s="112" t="s">
        <v>241</v>
      </c>
      <c r="CJ566" s="113">
        <f>IF(CJ555="+X",CK164,CK163)</f>
        <v>60</v>
      </c>
      <c r="CK566" s="202"/>
      <c r="CL566" s="202"/>
      <c r="CM566" s="202"/>
      <c r="CN566" s="202"/>
      <c r="CP566" s="90"/>
      <c r="CQ566" s="202"/>
      <c r="CR566" s="202"/>
      <c r="CS566" s="202"/>
      <c r="CT566" s="12"/>
      <c r="CZ566" s="112" t="s">
        <v>241</v>
      </c>
      <c r="DA566" s="113">
        <f>IF(DA555="+X",DB164,DB163)</f>
        <v>60</v>
      </c>
      <c r="DB566" s="202"/>
      <c r="DC566" s="202"/>
      <c r="DD566" s="202"/>
      <c r="DE566" s="202"/>
      <c r="DG566" s="90"/>
      <c r="DH566" s="202"/>
      <c r="DI566" s="202"/>
      <c r="DJ566" s="202"/>
      <c r="DK566" s="12"/>
      <c r="DQ566" s="112" t="s">
        <v>241</v>
      </c>
      <c r="DR566" s="113">
        <f>IF(DR555="+X",DS164,DS163)</f>
        <v>60</v>
      </c>
      <c r="DS566" s="202"/>
      <c r="DT566" s="202"/>
      <c r="DU566" s="202"/>
      <c r="DV566" s="202"/>
      <c r="DX566" s="90"/>
      <c r="DY566" s="202"/>
      <c r="DZ566" s="202"/>
      <c r="EA566" s="202"/>
      <c r="EB566" s="12"/>
    </row>
    <row r="567" spans="2:136" x14ac:dyDescent="0.3">
      <c r="B567" s="110" t="s">
        <v>243</v>
      </c>
      <c r="C567" s="19">
        <f>IF(C555="+X",D165,D166)</f>
        <v>30.963782686061883</v>
      </c>
      <c r="D567" s="16"/>
      <c r="E567" s="16"/>
      <c r="F567" s="16"/>
      <c r="G567" s="16"/>
      <c r="I567" s="16"/>
      <c r="K567" s="90"/>
      <c r="L567" s="16"/>
      <c r="M567" s="16"/>
      <c r="N567" s="16"/>
      <c r="O567" s="12"/>
      <c r="S567" s="110" t="s">
        <v>243</v>
      </c>
      <c r="T567" s="19">
        <f>IF(T555="+X",U165,U166)</f>
        <v>30.963782686061883</v>
      </c>
      <c r="U567" s="202"/>
      <c r="V567" s="202"/>
      <c r="W567" s="202"/>
      <c r="X567" s="202"/>
      <c r="Z567" s="202"/>
      <c r="AB567" s="90"/>
      <c r="AC567" s="202"/>
      <c r="AD567" s="202"/>
      <c r="AE567" s="202"/>
      <c r="AF567" s="12"/>
      <c r="AJ567" s="110" t="s">
        <v>243</v>
      </c>
      <c r="AK567" s="19">
        <f>IF(AK555="+X",AL165,AL166)</f>
        <v>30.963782686061883</v>
      </c>
      <c r="AL567" s="202"/>
      <c r="AM567" s="202"/>
      <c r="AN567" s="202"/>
      <c r="AO567" s="202"/>
      <c r="AQ567" s="202"/>
      <c r="AS567" s="90"/>
      <c r="AT567" s="202"/>
      <c r="AU567" s="202"/>
      <c r="AV567" s="202"/>
      <c r="AW567" s="12"/>
      <c r="BA567" s="110" t="s">
        <v>243</v>
      </c>
      <c r="BB567" s="19">
        <f>IF(BB555="+X",BC165,BC166)</f>
        <v>30.963782686061883</v>
      </c>
      <c r="BC567" s="202"/>
      <c r="BD567" s="202"/>
      <c r="BE567" s="202"/>
      <c r="BF567" s="202"/>
      <c r="BH567" s="202"/>
      <c r="BJ567" s="90"/>
      <c r="BK567" s="202"/>
      <c r="BL567" s="202"/>
      <c r="BM567" s="202"/>
      <c r="BN567" s="12"/>
      <c r="BR567" s="110" t="s">
        <v>243</v>
      </c>
      <c r="BS567" s="19">
        <f>IF(BS555="+X",BT165,BT166)</f>
        <v>90</v>
      </c>
      <c r="BT567" s="202"/>
      <c r="BU567" s="202"/>
      <c r="BV567" s="202"/>
      <c r="BW567" s="202"/>
      <c r="BY567" s="202"/>
      <c r="CA567" s="90"/>
      <c r="CB567" s="202"/>
      <c r="CC567" s="202"/>
      <c r="CD567" s="202"/>
      <c r="CE567" s="12"/>
      <c r="CI567" s="110" t="s">
        <v>243</v>
      </c>
      <c r="CJ567" s="19">
        <f>IF(CJ555="+X",CK165,CK166)</f>
        <v>90</v>
      </c>
      <c r="CK567" s="202"/>
      <c r="CL567" s="202"/>
      <c r="CM567" s="202"/>
      <c r="CN567" s="202"/>
      <c r="CP567" s="202"/>
      <c r="CR567" s="90"/>
      <c r="CS567" s="202"/>
      <c r="CT567" s="202"/>
      <c r="CU567" s="202"/>
      <c r="CV567" s="12"/>
      <c r="CZ567" s="110" t="s">
        <v>243</v>
      </c>
      <c r="DA567" s="19">
        <f>IF(DA555="+X",DB165,DB166)</f>
        <v>90</v>
      </c>
      <c r="DB567" s="202"/>
      <c r="DC567" s="202"/>
      <c r="DD567" s="202"/>
      <c r="DE567" s="202"/>
      <c r="DG567" s="202"/>
      <c r="DI567" s="90"/>
      <c r="DJ567" s="202"/>
      <c r="DK567" s="202"/>
      <c r="DL567" s="202"/>
      <c r="DM567" s="12"/>
      <c r="DQ567" s="110" t="s">
        <v>243</v>
      </c>
      <c r="DR567" s="19">
        <f>IF(DR555="+X",DS165,DS166)</f>
        <v>90</v>
      </c>
      <c r="DS567" s="202"/>
      <c r="DT567" s="202"/>
      <c r="DU567" s="202"/>
      <c r="DV567" s="202"/>
      <c r="DX567" s="202"/>
      <c r="DZ567" s="90"/>
      <c r="EA567" s="202"/>
      <c r="EB567" s="202"/>
      <c r="EC567" s="202"/>
      <c r="ED567" s="12"/>
    </row>
    <row r="568" spans="2:136" x14ac:dyDescent="0.3">
      <c r="B568" s="112" t="s">
        <v>244</v>
      </c>
      <c r="C568" s="31">
        <f>IF(C555="+X",D166,D165)</f>
        <v>90</v>
      </c>
      <c r="D568" s="16"/>
      <c r="E568" s="16"/>
      <c r="F568" s="16"/>
      <c r="G568" s="16"/>
      <c r="I568" s="16"/>
      <c r="K568" s="90"/>
      <c r="L568" s="16"/>
      <c r="M568" s="16"/>
      <c r="N568" s="16"/>
      <c r="O568" s="12"/>
      <c r="S568" s="112" t="s">
        <v>244</v>
      </c>
      <c r="T568" s="31">
        <f>IF(T555="+X",U166,U165)</f>
        <v>90</v>
      </c>
      <c r="U568" s="202"/>
      <c r="V568" s="202"/>
      <c r="W568" s="202"/>
      <c r="X568" s="202"/>
      <c r="Z568" s="202"/>
      <c r="AB568" s="90"/>
      <c r="AC568" s="202"/>
      <c r="AD568" s="202"/>
      <c r="AE568" s="202"/>
      <c r="AF568" s="12"/>
      <c r="AJ568" s="112" t="s">
        <v>244</v>
      </c>
      <c r="AK568" s="31">
        <f>IF(AK555="+X",AL166,AL165)</f>
        <v>90</v>
      </c>
      <c r="AL568" s="202"/>
      <c r="AM568" s="202"/>
      <c r="AN568" s="202"/>
      <c r="AO568" s="202"/>
      <c r="AQ568" s="202"/>
      <c r="AS568" s="90"/>
      <c r="AT568" s="202"/>
      <c r="AU568" s="202"/>
      <c r="AV568" s="202"/>
      <c r="AW568" s="12"/>
      <c r="BA568" s="112" t="s">
        <v>244</v>
      </c>
      <c r="BB568" s="31">
        <f>IF(BB555="+X",BC166,BC165)</f>
        <v>90</v>
      </c>
      <c r="BC568" s="202"/>
      <c r="BD568" s="202"/>
      <c r="BE568" s="202"/>
      <c r="BF568" s="202"/>
      <c r="BH568" s="202"/>
      <c r="BJ568" s="90"/>
      <c r="BK568" s="202"/>
      <c r="BL568" s="202"/>
      <c r="BM568" s="202"/>
      <c r="BN568" s="12"/>
      <c r="BR568" s="112" t="s">
        <v>244</v>
      </c>
      <c r="BS568" s="31">
        <f>IF(BS555="+X",BT166,BT165)</f>
        <v>30.963782686061883</v>
      </c>
      <c r="BT568" s="202"/>
      <c r="BU568" s="202"/>
      <c r="BV568" s="202"/>
      <c r="BW568" s="202"/>
      <c r="BY568" s="202"/>
      <c r="CA568" s="90"/>
      <c r="CB568" s="202"/>
      <c r="CC568" s="202"/>
      <c r="CD568" s="202"/>
      <c r="CE568" s="12"/>
      <c r="CI568" s="112" t="s">
        <v>244</v>
      </c>
      <c r="CJ568" s="31">
        <f>IF(CJ555="+X",CK166,CK165)</f>
        <v>30.963782686061883</v>
      </c>
      <c r="CK568" s="202"/>
      <c r="CL568" s="202"/>
      <c r="CM568" s="202"/>
      <c r="CN568" s="202"/>
      <c r="CP568" s="202"/>
      <c r="CR568" s="90"/>
      <c r="CS568" s="202"/>
      <c r="CT568" s="202"/>
      <c r="CU568" s="202"/>
      <c r="CV568" s="12"/>
      <c r="CZ568" s="112" t="s">
        <v>244</v>
      </c>
      <c r="DA568" s="31">
        <f>IF(DA555="+X",DB166,DB165)</f>
        <v>30.963782686061883</v>
      </c>
      <c r="DB568" s="202"/>
      <c r="DC568" s="202"/>
      <c r="DD568" s="202"/>
      <c r="DE568" s="202"/>
      <c r="DG568" s="202"/>
      <c r="DI568" s="90"/>
      <c r="DJ568" s="202"/>
      <c r="DK568" s="202"/>
      <c r="DL568" s="202"/>
      <c r="DM568" s="12"/>
      <c r="DQ568" s="112" t="s">
        <v>244</v>
      </c>
      <c r="DR568" s="31">
        <f>IF(DR555="+X",DS166,DS165)</f>
        <v>30.963782686061883</v>
      </c>
      <c r="DS568" s="202"/>
      <c r="DT568" s="202"/>
      <c r="DU568" s="202"/>
      <c r="DV568" s="202"/>
      <c r="DX568" s="202"/>
      <c r="DZ568" s="90"/>
      <c r="EA568" s="202"/>
      <c r="EB568" s="202"/>
      <c r="EC568" s="202"/>
      <c r="ED568" s="12"/>
    </row>
    <row r="569" spans="2:136" x14ac:dyDescent="0.3">
      <c r="B569" s="107" t="s">
        <v>4</v>
      </c>
      <c r="C569" s="20">
        <f>D159</f>
        <v>8</v>
      </c>
      <c r="D569" s="16"/>
      <c r="E569" s="16"/>
      <c r="F569" s="16"/>
      <c r="G569" s="16"/>
      <c r="I569" s="16"/>
      <c r="K569" s="90"/>
      <c r="L569" s="16"/>
      <c r="M569" s="16"/>
      <c r="N569" s="16"/>
      <c r="O569" s="12"/>
      <c r="S569" s="107" t="s">
        <v>4</v>
      </c>
      <c r="T569" s="20">
        <f>U159</f>
        <v>8</v>
      </c>
      <c r="U569" s="202"/>
      <c r="V569" s="202"/>
      <c r="W569" s="202"/>
      <c r="X569" s="202"/>
      <c r="Z569" s="202"/>
      <c r="AB569" s="90"/>
      <c r="AC569" s="202"/>
      <c r="AD569" s="202"/>
      <c r="AE569" s="202"/>
      <c r="AF569" s="12"/>
      <c r="AJ569" s="107" t="s">
        <v>4</v>
      </c>
      <c r="AK569" s="20">
        <f>AL159</f>
        <v>8</v>
      </c>
      <c r="AL569" s="202"/>
      <c r="AM569" s="202"/>
      <c r="AN569" s="202"/>
      <c r="AO569" s="202"/>
      <c r="AQ569" s="202"/>
      <c r="AS569" s="90"/>
      <c r="AT569" s="202"/>
      <c r="AU569" s="202"/>
      <c r="AV569" s="202"/>
      <c r="AW569" s="12"/>
      <c r="BA569" s="107" t="s">
        <v>4</v>
      </c>
      <c r="BB569" s="20">
        <f>BC159</f>
        <v>8</v>
      </c>
      <c r="BC569" s="202"/>
      <c r="BD569" s="202"/>
      <c r="BE569" s="202"/>
      <c r="BF569" s="202"/>
      <c r="BH569" s="202"/>
      <c r="BJ569" s="90"/>
      <c r="BK569" s="202"/>
      <c r="BL569" s="202"/>
      <c r="BM569" s="202"/>
      <c r="BN569" s="12"/>
      <c r="BR569" s="107" t="s">
        <v>4</v>
      </c>
      <c r="BS569" s="20">
        <f>BT159</f>
        <v>8</v>
      </c>
      <c r="BT569" s="202"/>
      <c r="BU569" s="202"/>
      <c r="BV569" s="202"/>
      <c r="BW569" s="202"/>
      <c r="BY569" s="202"/>
      <c r="CA569" s="90"/>
      <c r="CB569" s="202"/>
      <c r="CC569" s="202"/>
      <c r="CD569" s="202"/>
      <c r="CE569" s="12"/>
      <c r="CI569" s="107" t="s">
        <v>4</v>
      </c>
      <c r="CJ569" s="20">
        <f>CK159</f>
        <v>8</v>
      </c>
      <c r="CK569" s="202"/>
      <c r="CL569" s="202"/>
      <c r="CM569" s="202"/>
      <c r="CN569" s="202"/>
      <c r="CP569" s="202"/>
      <c r="CR569" s="90"/>
      <c r="CS569" s="202"/>
      <c r="CT569" s="202"/>
      <c r="CU569" s="202"/>
      <c r="CV569" s="12"/>
      <c r="CZ569" s="107" t="s">
        <v>4</v>
      </c>
      <c r="DA569" s="20">
        <f>DB159</f>
        <v>8</v>
      </c>
      <c r="DB569" s="202"/>
      <c r="DC569" s="202"/>
      <c r="DD569" s="202"/>
      <c r="DE569" s="202"/>
      <c r="DG569" s="202"/>
      <c r="DI569" s="90"/>
      <c r="DJ569" s="202"/>
      <c r="DK569" s="202"/>
      <c r="DL569" s="202"/>
      <c r="DM569" s="12"/>
      <c r="DQ569" s="107" t="s">
        <v>4</v>
      </c>
      <c r="DR569" s="20">
        <f>DS159</f>
        <v>8</v>
      </c>
      <c r="DS569" s="202"/>
      <c r="DT569" s="202"/>
      <c r="DU569" s="202"/>
      <c r="DV569" s="202"/>
      <c r="DX569" s="202"/>
      <c r="DZ569" s="90"/>
      <c r="EA569" s="202"/>
      <c r="EB569" s="202"/>
      <c r="EC569" s="202"/>
      <c r="ED569" s="12"/>
    </row>
    <row r="570" spans="2:136" x14ac:dyDescent="0.3">
      <c r="B570" s="107" t="s">
        <v>18</v>
      </c>
      <c r="C570" s="20">
        <f>D170</f>
        <v>17</v>
      </c>
      <c r="D570" s="16"/>
      <c r="E570" s="16"/>
      <c r="F570" s="16"/>
      <c r="G570" s="16"/>
      <c r="I570" s="16"/>
      <c r="K570" s="90"/>
      <c r="L570" s="16"/>
      <c r="M570" s="16"/>
      <c r="N570" s="16"/>
      <c r="O570" s="12"/>
      <c r="S570" s="107" t="s">
        <v>18</v>
      </c>
      <c r="T570" s="20">
        <f>U170</f>
        <v>17</v>
      </c>
      <c r="U570" s="202"/>
      <c r="V570" s="202"/>
      <c r="W570" s="202"/>
      <c r="X570" s="202"/>
      <c r="Z570" s="202"/>
      <c r="AB570" s="90"/>
      <c r="AC570" s="202"/>
      <c r="AD570" s="202"/>
      <c r="AE570" s="202"/>
      <c r="AF570" s="12"/>
      <c r="AJ570" s="107" t="s">
        <v>18</v>
      </c>
      <c r="AK570" s="20">
        <f>AL170</f>
        <v>17</v>
      </c>
      <c r="AL570" s="202"/>
      <c r="AM570" s="202"/>
      <c r="AN570" s="202"/>
      <c r="AO570" s="202"/>
      <c r="AQ570" s="202"/>
      <c r="AS570" s="90"/>
      <c r="AT570" s="202"/>
      <c r="AU570" s="202"/>
      <c r="AV570" s="202"/>
      <c r="AW570" s="12"/>
      <c r="BA570" s="107" t="s">
        <v>18</v>
      </c>
      <c r="BB570" s="20">
        <f>BC170</f>
        <v>17</v>
      </c>
      <c r="BC570" s="202"/>
      <c r="BD570" s="202"/>
      <c r="BE570" s="202"/>
      <c r="BF570" s="202"/>
      <c r="BH570" s="202"/>
      <c r="BJ570" s="90"/>
      <c r="BK570" s="202"/>
      <c r="BL570" s="202"/>
      <c r="BM570" s="202"/>
      <c r="BN570" s="12"/>
      <c r="BR570" s="107" t="s">
        <v>18</v>
      </c>
      <c r="BS570" s="20">
        <f>BT170</f>
        <v>17</v>
      </c>
      <c r="BT570" s="202"/>
      <c r="BU570" s="202"/>
      <c r="BV570" s="202"/>
      <c r="BW570" s="202"/>
      <c r="BY570" s="202"/>
      <c r="CA570" s="90"/>
      <c r="CB570" s="202"/>
      <c r="CC570" s="202"/>
      <c r="CD570" s="202"/>
      <c r="CE570" s="12"/>
      <c r="CI570" s="107" t="s">
        <v>18</v>
      </c>
      <c r="CJ570" s="20">
        <f>CK170</f>
        <v>17</v>
      </c>
      <c r="CK570" s="202"/>
      <c r="CL570" s="202"/>
      <c r="CM570" s="202"/>
      <c r="CN570" s="202"/>
      <c r="CP570" s="202"/>
      <c r="CR570" s="90"/>
      <c r="CS570" s="202"/>
      <c r="CT570" s="202"/>
      <c r="CU570" s="202"/>
      <c r="CV570" s="12"/>
      <c r="CZ570" s="107" t="s">
        <v>18</v>
      </c>
      <c r="DA570" s="20">
        <f>DB170</f>
        <v>17</v>
      </c>
      <c r="DB570" s="202"/>
      <c r="DC570" s="202"/>
      <c r="DD570" s="202"/>
      <c r="DE570" s="202"/>
      <c r="DG570" s="202"/>
      <c r="DI570" s="90"/>
      <c r="DJ570" s="202"/>
      <c r="DK570" s="202"/>
      <c r="DL570" s="202"/>
      <c r="DM570" s="12"/>
      <c r="DQ570" s="107" t="s">
        <v>18</v>
      </c>
      <c r="DR570" s="20">
        <f>DS170</f>
        <v>17</v>
      </c>
      <c r="DS570" s="202"/>
      <c r="DT570" s="202"/>
      <c r="DU570" s="202"/>
      <c r="DV570" s="202"/>
      <c r="DX570" s="202"/>
      <c r="DZ570" s="90"/>
      <c r="EA570" s="202"/>
      <c r="EB570" s="202"/>
      <c r="EC570" s="202"/>
      <c r="ED570" s="12"/>
    </row>
    <row r="571" spans="2:136" x14ac:dyDescent="0.3">
      <c r="B571" s="112" t="s">
        <v>17</v>
      </c>
      <c r="C571" s="31">
        <f>D169</f>
        <v>18</v>
      </c>
      <c r="D571" s="16"/>
      <c r="E571" s="16"/>
      <c r="F571" s="16"/>
      <c r="G571" s="16"/>
      <c r="I571" s="16"/>
      <c r="K571" s="16"/>
      <c r="L571" s="16"/>
      <c r="M571" s="16"/>
      <c r="N571" s="16"/>
      <c r="O571" s="12"/>
      <c r="S571" s="112" t="s">
        <v>17</v>
      </c>
      <c r="T571" s="31">
        <f>U169</f>
        <v>18</v>
      </c>
      <c r="U571" s="202"/>
      <c r="V571" s="202"/>
      <c r="W571" s="202"/>
      <c r="X571" s="202"/>
      <c r="Z571" s="202"/>
      <c r="AB571" s="202"/>
      <c r="AC571" s="202"/>
      <c r="AD571" s="202"/>
      <c r="AE571" s="202"/>
      <c r="AF571" s="12"/>
      <c r="AJ571" s="112" t="s">
        <v>17</v>
      </c>
      <c r="AK571" s="31">
        <f>AL169</f>
        <v>18</v>
      </c>
      <c r="AL571" s="202"/>
      <c r="AM571" s="202"/>
      <c r="AN571" s="202"/>
      <c r="AO571" s="202"/>
      <c r="AQ571" s="202"/>
      <c r="AS571" s="202"/>
      <c r="AT571" s="202"/>
      <c r="AU571" s="202"/>
      <c r="AV571" s="202"/>
      <c r="AW571" s="12"/>
      <c r="BA571" s="112" t="s">
        <v>17</v>
      </c>
      <c r="BB571" s="31">
        <f>BC169</f>
        <v>18</v>
      </c>
      <c r="BC571" s="202"/>
      <c r="BD571" s="202"/>
      <c r="BE571" s="202"/>
      <c r="BF571" s="202"/>
      <c r="BH571" s="202"/>
      <c r="BJ571" s="202"/>
      <c r="BK571" s="202"/>
      <c r="BL571" s="202"/>
      <c r="BM571" s="202"/>
      <c r="BN571" s="12"/>
      <c r="BR571" s="112" t="s">
        <v>17</v>
      </c>
      <c r="BS571" s="31">
        <f>BT169</f>
        <v>18</v>
      </c>
      <c r="BT571" s="202"/>
      <c r="BU571" s="202"/>
      <c r="BV571" s="202"/>
      <c r="BW571" s="202"/>
      <c r="BY571" s="202"/>
      <c r="CA571" s="202"/>
      <c r="CB571" s="202"/>
      <c r="CC571" s="202"/>
      <c r="CD571" s="202"/>
      <c r="CE571" s="12"/>
      <c r="CI571" s="112" t="s">
        <v>17</v>
      </c>
      <c r="CJ571" s="31">
        <f>CK169</f>
        <v>18</v>
      </c>
      <c r="CK571" s="202"/>
      <c r="CL571" s="202"/>
      <c r="CM571" s="202"/>
      <c r="CN571" s="202"/>
      <c r="CP571" s="202"/>
      <c r="CR571" s="202"/>
      <c r="CS571" s="202"/>
      <c r="CT571" s="202"/>
      <c r="CU571" s="202"/>
      <c r="CV571" s="12"/>
      <c r="CZ571" s="112" t="s">
        <v>17</v>
      </c>
      <c r="DA571" s="31">
        <f>DB169</f>
        <v>18</v>
      </c>
      <c r="DB571" s="202"/>
      <c r="DC571" s="202"/>
      <c r="DD571" s="202"/>
      <c r="DE571" s="202"/>
      <c r="DG571" s="202"/>
      <c r="DI571" s="202"/>
      <c r="DJ571" s="202"/>
      <c r="DK571" s="202"/>
      <c r="DL571" s="202"/>
      <c r="DM571" s="12"/>
      <c r="DQ571" s="112" t="s">
        <v>17</v>
      </c>
      <c r="DR571" s="31">
        <f>DS169</f>
        <v>18</v>
      </c>
      <c r="DS571" s="202"/>
      <c r="DT571" s="202"/>
      <c r="DU571" s="202"/>
      <c r="DV571" s="202"/>
      <c r="DX571" s="202"/>
      <c r="DZ571" s="202"/>
      <c r="EA571" s="202"/>
      <c r="EB571" s="202"/>
      <c r="EC571" s="202"/>
      <c r="ED571" s="12"/>
    </row>
    <row r="572" spans="2:136" ht="15" thickBot="1" x14ac:dyDescent="0.35">
      <c r="B572" s="12"/>
      <c r="C572" s="16"/>
      <c r="D572" s="16"/>
      <c r="E572" s="16"/>
      <c r="F572" s="16"/>
      <c r="G572" s="16"/>
      <c r="I572" s="16"/>
      <c r="K572" s="90"/>
      <c r="L572" s="16"/>
      <c r="M572" s="16"/>
      <c r="N572" s="16"/>
      <c r="O572" s="12"/>
      <c r="S572" s="12"/>
      <c r="T572" s="202"/>
      <c r="U572" s="202"/>
      <c r="V572" s="202"/>
      <c r="W572" s="202"/>
      <c r="X572" s="202"/>
      <c r="Z572" s="202"/>
      <c r="AB572" s="90"/>
      <c r="AC572" s="202"/>
      <c r="AD572" s="202"/>
      <c r="AE572" s="202"/>
      <c r="AF572" s="12"/>
      <c r="AJ572" s="12"/>
      <c r="AK572" s="202"/>
      <c r="AL572" s="202"/>
      <c r="AM572" s="202"/>
      <c r="AN572" s="202"/>
      <c r="AO572" s="202"/>
      <c r="AQ572" s="202"/>
      <c r="AS572" s="90"/>
      <c r="AT572" s="202"/>
      <c r="AU572" s="202"/>
      <c r="AV572" s="202"/>
      <c r="AW572" s="12"/>
      <c r="BA572" s="12"/>
      <c r="BB572" s="202"/>
      <c r="BC572" s="202"/>
      <c r="BD572" s="202"/>
      <c r="BE572" s="202"/>
      <c r="BF572" s="202"/>
      <c r="BH572" s="202"/>
      <c r="BJ572" s="90"/>
      <c r="BK572" s="202"/>
      <c r="BL572" s="202"/>
      <c r="BM572" s="202"/>
      <c r="BN572" s="12"/>
      <c r="BR572" s="12"/>
      <c r="BS572" s="202"/>
      <c r="BT572" s="202"/>
      <c r="BU572" s="202"/>
      <c r="BV572" s="202"/>
      <c r="BW572" s="202"/>
      <c r="BY572" s="202"/>
      <c r="CA572" s="90"/>
      <c r="CB572" s="202"/>
      <c r="CC572" s="202"/>
      <c r="CD572" s="202"/>
      <c r="CE572" s="12"/>
      <c r="CI572" s="12"/>
      <c r="CJ572" s="202"/>
      <c r="CK572" s="202"/>
      <c r="CL572" s="202"/>
      <c r="CM572" s="202"/>
      <c r="CN572" s="202"/>
      <c r="CP572" s="202"/>
      <c r="CR572" s="90"/>
      <c r="CS572" s="202"/>
      <c r="CT572" s="202"/>
      <c r="CU572" s="202"/>
      <c r="CV572" s="12"/>
      <c r="CZ572" s="12"/>
      <c r="DA572" s="202"/>
      <c r="DB572" s="202"/>
      <c r="DC572" s="202"/>
      <c r="DD572" s="202"/>
      <c r="DE572" s="202"/>
      <c r="DG572" s="202"/>
      <c r="DI572" s="90"/>
      <c r="DJ572" s="202"/>
      <c r="DK572" s="202"/>
      <c r="DL572" s="202"/>
      <c r="DM572" s="12"/>
      <c r="DQ572" s="12"/>
      <c r="DR572" s="202"/>
      <c r="DS572" s="202"/>
      <c r="DT572" s="202"/>
      <c r="DU572" s="202"/>
      <c r="DV572" s="202"/>
      <c r="DX572" s="202"/>
      <c r="DZ572" s="90"/>
      <c r="EA572" s="202"/>
      <c r="EB572" s="202"/>
      <c r="EC572" s="202"/>
      <c r="ED572" s="12"/>
    </row>
    <row r="573" spans="2:136" ht="15" thickBot="1" x14ac:dyDescent="0.35">
      <c r="B573" s="55" t="s">
        <v>41</v>
      </c>
      <c r="J573" s="637" t="s">
        <v>157</v>
      </c>
      <c r="K573" s="626"/>
      <c r="L573" s="626"/>
      <c r="M573" s="627"/>
      <c r="N573" s="637" t="s">
        <v>157</v>
      </c>
      <c r="O573" s="626"/>
      <c r="P573" s="626"/>
      <c r="Q573" s="627"/>
      <c r="S573" s="55" t="s">
        <v>41</v>
      </c>
      <c r="AA573" s="637" t="s">
        <v>157</v>
      </c>
      <c r="AB573" s="626"/>
      <c r="AC573" s="626"/>
      <c r="AD573" s="627"/>
      <c r="AE573" s="637" t="s">
        <v>157</v>
      </c>
      <c r="AF573" s="626"/>
      <c r="AG573" s="626"/>
      <c r="AH573" s="627"/>
      <c r="AJ573" s="55" t="s">
        <v>41</v>
      </c>
      <c r="AR573" s="637" t="s">
        <v>157</v>
      </c>
      <c r="AS573" s="626"/>
      <c r="AT573" s="626"/>
      <c r="AU573" s="627"/>
      <c r="AV573" s="637" t="s">
        <v>157</v>
      </c>
      <c r="AW573" s="626"/>
      <c r="AX573" s="626"/>
      <c r="AY573" s="627"/>
      <c r="BA573" s="55" t="s">
        <v>41</v>
      </c>
      <c r="BI573" s="637" t="s">
        <v>157</v>
      </c>
      <c r="BJ573" s="626"/>
      <c r="BK573" s="626"/>
      <c r="BL573" s="627"/>
      <c r="BM573" s="637" t="s">
        <v>157</v>
      </c>
      <c r="BN573" s="626"/>
      <c r="BO573" s="626"/>
      <c r="BP573" s="627"/>
      <c r="BR573" s="55" t="s">
        <v>41</v>
      </c>
      <c r="BZ573" s="637" t="s">
        <v>157</v>
      </c>
      <c r="CA573" s="626"/>
      <c r="CB573" s="626"/>
      <c r="CC573" s="627"/>
      <c r="CD573" s="637" t="s">
        <v>157</v>
      </c>
      <c r="CE573" s="626"/>
      <c r="CF573" s="626"/>
      <c r="CG573" s="627"/>
      <c r="CI573" s="55" t="s">
        <v>41</v>
      </c>
      <c r="CQ573" s="637" t="s">
        <v>157</v>
      </c>
      <c r="CR573" s="626"/>
      <c r="CS573" s="626"/>
      <c r="CT573" s="627"/>
      <c r="CU573" s="637" t="s">
        <v>157</v>
      </c>
      <c r="CV573" s="626"/>
      <c r="CW573" s="626"/>
      <c r="CX573" s="627"/>
      <c r="CZ573" s="55" t="s">
        <v>41</v>
      </c>
      <c r="DH573" s="637" t="s">
        <v>157</v>
      </c>
      <c r="DI573" s="626"/>
      <c r="DJ573" s="626"/>
      <c r="DK573" s="627"/>
      <c r="DL573" s="637" t="s">
        <v>157</v>
      </c>
      <c r="DM573" s="626"/>
      <c r="DN573" s="626"/>
      <c r="DO573" s="627"/>
      <c r="DQ573" s="55" t="s">
        <v>41</v>
      </c>
      <c r="DY573" s="637" t="s">
        <v>157</v>
      </c>
      <c r="DZ573" s="626"/>
      <c r="EA573" s="626"/>
      <c r="EB573" s="627"/>
      <c r="EC573" s="637" t="s">
        <v>157</v>
      </c>
      <c r="ED573" s="626"/>
      <c r="EE573" s="626"/>
      <c r="EF573" s="627"/>
    </row>
    <row r="574" spans="2:136" x14ac:dyDescent="0.3">
      <c r="J574" s="72" t="s">
        <v>159</v>
      </c>
      <c r="K574" s="30" t="s">
        <v>160</v>
      </c>
      <c r="L574" s="30" t="s">
        <v>161</v>
      </c>
      <c r="M574" s="30" t="s">
        <v>162</v>
      </c>
      <c r="N574" s="72" t="s">
        <v>159</v>
      </c>
      <c r="O574" s="30" t="s">
        <v>160</v>
      </c>
      <c r="P574" s="30" t="s">
        <v>161</v>
      </c>
      <c r="Q574" s="73" t="s">
        <v>162</v>
      </c>
      <c r="AA574" s="204" t="s">
        <v>159</v>
      </c>
      <c r="AB574" s="205" t="s">
        <v>160</v>
      </c>
      <c r="AC574" s="205" t="s">
        <v>161</v>
      </c>
      <c r="AD574" s="205" t="s">
        <v>162</v>
      </c>
      <c r="AE574" s="204" t="s">
        <v>159</v>
      </c>
      <c r="AF574" s="205" t="s">
        <v>160</v>
      </c>
      <c r="AG574" s="205" t="s">
        <v>161</v>
      </c>
      <c r="AH574" s="206" t="s">
        <v>162</v>
      </c>
      <c r="AR574" s="204" t="s">
        <v>159</v>
      </c>
      <c r="AS574" s="205" t="s">
        <v>160</v>
      </c>
      <c r="AT574" s="205" t="s">
        <v>161</v>
      </c>
      <c r="AU574" s="205" t="s">
        <v>162</v>
      </c>
      <c r="AV574" s="204" t="s">
        <v>159</v>
      </c>
      <c r="AW574" s="205" t="s">
        <v>160</v>
      </c>
      <c r="AX574" s="205" t="s">
        <v>161</v>
      </c>
      <c r="AY574" s="206" t="s">
        <v>162</v>
      </c>
      <c r="BI574" s="204" t="s">
        <v>159</v>
      </c>
      <c r="BJ574" s="205" t="s">
        <v>160</v>
      </c>
      <c r="BK574" s="205" t="s">
        <v>161</v>
      </c>
      <c r="BL574" s="205" t="s">
        <v>162</v>
      </c>
      <c r="BM574" s="204" t="s">
        <v>159</v>
      </c>
      <c r="BN574" s="205" t="s">
        <v>160</v>
      </c>
      <c r="BO574" s="205" t="s">
        <v>161</v>
      </c>
      <c r="BP574" s="206" t="s">
        <v>162</v>
      </c>
      <c r="BZ574" s="204" t="s">
        <v>159</v>
      </c>
      <c r="CA574" s="205" t="s">
        <v>160</v>
      </c>
      <c r="CB574" s="205" t="s">
        <v>161</v>
      </c>
      <c r="CC574" s="205" t="s">
        <v>162</v>
      </c>
      <c r="CD574" s="204" t="s">
        <v>159</v>
      </c>
      <c r="CE574" s="205" t="s">
        <v>160</v>
      </c>
      <c r="CF574" s="205" t="s">
        <v>161</v>
      </c>
      <c r="CG574" s="206" t="s">
        <v>162</v>
      </c>
      <c r="CQ574" s="204" t="s">
        <v>159</v>
      </c>
      <c r="CR574" s="205" t="s">
        <v>160</v>
      </c>
      <c r="CS574" s="205" t="s">
        <v>161</v>
      </c>
      <c r="CT574" s="205" t="s">
        <v>162</v>
      </c>
      <c r="CU574" s="204" t="s">
        <v>159</v>
      </c>
      <c r="CV574" s="205" t="s">
        <v>160</v>
      </c>
      <c r="CW574" s="205" t="s">
        <v>161</v>
      </c>
      <c r="CX574" s="206" t="s">
        <v>162</v>
      </c>
      <c r="DH574" s="204" t="s">
        <v>159</v>
      </c>
      <c r="DI574" s="205" t="s">
        <v>160</v>
      </c>
      <c r="DJ574" s="205" t="s">
        <v>161</v>
      </c>
      <c r="DK574" s="205" t="s">
        <v>162</v>
      </c>
      <c r="DL574" s="204" t="s">
        <v>159</v>
      </c>
      <c r="DM574" s="205" t="s">
        <v>160</v>
      </c>
      <c r="DN574" s="205" t="s">
        <v>161</v>
      </c>
      <c r="DO574" s="206" t="s">
        <v>162</v>
      </c>
      <c r="DY574" s="204" t="s">
        <v>159</v>
      </c>
      <c r="DZ574" s="205" t="s">
        <v>160</v>
      </c>
      <c r="EA574" s="205" t="s">
        <v>161</v>
      </c>
      <c r="EB574" s="205" t="s">
        <v>162</v>
      </c>
      <c r="EC574" s="204" t="s">
        <v>159</v>
      </c>
      <c r="ED574" s="205" t="s">
        <v>160</v>
      </c>
      <c r="EE574" s="205" t="s">
        <v>161</v>
      </c>
      <c r="EF574" s="206" t="s">
        <v>162</v>
      </c>
    </row>
    <row r="575" spans="2:136" x14ac:dyDescent="0.3">
      <c r="B575" s="12"/>
      <c r="C575" s="16"/>
      <c r="D575" s="51" t="s">
        <v>223</v>
      </c>
      <c r="E575" s="95" t="s">
        <v>224</v>
      </c>
      <c r="F575" s="95" t="s">
        <v>225</v>
      </c>
      <c r="G575" s="96" t="s">
        <v>226</v>
      </c>
      <c r="H575" s="51" t="s">
        <v>227</v>
      </c>
      <c r="I575" s="96" t="s">
        <v>228</v>
      </c>
      <c r="J575" s="637" t="s">
        <v>229</v>
      </c>
      <c r="K575" s="626"/>
      <c r="L575" s="626"/>
      <c r="M575" s="627"/>
      <c r="N575" s="637" t="s">
        <v>230</v>
      </c>
      <c r="O575" s="626"/>
      <c r="P575" s="626"/>
      <c r="Q575" s="627"/>
      <c r="S575" s="12"/>
      <c r="T575" s="202"/>
      <c r="U575" s="195" t="s">
        <v>223</v>
      </c>
      <c r="V575" s="196" t="s">
        <v>224</v>
      </c>
      <c r="W575" s="196" t="s">
        <v>225</v>
      </c>
      <c r="X575" s="197" t="s">
        <v>226</v>
      </c>
      <c r="Y575" s="195" t="s">
        <v>227</v>
      </c>
      <c r="Z575" s="197" t="s">
        <v>228</v>
      </c>
      <c r="AA575" s="637" t="s">
        <v>229</v>
      </c>
      <c r="AB575" s="626"/>
      <c r="AC575" s="626"/>
      <c r="AD575" s="627"/>
      <c r="AE575" s="626" t="s">
        <v>230</v>
      </c>
      <c r="AF575" s="626"/>
      <c r="AG575" s="626"/>
      <c r="AH575" s="627"/>
      <c r="AJ575" s="12"/>
      <c r="AK575" s="202"/>
      <c r="AL575" s="195" t="s">
        <v>223</v>
      </c>
      <c r="AM575" s="196" t="s">
        <v>224</v>
      </c>
      <c r="AN575" s="196" t="s">
        <v>225</v>
      </c>
      <c r="AO575" s="197" t="s">
        <v>226</v>
      </c>
      <c r="AP575" s="195" t="s">
        <v>227</v>
      </c>
      <c r="AQ575" s="197" t="s">
        <v>228</v>
      </c>
      <c r="AR575" s="637" t="s">
        <v>229</v>
      </c>
      <c r="AS575" s="626"/>
      <c r="AT575" s="626"/>
      <c r="AU575" s="627"/>
      <c r="AV575" s="626" t="s">
        <v>230</v>
      </c>
      <c r="AW575" s="626"/>
      <c r="AX575" s="626"/>
      <c r="AY575" s="627"/>
      <c r="BA575" s="12"/>
      <c r="BB575" s="202"/>
      <c r="BC575" s="195" t="s">
        <v>223</v>
      </c>
      <c r="BD575" s="196" t="s">
        <v>224</v>
      </c>
      <c r="BE575" s="196" t="s">
        <v>225</v>
      </c>
      <c r="BF575" s="197" t="s">
        <v>226</v>
      </c>
      <c r="BG575" s="195" t="s">
        <v>227</v>
      </c>
      <c r="BH575" s="197" t="s">
        <v>228</v>
      </c>
      <c r="BI575" s="637" t="s">
        <v>229</v>
      </c>
      <c r="BJ575" s="626"/>
      <c r="BK575" s="626"/>
      <c r="BL575" s="627"/>
      <c r="BM575" s="626" t="s">
        <v>230</v>
      </c>
      <c r="BN575" s="626"/>
      <c r="BO575" s="626"/>
      <c r="BP575" s="627"/>
      <c r="BR575" s="12"/>
      <c r="BS575" s="202"/>
      <c r="BT575" s="195" t="s">
        <v>223</v>
      </c>
      <c r="BU575" s="196" t="s">
        <v>224</v>
      </c>
      <c r="BV575" s="196" t="s">
        <v>225</v>
      </c>
      <c r="BW575" s="197" t="s">
        <v>226</v>
      </c>
      <c r="BX575" s="195" t="s">
        <v>227</v>
      </c>
      <c r="BY575" s="197" t="s">
        <v>228</v>
      </c>
      <c r="BZ575" s="637" t="s">
        <v>229</v>
      </c>
      <c r="CA575" s="626"/>
      <c r="CB575" s="626"/>
      <c r="CC575" s="627"/>
      <c r="CD575" s="626" t="s">
        <v>230</v>
      </c>
      <c r="CE575" s="626"/>
      <c r="CF575" s="626"/>
      <c r="CG575" s="627"/>
      <c r="CI575" s="12"/>
      <c r="CJ575" s="202"/>
      <c r="CK575" s="195" t="s">
        <v>223</v>
      </c>
      <c r="CL575" s="196" t="s">
        <v>224</v>
      </c>
      <c r="CM575" s="196" t="s">
        <v>225</v>
      </c>
      <c r="CN575" s="197" t="s">
        <v>226</v>
      </c>
      <c r="CO575" s="195" t="s">
        <v>227</v>
      </c>
      <c r="CP575" s="197" t="s">
        <v>228</v>
      </c>
      <c r="CQ575" s="637" t="s">
        <v>229</v>
      </c>
      <c r="CR575" s="626"/>
      <c r="CS575" s="626"/>
      <c r="CT575" s="627"/>
      <c r="CU575" s="626" t="s">
        <v>230</v>
      </c>
      <c r="CV575" s="626"/>
      <c r="CW575" s="626"/>
      <c r="CX575" s="627"/>
      <c r="CZ575" s="12"/>
      <c r="DA575" s="202"/>
      <c r="DB575" s="195" t="s">
        <v>223</v>
      </c>
      <c r="DC575" s="196" t="s">
        <v>224</v>
      </c>
      <c r="DD575" s="196" t="s">
        <v>225</v>
      </c>
      <c r="DE575" s="197" t="s">
        <v>226</v>
      </c>
      <c r="DF575" s="195" t="s">
        <v>227</v>
      </c>
      <c r="DG575" s="197" t="s">
        <v>228</v>
      </c>
      <c r="DH575" s="637" t="s">
        <v>229</v>
      </c>
      <c r="DI575" s="626"/>
      <c r="DJ575" s="626"/>
      <c r="DK575" s="627"/>
      <c r="DL575" s="626" t="s">
        <v>230</v>
      </c>
      <c r="DM575" s="626"/>
      <c r="DN575" s="626"/>
      <c r="DO575" s="627"/>
      <c r="DQ575" s="12"/>
      <c r="DR575" s="202"/>
      <c r="DS575" s="195" t="s">
        <v>223</v>
      </c>
      <c r="DT575" s="196" t="s">
        <v>224</v>
      </c>
      <c r="DU575" s="196" t="s">
        <v>225</v>
      </c>
      <c r="DV575" s="197" t="s">
        <v>226</v>
      </c>
      <c r="DW575" s="195" t="s">
        <v>227</v>
      </c>
      <c r="DX575" s="197" t="s">
        <v>228</v>
      </c>
      <c r="DY575" s="637" t="s">
        <v>229</v>
      </c>
      <c r="DZ575" s="626"/>
      <c r="EA575" s="626"/>
      <c r="EB575" s="627"/>
      <c r="EC575" s="626" t="s">
        <v>230</v>
      </c>
      <c r="ED575" s="626"/>
      <c r="EE575" s="626"/>
      <c r="EF575" s="627"/>
    </row>
    <row r="576" spans="2:136" x14ac:dyDescent="0.3">
      <c r="B576" s="12"/>
      <c r="C576" s="16"/>
      <c r="D576" s="177" t="str">
        <f>C555</f>
        <v>+X</v>
      </c>
      <c r="E576" s="178" t="str">
        <f>C556</f>
        <v>-X</v>
      </c>
      <c r="F576" s="178" t="str">
        <f>C557</f>
        <v>+Y</v>
      </c>
      <c r="G576" s="179" t="str">
        <f>C558</f>
        <v>-Y</v>
      </c>
      <c r="H576" s="177" t="str">
        <f>C559</f>
        <v>+X</v>
      </c>
      <c r="I576" s="179" t="str">
        <f>C560</f>
        <v>-X</v>
      </c>
      <c r="J576" s="638" t="str">
        <f>C561</f>
        <v>+Y</v>
      </c>
      <c r="K576" s="639"/>
      <c r="L576" s="639"/>
      <c r="M576" s="640"/>
      <c r="N576" s="638" t="str">
        <f>C562</f>
        <v>-Y</v>
      </c>
      <c r="O576" s="639"/>
      <c r="P576" s="639"/>
      <c r="Q576" s="640"/>
      <c r="S576" s="12"/>
      <c r="T576" s="202"/>
      <c r="U576" s="177" t="str">
        <f>T555</f>
        <v>+X</v>
      </c>
      <c r="V576" s="178" t="str">
        <f>T556</f>
        <v>-X</v>
      </c>
      <c r="W576" s="178" t="str">
        <f>T557</f>
        <v>+Y</v>
      </c>
      <c r="X576" s="179" t="str">
        <f>T558</f>
        <v>-Y</v>
      </c>
      <c r="Y576" s="177" t="str">
        <f>T559</f>
        <v>+X</v>
      </c>
      <c r="Z576" s="179" t="str">
        <f>T560</f>
        <v>-X</v>
      </c>
      <c r="AA576" s="638" t="str">
        <f>T561</f>
        <v>+Y</v>
      </c>
      <c r="AB576" s="639"/>
      <c r="AC576" s="639"/>
      <c r="AD576" s="640"/>
      <c r="AE576" s="638" t="str">
        <f>T562</f>
        <v>-Y</v>
      </c>
      <c r="AF576" s="639"/>
      <c r="AG576" s="639"/>
      <c r="AH576" s="640"/>
      <c r="AJ576" s="12"/>
      <c r="AK576" s="202"/>
      <c r="AL576" s="177" t="str">
        <f>AK555</f>
        <v>+X</v>
      </c>
      <c r="AM576" s="178" t="str">
        <f>AK556</f>
        <v>-X</v>
      </c>
      <c r="AN576" s="178" t="str">
        <f>AK557</f>
        <v>+Y</v>
      </c>
      <c r="AO576" s="179" t="str">
        <f>AK558</f>
        <v>-Y</v>
      </c>
      <c r="AP576" s="177" t="str">
        <f>AK559</f>
        <v>+X</v>
      </c>
      <c r="AQ576" s="179" t="str">
        <f>AK560</f>
        <v>-X</v>
      </c>
      <c r="AR576" s="638" t="str">
        <f>AK561</f>
        <v>+Y</v>
      </c>
      <c r="AS576" s="639"/>
      <c r="AT576" s="639"/>
      <c r="AU576" s="640"/>
      <c r="AV576" s="638" t="str">
        <f>AK562</f>
        <v>-Y</v>
      </c>
      <c r="AW576" s="639"/>
      <c r="AX576" s="639"/>
      <c r="AY576" s="640"/>
      <c r="BA576" s="12"/>
      <c r="BB576" s="202"/>
      <c r="BC576" s="177" t="str">
        <f>BB555</f>
        <v>+X</v>
      </c>
      <c r="BD576" s="178" t="str">
        <f>BB556</f>
        <v>-X</v>
      </c>
      <c r="BE576" s="178" t="str">
        <f>BB557</f>
        <v>+Y</v>
      </c>
      <c r="BF576" s="179" t="str">
        <f>BB558</f>
        <v>-Y</v>
      </c>
      <c r="BG576" s="177" t="str">
        <f>BB559</f>
        <v>+X</v>
      </c>
      <c r="BH576" s="179" t="str">
        <f>BB560</f>
        <v>-X</v>
      </c>
      <c r="BI576" s="638" t="str">
        <f>BB561</f>
        <v>+Y</v>
      </c>
      <c r="BJ576" s="639"/>
      <c r="BK576" s="639"/>
      <c r="BL576" s="640"/>
      <c r="BM576" s="638" t="str">
        <f>BB562</f>
        <v>-Y</v>
      </c>
      <c r="BN576" s="639"/>
      <c r="BO576" s="639"/>
      <c r="BP576" s="640"/>
      <c r="BR576" s="12"/>
      <c r="BS576" s="202"/>
      <c r="BT576" s="177" t="str">
        <f>BS555</f>
        <v>+Y</v>
      </c>
      <c r="BU576" s="178" t="str">
        <f>BS556</f>
        <v>-Y</v>
      </c>
      <c r="BV576" s="178" t="str">
        <f>BS557</f>
        <v>+X</v>
      </c>
      <c r="BW576" s="179" t="str">
        <f>BS558</f>
        <v>-X</v>
      </c>
      <c r="BX576" s="177" t="str">
        <f>BS559</f>
        <v>+Y</v>
      </c>
      <c r="BY576" s="179" t="str">
        <f>BS560</f>
        <v>-Y</v>
      </c>
      <c r="BZ576" s="638" t="str">
        <f>BS561</f>
        <v>+X</v>
      </c>
      <c r="CA576" s="639"/>
      <c r="CB576" s="639"/>
      <c r="CC576" s="640"/>
      <c r="CD576" s="638" t="str">
        <f>BS562</f>
        <v>-X</v>
      </c>
      <c r="CE576" s="639"/>
      <c r="CF576" s="639"/>
      <c r="CG576" s="640"/>
      <c r="CI576" s="12"/>
      <c r="CJ576" s="202"/>
      <c r="CK576" s="177" t="str">
        <f>CJ555</f>
        <v>+Y</v>
      </c>
      <c r="CL576" s="178" t="str">
        <f>CJ556</f>
        <v>-Y</v>
      </c>
      <c r="CM576" s="178" t="str">
        <f>CJ557</f>
        <v>+X</v>
      </c>
      <c r="CN576" s="179" t="str">
        <f>CJ558</f>
        <v>-X</v>
      </c>
      <c r="CO576" s="177" t="str">
        <f>CJ559</f>
        <v>+Y</v>
      </c>
      <c r="CP576" s="179" t="str">
        <f>CJ560</f>
        <v>-Y</v>
      </c>
      <c r="CQ576" s="638" t="str">
        <f>CJ561</f>
        <v>+X</v>
      </c>
      <c r="CR576" s="639"/>
      <c r="CS576" s="639"/>
      <c r="CT576" s="640"/>
      <c r="CU576" s="638" t="str">
        <f>CJ562</f>
        <v>-X</v>
      </c>
      <c r="CV576" s="639"/>
      <c r="CW576" s="639"/>
      <c r="CX576" s="640"/>
      <c r="CZ576" s="12"/>
      <c r="DA576" s="202"/>
      <c r="DB576" s="177" t="str">
        <f>DA555</f>
        <v>+Y</v>
      </c>
      <c r="DC576" s="178" t="str">
        <f>DA556</f>
        <v>-Y</v>
      </c>
      <c r="DD576" s="178" t="str">
        <f>DA557</f>
        <v>+X</v>
      </c>
      <c r="DE576" s="179" t="str">
        <f>DA558</f>
        <v>-X</v>
      </c>
      <c r="DF576" s="177" t="str">
        <f>DA559</f>
        <v>+Y</v>
      </c>
      <c r="DG576" s="179" t="str">
        <f>DA560</f>
        <v>-Y</v>
      </c>
      <c r="DH576" s="638" t="str">
        <f>DA561</f>
        <v>+X</v>
      </c>
      <c r="DI576" s="639"/>
      <c r="DJ576" s="639"/>
      <c r="DK576" s="640"/>
      <c r="DL576" s="638" t="str">
        <f>DA562</f>
        <v>-X</v>
      </c>
      <c r="DM576" s="639"/>
      <c r="DN576" s="639"/>
      <c r="DO576" s="640"/>
      <c r="DQ576" s="12"/>
      <c r="DR576" s="202"/>
      <c r="DS576" s="177" t="str">
        <f>DR555</f>
        <v>+Y</v>
      </c>
      <c r="DT576" s="178" t="str">
        <f>DR556</f>
        <v>-Y</v>
      </c>
      <c r="DU576" s="178" t="str">
        <f>DR557</f>
        <v>+X</v>
      </c>
      <c r="DV576" s="179" t="str">
        <f>DR558</f>
        <v>-X</v>
      </c>
      <c r="DW576" s="177" t="str">
        <f>DR559</f>
        <v>+Y</v>
      </c>
      <c r="DX576" s="179" t="str">
        <f>DR560</f>
        <v>-Y</v>
      </c>
      <c r="DY576" s="638" t="str">
        <f>DR561</f>
        <v>+X</v>
      </c>
      <c r="DZ576" s="639"/>
      <c r="EA576" s="639"/>
      <c r="EB576" s="640"/>
      <c r="EC576" s="638" t="str">
        <f>DR562</f>
        <v>-X</v>
      </c>
      <c r="ED576" s="639"/>
      <c r="EE576" s="639"/>
      <c r="EF576" s="640"/>
    </row>
    <row r="577" spans="2:136" x14ac:dyDescent="0.3">
      <c r="B577" s="110" t="s">
        <v>292</v>
      </c>
      <c r="C577" s="30"/>
      <c r="D577" s="187">
        <v>-1</v>
      </c>
      <c r="E577" s="148">
        <v>1</v>
      </c>
      <c r="F577" s="148"/>
      <c r="G577" s="159"/>
      <c r="H577" s="187">
        <f>IF(H576="+X",-SIN(C568*3.14159/180),0)</f>
        <v>-0.99999999999911982</v>
      </c>
      <c r="I577" s="159">
        <f>-H577</f>
        <v>0.99999999999911982</v>
      </c>
      <c r="J577" s="187">
        <f>IF(J576="+X",-SIN(C567*3.14159/180),0)</f>
        <v>0</v>
      </c>
      <c r="K577" s="148">
        <f>J577</f>
        <v>0</v>
      </c>
      <c r="L577" s="148">
        <f>K577</f>
        <v>0</v>
      </c>
      <c r="M577" s="159">
        <f>L577</f>
        <v>0</v>
      </c>
      <c r="N577" s="187">
        <f>-J577</f>
        <v>0</v>
      </c>
      <c r="O577" s="148">
        <f>N577</f>
        <v>0</v>
      </c>
      <c r="P577" s="148">
        <f>O577</f>
        <v>0</v>
      </c>
      <c r="Q577" s="159">
        <f>P577</f>
        <v>0</v>
      </c>
      <c r="S577" s="110" t="s">
        <v>292</v>
      </c>
      <c r="T577" s="205"/>
      <c r="U577" s="187">
        <v>-1</v>
      </c>
      <c r="V577" s="148">
        <v>1</v>
      </c>
      <c r="W577" s="148"/>
      <c r="X577" s="159"/>
      <c r="Y577" s="187">
        <f>IF(Y576="+X",-SIN(T568*3.14159/180),0)</f>
        <v>-0.99999999999911982</v>
      </c>
      <c r="Z577" s="159">
        <f>-Y577</f>
        <v>0.99999999999911982</v>
      </c>
      <c r="AA577" s="187">
        <f>IF(AA576="+X",-SIN(T567*3.14159/180),0)</f>
        <v>0</v>
      </c>
      <c r="AB577" s="148">
        <f>AA577</f>
        <v>0</v>
      </c>
      <c r="AC577" s="148">
        <f>AB577</f>
        <v>0</v>
      </c>
      <c r="AD577" s="159">
        <f>AC577</f>
        <v>0</v>
      </c>
      <c r="AE577" s="187">
        <f>-AA577</f>
        <v>0</v>
      </c>
      <c r="AF577" s="148">
        <f>AE577</f>
        <v>0</v>
      </c>
      <c r="AG577" s="148">
        <f>AF577</f>
        <v>0</v>
      </c>
      <c r="AH577" s="159">
        <f>AG577</f>
        <v>0</v>
      </c>
      <c r="AJ577" s="110" t="s">
        <v>292</v>
      </c>
      <c r="AK577" s="205"/>
      <c r="AL577" s="187">
        <v>-1</v>
      </c>
      <c r="AM577" s="148">
        <v>1</v>
      </c>
      <c r="AN577" s="148"/>
      <c r="AO577" s="159"/>
      <c r="AP577" s="187">
        <f>IF(AP576="+X",-SIN(AK568*3.14159/180),0)</f>
        <v>-0.99999999999911982</v>
      </c>
      <c r="AQ577" s="159">
        <f>-AP577</f>
        <v>0.99999999999911982</v>
      </c>
      <c r="AR577" s="187">
        <f>IF(AR576="+X",-SIN(AK567*3.14159/180),0)</f>
        <v>0</v>
      </c>
      <c r="AS577" s="148">
        <f>AR577</f>
        <v>0</v>
      </c>
      <c r="AT577" s="148">
        <f>AS577</f>
        <v>0</v>
      </c>
      <c r="AU577" s="159">
        <f>AT577</f>
        <v>0</v>
      </c>
      <c r="AV577" s="187">
        <f>-AR577</f>
        <v>0</v>
      </c>
      <c r="AW577" s="148">
        <f>AV577</f>
        <v>0</v>
      </c>
      <c r="AX577" s="148">
        <f>AW577</f>
        <v>0</v>
      </c>
      <c r="AY577" s="159">
        <f>AX577</f>
        <v>0</v>
      </c>
      <c r="BA577" s="110" t="s">
        <v>292</v>
      </c>
      <c r="BB577" s="205"/>
      <c r="BC577" s="187">
        <v>-1</v>
      </c>
      <c r="BD577" s="148">
        <v>1</v>
      </c>
      <c r="BE577" s="148"/>
      <c r="BF577" s="159"/>
      <c r="BG577" s="187">
        <f>IF(BG576="+X",-SIN(BB568*3.14159/180),0)</f>
        <v>-0.99999999999911982</v>
      </c>
      <c r="BH577" s="159">
        <f>-BG577</f>
        <v>0.99999999999911982</v>
      </c>
      <c r="BI577" s="187">
        <f>IF(BI576="+X",-SIN(BB567*3.14159/180),0)</f>
        <v>0</v>
      </c>
      <c r="BJ577" s="148">
        <f>BI577</f>
        <v>0</v>
      </c>
      <c r="BK577" s="148">
        <f>BJ577</f>
        <v>0</v>
      </c>
      <c r="BL577" s="159">
        <f>BK577</f>
        <v>0</v>
      </c>
      <c r="BM577" s="187">
        <f>-BI577</f>
        <v>0</v>
      </c>
      <c r="BN577" s="148">
        <f>BM577</f>
        <v>0</v>
      </c>
      <c r="BO577" s="148">
        <f>BN577</f>
        <v>0</v>
      </c>
      <c r="BP577" s="159">
        <f>BO577</f>
        <v>0</v>
      </c>
      <c r="BR577" s="110" t="s">
        <v>292</v>
      </c>
      <c r="BS577" s="205"/>
      <c r="BT577" s="187">
        <v>0</v>
      </c>
      <c r="BU577" s="148">
        <v>0</v>
      </c>
      <c r="BV577" s="148"/>
      <c r="BW577" s="159"/>
      <c r="BX577" s="187">
        <f>IF(BX576="+X",-SIN(BS568*3.14159/180),0)</f>
        <v>0</v>
      </c>
      <c r="BY577" s="159">
        <f>-BX577</f>
        <v>0</v>
      </c>
      <c r="BZ577" s="187">
        <f>IF(BZ576="+X",-SIN(BS567*3.14159/180),0)</f>
        <v>-0.99999999999911982</v>
      </c>
      <c r="CA577" s="148">
        <f>BZ577</f>
        <v>-0.99999999999911982</v>
      </c>
      <c r="CB577" s="148">
        <f>CA577</f>
        <v>-0.99999999999911982</v>
      </c>
      <c r="CC577" s="159">
        <f>CB577</f>
        <v>-0.99999999999911982</v>
      </c>
      <c r="CD577" s="187">
        <f>-BZ577</f>
        <v>0.99999999999911982</v>
      </c>
      <c r="CE577" s="148">
        <f>CD577</f>
        <v>0.99999999999911982</v>
      </c>
      <c r="CF577" s="148">
        <f>CE577</f>
        <v>0.99999999999911982</v>
      </c>
      <c r="CG577" s="159">
        <f>CF577</f>
        <v>0.99999999999911982</v>
      </c>
      <c r="CI577" s="110" t="s">
        <v>292</v>
      </c>
      <c r="CJ577" s="205"/>
      <c r="CK577" s="187">
        <v>0</v>
      </c>
      <c r="CL577" s="148">
        <v>0</v>
      </c>
      <c r="CM577" s="148"/>
      <c r="CN577" s="159"/>
      <c r="CO577" s="187">
        <f>IF(CO576="+X",-SIN(CJ568*3.14159/180),0)</f>
        <v>0</v>
      </c>
      <c r="CP577" s="159">
        <f>-CO577</f>
        <v>0</v>
      </c>
      <c r="CQ577" s="187">
        <f>IF(CQ576="+X",-SIN(CJ567*3.14159/180),0)</f>
        <v>-0.99999999999911982</v>
      </c>
      <c r="CR577" s="148">
        <f>CQ577</f>
        <v>-0.99999999999911982</v>
      </c>
      <c r="CS577" s="148">
        <f>CR577</f>
        <v>-0.99999999999911982</v>
      </c>
      <c r="CT577" s="159">
        <f>CS577</f>
        <v>-0.99999999999911982</v>
      </c>
      <c r="CU577" s="187">
        <f>-CQ577</f>
        <v>0.99999999999911982</v>
      </c>
      <c r="CV577" s="148">
        <f>CU577</f>
        <v>0.99999999999911982</v>
      </c>
      <c r="CW577" s="148">
        <f>CV577</f>
        <v>0.99999999999911982</v>
      </c>
      <c r="CX577" s="159">
        <f>CW577</f>
        <v>0.99999999999911982</v>
      </c>
      <c r="CZ577" s="110" t="s">
        <v>292</v>
      </c>
      <c r="DA577" s="205"/>
      <c r="DB577" s="187">
        <v>0</v>
      </c>
      <c r="DC577" s="148">
        <v>0</v>
      </c>
      <c r="DD577" s="148"/>
      <c r="DE577" s="159"/>
      <c r="DF577" s="187">
        <f>IF(DF576="+X",-SIN(DA568*3.14159/180),0)</f>
        <v>0</v>
      </c>
      <c r="DG577" s="159">
        <f>-DF577</f>
        <v>0</v>
      </c>
      <c r="DH577" s="187">
        <f>IF(DH576="+X",-SIN(DA567*3.14159/180),0)</f>
        <v>-0.99999999999911982</v>
      </c>
      <c r="DI577" s="148">
        <f>DH577</f>
        <v>-0.99999999999911982</v>
      </c>
      <c r="DJ577" s="148">
        <f>DI577</f>
        <v>-0.99999999999911982</v>
      </c>
      <c r="DK577" s="159">
        <f>DJ577</f>
        <v>-0.99999999999911982</v>
      </c>
      <c r="DL577" s="187">
        <f>-DH577</f>
        <v>0.99999999999911982</v>
      </c>
      <c r="DM577" s="148">
        <f>DL577</f>
        <v>0.99999999999911982</v>
      </c>
      <c r="DN577" s="148">
        <f>DM577</f>
        <v>0.99999999999911982</v>
      </c>
      <c r="DO577" s="159">
        <f>DN577</f>
        <v>0.99999999999911982</v>
      </c>
      <c r="DQ577" s="110" t="s">
        <v>292</v>
      </c>
      <c r="DR577" s="205"/>
      <c r="DS577" s="187">
        <v>0</v>
      </c>
      <c r="DT577" s="148">
        <v>0</v>
      </c>
      <c r="DU577" s="148"/>
      <c r="DV577" s="159"/>
      <c r="DW577" s="187">
        <f>IF(DW576="+X",-SIN(DR568*3.14159/180),0)</f>
        <v>0</v>
      </c>
      <c r="DX577" s="159">
        <f>-DW577</f>
        <v>0</v>
      </c>
      <c r="DY577" s="187">
        <f>IF(DY576="+X",-SIN(DR567*3.14159/180),0)</f>
        <v>-0.99999999999911982</v>
      </c>
      <c r="DZ577" s="148">
        <f>DY577</f>
        <v>-0.99999999999911982</v>
      </c>
      <c r="EA577" s="148">
        <f>DZ577</f>
        <v>-0.99999999999911982</v>
      </c>
      <c r="EB577" s="159">
        <f>EA577</f>
        <v>-0.99999999999911982</v>
      </c>
      <c r="EC577" s="187">
        <f>-DY577</f>
        <v>0.99999999999911982</v>
      </c>
      <c r="ED577" s="148">
        <f>EC577</f>
        <v>0.99999999999911982</v>
      </c>
      <c r="EE577" s="148">
        <f>ED577</f>
        <v>0.99999999999911982</v>
      </c>
      <c r="EF577" s="159">
        <f>EE577</f>
        <v>0.99999999999911982</v>
      </c>
    </row>
    <row r="578" spans="2:136" x14ac:dyDescent="0.3">
      <c r="B578" s="107" t="s">
        <v>293</v>
      </c>
      <c r="C578" s="16"/>
      <c r="D578" s="170">
        <v>0</v>
      </c>
      <c r="E578" s="60">
        <v>0</v>
      </c>
      <c r="F578" s="60"/>
      <c r="G578" s="188"/>
      <c r="H578" s="189">
        <f>IF(H576="+Y",-SIN(C568*3.14159/180),0)</f>
        <v>0</v>
      </c>
      <c r="I578" s="188">
        <f>-H578</f>
        <v>0</v>
      </c>
      <c r="J578" s="170">
        <f>IF(J576="+Y",-SIN(C567*3.14159/180),0)</f>
        <v>-0.51449575542752657</v>
      </c>
      <c r="K578" s="60">
        <f>J578</f>
        <v>-0.51449575542752657</v>
      </c>
      <c r="L578" s="60">
        <f t="shared" ref="L578:M579" si="274">K578</f>
        <v>-0.51449575542752657</v>
      </c>
      <c r="M578" s="188">
        <f t="shared" si="274"/>
        <v>-0.51449575542752657</v>
      </c>
      <c r="N578" s="170">
        <f>-J578</f>
        <v>0.51449575542752657</v>
      </c>
      <c r="O578" s="60">
        <f>N578</f>
        <v>0.51449575542752657</v>
      </c>
      <c r="P578" s="60">
        <f t="shared" ref="P578:Q579" si="275">O578</f>
        <v>0.51449575542752657</v>
      </c>
      <c r="Q578" s="188">
        <f t="shared" si="275"/>
        <v>0.51449575542752657</v>
      </c>
      <c r="S578" s="107" t="s">
        <v>293</v>
      </c>
      <c r="T578" s="202"/>
      <c r="U578" s="170">
        <v>0</v>
      </c>
      <c r="V578" s="60">
        <v>0</v>
      </c>
      <c r="W578" s="60"/>
      <c r="X578" s="188"/>
      <c r="Y578" s="189">
        <f>IF(Y576="+Y",-SIN(T568*3.14159/180),0)</f>
        <v>0</v>
      </c>
      <c r="Z578" s="188">
        <f>-Y578</f>
        <v>0</v>
      </c>
      <c r="AA578" s="170">
        <f>IF(AA576="+Y",-SIN(T567*3.14159/180),0)</f>
        <v>-0.51449575542752657</v>
      </c>
      <c r="AB578" s="60">
        <f t="shared" ref="AB578:AB579" si="276">AA578</f>
        <v>-0.51449575542752657</v>
      </c>
      <c r="AC578" s="60">
        <f t="shared" ref="AC578:AC579" si="277">AB578</f>
        <v>-0.51449575542752657</v>
      </c>
      <c r="AD578" s="188">
        <f t="shared" ref="AD578:AD579" si="278">AC578</f>
        <v>-0.51449575542752657</v>
      </c>
      <c r="AE578" s="170">
        <f>-AA578</f>
        <v>0.51449575542752657</v>
      </c>
      <c r="AF578" s="60">
        <f t="shared" ref="AF578:AF579" si="279">AE578</f>
        <v>0.51449575542752657</v>
      </c>
      <c r="AG578" s="60">
        <f t="shared" ref="AG578:AG579" si="280">AF578</f>
        <v>0.51449575542752657</v>
      </c>
      <c r="AH578" s="188">
        <f t="shared" ref="AH578:AH579" si="281">AG578</f>
        <v>0.51449575542752657</v>
      </c>
      <c r="AJ578" s="107" t="s">
        <v>293</v>
      </c>
      <c r="AK578" s="202"/>
      <c r="AL578" s="170">
        <v>0</v>
      </c>
      <c r="AM578" s="60">
        <v>0</v>
      </c>
      <c r="AN578" s="60"/>
      <c r="AO578" s="188"/>
      <c r="AP578" s="189">
        <f>IF(AP576="+Y",-SIN(AK568*3.14159/180),0)</f>
        <v>0</v>
      </c>
      <c r="AQ578" s="188">
        <f>-AP578</f>
        <v>0</v>
      </c>
      <c r="AR578" s="170">
        <f>IF(AR576="+Y",-SIN(AK567*3.14159/180),0)</f>
        <v>-0.51449575542752657</v>
      </c>
      <c r="AS578" s="60">
        <f t="shared" ref="AS578:AS579" si="282">AR578</f>
        <v>-0.51449575542752657</v>
      </c>
      <c r="AT578" s="60">
        <f t="shared" ref="AT578:AT579" si="283">AS578</f>
        <v>-0.51449575542752657</v>
      </c>
      <c r="AU578" s="188">
        <f t="shared" ref="AU578:AU579" si="284">AT578</f>
        <v>-0.51449575542752657</v>
      </c>
      <c r="AV578" s="170">
        <f>-AR578</f>
        <v>0.51449575542752657</v>
      </c>
      <c r="AW578" s="60">
        <f t="shared" ref="AW578:AW579" si="285">AV578</f>
        <v>0.51449575542752657</v>
      </c>
      <c r="AX578" s="60">
        <f t="shared" ref="AX578:AX579" si="286">AW578</f>
        <v>0.51449575542752657</v>
      </c>
      <c r="AY578" s="188">
        <f t="shared" ref="AY578:AY579" si="287">AX578</f>
        <v>0.51449575542752657</v>
      </c>
      <c r="BA578" s="107" t="s">
        <v>293</v>
      </c>
      <c r="BB578" s="202"/>
      <c r="BC578" s="170">
        <v>0</v>
      </c>
      <c r="BD578" s="60">
        <v>0</v>
      </c>
      <c r="BE578" s="60"/>
      <c r="BF578" s="188"/>
      <c r="BG578" s="189">
        <f>IF(BG576="+Y",-SIN(BB568*3.14159/180),0)</f>
        <v>0</v>
      </c>
      <c r="BH578" s="188">
        <f>-BG578</f>
        <v>0</v>
      </c>
      <c r="BI578" s="170">
        <f>IF(BI576="+Y",-SIN(BB567*3.14159/180),0)</f>
        <v>-0.51449575542752657</v>
      </c>
      <c r="BJ578" s="60">
        <f t="shared" ref="BJ578:BJ579" si="288">BI578</f>
        <v>-0.51449575542752657</v>
      </c>
      <c r="BK578" s="60">
        <f t="shared" ref="BK578:BK579" si="289">BJ578</f>
        <v>-0.51449575542752657</v>
      </c>
      <c r="BL578" s="188">
        <f t="shared" ref="BL578:BL579" si="290">BK578</f>
        <v>-0.51449575542752657</v>
      </c>
      <c r="BM578" s="170">
        <f>-BI578</f>
        <v>0.51449575542752657</v>
      </c>
      <c r="BN578" s="60">
        <f t="shared" ref="BN578:BN579" si="291">BM578</f>
        <v>0.51449575542752657</v>
      </c>
      <c r="BO578" s="60">
        <f t="shared" ref="BO578:BO579" si="292">BN578</f>
        <v>0.51449575542752657</v>
      </c>
      <c r="BP578" s="188">
        <f t="shared" ref="BP578:BP579" si="293">BO578</f>
        <v>0.51449575542752657</v>
      </c>
      <c r="BR578" s="107" t="s">
        <v>293</v>
      </c>
      <c r="BS578" s="202"/>
      <c r="BT578" s="170">
        <v>-1</v>
      </c>
      <c r="BU578" s="60">
        <v>1</v>
      </c>
      <c r="BV578" s="60"/>
      <c r="BW578" s="188"/>
      <c r="BX578" s="189">
        <f>IF(BX576="+Y",-SIN(BS568*3.14159/180),0)</f>
        <v>-0.51449575542752657</v>
      </c>
      <c r="BY578" s="188">
        <f>-BX578</f>
        <v>0.51449575542752657</v>
      </c>
      <c r="BZ578" s="170">
        <f>IF(BZ576="+Y",-SIN(BS567*3.14159/180),0)</f>
        <v>0</v>
      </c>
      <c r="CA578" s="60">
        <f t="shared" ref="CA578:CA579" si="294">BZ578</f>
        <v>0</v>
      </c>
      <c r="CB578" s="60">
        <f t="shared" ref="CB578:CB579" si="295">CA578</f>
        <v>0</v>
      </c>
      <c r="CC578" s="188">
        <f t="shared" ref="CC578:CC579" si="296">CB578</f>
        <v>0</v>
      </c>
      <c r="CD578" s="170">
        <f>-BZ578</f>
        <v>0</v>
      </c>
      <c r="CE578" s="60">
        <f t="shared" ref="CE578:CE579" si="297">CD578</f>
        <v>0</v>
      </c>
      <c r="CF578" s="60">
        <f t="shared" ref="CF578:CF579" si="298">CE578</f>
        <v>0</v>
      </c>
      <c r="CG578" s="188">
        <f t="shared" ref="CG578:CG579" si="299">CF578</f>
        <v>0</v>
      </c>
      <c r="CI578" s="107" t="s">
        <v>293</v>
      </c>
      <c r="CJ578" s="202"/>
      <c r="CK578" s="170">
        <v>-1</v>
      </c>
      <c r="CL578" s="60">
        <v>1</v>
      </c>
      <c r="CM578" s="60"/>
      <c r="CN578" s="188"/>
      <c r="CO578" s="189">
        <f>IF(CO576="+Y",-SIN(CJ568*3.14159/180),0)</f>
        <v>-0.51449575542752657</v>
      </c>
      <c r="CP578" s="188">
        <f>-CO578</f>
        <v>0.51449575542752657</v>
      </c>
      <c r="CQ578" s="170">
        <f>IF(CQ576="+Y",-SIN(CJ567*3.14159/180),0)</f>
        <v>0</v>
      </c>
      <c r="CR578" s="60">
        <f t="shared" ref="CR578:CR579" si="300">CQ578</f>
        <v>0</v>
      </c>
      <c r="CS578" s="60">
        <f t="shared" ref="CS578:CS579" si="301">CR578</f>
        <v>0</v>
      </c>
      <c r="CT578" s="188">
        <f t="shared" ref="CT578:CT579" si="302">CS578</f>
        <v>0</v>
      </c>
      <c r="CU578" s="170">
        <f>-CQ578</f>
        <v>0</v>
      </c>
      <c r="CV578" s="60">
        <f t="shared" ref="CV578:CV579" si="303">CU578</f>
        <v>0</v>
      </c>
      <c r="CW578" s="60">
        <f t="shared" ref="CW578:CW579" si="304">CV578</f>
        <v>0</v>
      </c>
      <c r="CX578" s="188">
        <f t="shared" ref="CX578:CX579" si="305">CW578</f>
        <v>0</v>
      </c>
      <c r="CZ578" s="107" t="s">
        <v>293</v>
      </c>
      <c r="DA578" s="202"/>
      <c r="DB578" s="170">
        <v>-1</v>
      </c>
      <c r="DC578" s="60">
        <v>1</v>
      </c>
      <c r="DD578" s="60"/>
      <c r="DE578" s="188"/>
      <c r="DF578" s="189">
        <f>IF(DF576="+Y",-SIN(DA568*3.14159/180),0)</f>
        <v>-0.51449575542752657</v>
      </c>
      <c r="DG578" s="188">
        <f>-DF578</f>
        <v>0.51449575542752657</v>
      </c>
      <c r="DH578" s="170">
        <f>IF(DH576="+Y",-SIN(DA567*3.14159/180),0)</f>
        <v>0</v>
      </c>
      <c r="DI578" s="60">
        <f t="shared" ref="DI578:DI579" si="306">DH578</f>
        <v>0</v>
      </c>
      <c r="DJ578" s="60">
        <f t="shared" ref="DJ578:DJ579" si="307">DI578</f>
        <v>0</v>
      </c>
      <c r="DK578" s="188">
        <f t="shared" ref="DK578:DK579" si="308">DJ578</f>
        <v>0</v>
      </c>
      <c r="DL578" s="170">
        <f>-DH578</f>
        <v>0</v>
      </c>
      <c r="DM578" s="60">
        <f t="shared" ref="DM578:DM579" si="309">DL578</f>
        <v>0</v>
      </c>
      <c r="DN578" s="60">
        <f t="shared" ref="DN578:DN579" si="310">DM578</f>
        <v>0</v>
      </c>
      <c r="DO578" s="188">
        <f t="shared" ref="DO578:DO579" si="311">DN578</f>
        <v>0</v>
      </c>
      <c r="DQ578" s="107" t="s">
        <v>293</v>
      </c>
      <c r="DR578" s="202"/>
      <c r="DS578" s="170">
        <v>-1</v>
      </c>
      <c r="DT578" s="60">
        <v>1</v>
      </c>
      <c r="DU578" s="60"/>
      <c r="DV578" s="188"/>
      <c r="DW578" s="189">
        <f>IF(DW576="+Y",-SIN(DR568*3.14159/180),0)</f>
        <v>-0.51449575542752657</v>
      </c>
      <c r="DX578" s="188">
        <f>-DW578</f>
        <v>0.51449575542752657</v>
      </c>
      <c r="DY578" s="170">
        <f>IF(DY576="+Y",-SIN(DR567*3.14159/180),0)</f>
        <v>0</v>
      </c>
      <c r="DZ578" s="60">
        <f t="shared" ref="DZ578:DZ579" si="312">DY578</f>
        <v>0</v>
      </c>
      <c r="EA578" s="60">
        <f t="shared" ref="EA578:EA579" si="313">DZ578</f>
        <v>0</v>
      </c>
      <c r="EB578" s="188">
        <f t="shared" ref="EB578:EB579" si="314">EA578</f>
        <v>0</v>
      </c>
      <c r="EC578" s="170">
        <f>-DY578</f>
        <v>0</v>
      </c>
      <c r="ED578" s="60">
        <f t="shared" ref="ED578:ED579" si="315">EC578</f>
        <v>0</v>
      </c>
      <c r="EE578" s="60">
        <f t="shared" ref="EE578:EE579" si="316">ED578</f>
        <v>0</v>
      </c>
      <c r="EF578" s="188">
        <f t="shared" ref="EF578:EF579" si="317">EE578</f>
        <v>0</v>
      </c>
    </row>
    <row r="579" spans="2:136" x14ac:dyDescent="0.3">
      <c r="B579" s="112" t="s">
        <v>294</v>
      </c>
      <c r="C579" s="29"/>
      <c r="D579" s="89">
        <v>0</v>
      </c>
      <c r="E579" s="152">
        <v>0</v>
      </c>
      <c r="F579" s="152"/>
      <c r="G579" s="100"/>
      <c r="H579" s="190">
        <f>-COS(C568*3.14159/180)</f>
        <v>-1.326794896677558E-6</v>
      </c>
      <c r="I579" s="100">
        <f>H579</f>
        <v>-1.326794896677558E-6</v>
      </c>
      <c r="J579" s="89">
        <f>-COS(C567*3.14159/180)</f>
        <v>-0.85749292571254421</v>
      </c>
      <c r="K579" s="152">
        <f>J579</f>
        <v>-0.85749292571254421</v>
      </c>
      <c r="L579" s="152">
        <f t="shared" si="274"/>
        <v>-0.85749292571254421</v>
      </c>
      <c r="M579" s="100">
        <f t="shared" si="274"/>
        <v>-0.85749292571254421</v>
      </c>
      <c r="N579" s="89">
        <f>J579</f>
        <v>-0.85749292571254421</v>
      </c>
      <c r="O579" s="152">
        <f>N579</f>
        <v>-0.85749292571254421</v>
      </c>
      <c r="P579" s="152">
        <f t="shared" si="275"/>
        <v>-0.85749292571254421</v>
      </c>
      <c r="Q579" s="100">
        <f t="shared" si="275"/>
        <v>-0.85749292571254421</v>
      </c>
      <c r="S579" s="112" t="s">
        <v>294</v>
      </c>
      <c r="T579" s="29"/>
      <c r="U579" s="89">
        <v>0</v>
      </c>
      <c r="V579" s="152">
        <v>0</v>
      </c>
      <c r="W579" s="152"/>
      <c r="X579" s="100"/>
      <c r="Y579" s="190">
        <f>-COS(T568*3.14159/180)</f>
        <v>-1.326794896677558E-6</v>
      </c>
      <c r="Z579" s="100">
        <f>Y579</f>
        <v>-1.326794896677558E-6</v>
      </c>
      <c r="AA579" s="89">
        <f>-COS(T567*3.14159/180)</f>
        <v>-0.85749292571254421</v>
      </c>
      <c r="AB579" s="152">
        <f t="shared" si="276"/>
        <v>-0.85749292571254421</v>
      </c>
      <c r="AC579" s="152">
        <f t="shared" si="277"/>
        <v>-0.85749292571254421</v>
      </c>
      <c r="AD579" s="100">
        <f t="shared" si="278"/>
        <v>-0.85749292571254421</v>
      </c>
      <c r="AE579" s="89">
        <f>AA579</f>
        <v>-0.85749292571254421</v>
      </c>
      <c r="AF579" s="152">
        <f t="shared" si="279"/>
        <v>-0.85749292571254421</v>
      </c>
      <c r="AG579" s="152">
        <f t="shared" si="280"/>
        <v>-0.85749292571254421</v>
      </c>
      <c r="AH579" s="100">
        <f t="shared" si="281"/>
        <v>-0.85749292571254421</v>
      </c>
      <c r="AJ579" s="112" t="s">
        <v>294</v>
      </c>
      <c r="AK579" s="29"/>
      <c r="AL579" s="89">
        <v>0</v>
      </c>
      <c r="AM579" s="152">
        <v>0</v>
      </c>
      <c r="AN579" s="152"/>
      <c r="AO579" s="100"/>
      <c r="AP579" s="190">
        <f>-COS(AK568*3.14159/180)</f>
        <v>-1.326794896677558E-6</v>
      </c>
      <c r="AQ579" s="100">
        <f>AP579</f>
        <v>-1.326794896677558E-6</v>
      </c>
      <c r="AR579" s="89">
        <f>-COS(AK567*3.14159/180)</f>
        <v>-0.85749292571254421</v>
      </c>
      <c r="AS579" s="152">
        <f t="shared" si="282"/>
        <v>-0.85749292571254421</v>
      </c>
      <c r="AT579" s="152">
        <f t="shared" si="283"/>
        <v>-0.85749292571254421</v>
      </c>
      <c r="AU579" s="100">
        <f t="shared" si="284"/>
        <v>-0.85749292571254421</v>
      </c>
      <c r="AV579" s="89">
        <f>AR579</f>
        <v>-0.85749292571254421</v>
      </c>
      <c r="AW579" s="152">
        <f t="shared" si="285"/>
        <v>-0.85749292571254421</v>
      </c>
      <c r="AX579" s="152">
        <f t="shared" si="286"/>
        <v>-0.85749292571254421</v>
      </c>
      <c r="AY579" s="100">
        <f t="shared" si="287"/>
        <v>-0.85749292571254421</v>
      </c>
      <c r="BA579" s="112" t="s">
        <v>294</v>
      </c>
      <c r="BB579" s="29"/>
      <c r="BC579" s="89">
        <v>0</v>
      </c>
      <c r="BD579" s="152">
        <v>0</v>
      </c>
      <c r="BE579" s="152"/>
      <c r="BF579" s="100"/>
      <c r="BG579" s="190">
        <f>-COS(BB568*3.14159/180)</f>
        <v>-1.326794896677558E-6</v>
      </c>
      <c r="BH579" s="100">
        <f>BG579</f>
        <v>-1.326794896677558E-6</v>
      </c>
      <c r="BI579" s="89">
        <f>-COS(BB567*3.14159/180)</f>
        <v>-0.85749292571254421</v>
      </c>
      <c r="BJ579" s="152">
        <f t="shared" si="288"/>
        <v>-0.85749292571254421</v>
      </c>
      <c r="BK579" s="152">
        <f t="shared" si="289"/>
        <v>-0.85749292571254421</v>
      </c>
      <c r="BL579" s="100">
        <f t="shared" si="290"/>
        <v>-0.85749292571254421</v>
      </c>
      <c r="BM579" s="89">
        <f>BI579</f>
        <v>-0.85749292571254421</v>
      </c>
      <c r="BN579" s="152">
        <f t="shared" si="291"/>
        <v>-0.85749292571254421</v>
      </c>
      <c r="BO579" s="152">
        <f t="shared" si="292"/>
        <v>-0.85749292571254421</v>
      </c>
      <c r="BP579" s="100">
        <f t="shared" si="293"/>
        <v>-0.85749292571254421</v>
      </c>
      <c r="BR579" s="112" t="s">
        <v>294</v>
      </c>
      <c r="BS579" s="29"/>
      <c r="BT579" s="89">
        <v>0</v>
      </c>
      <c r="BU579" s="152">
        <v>0</v>
      </c>
      <c r="BV579" s="152"/>
      <c r="BW579" s="100"/>
      <c r="BX579" s="190">
        <f>-COS(BS568*3.14159/180)</f>
        <v>-0.85749292571254421</v>
      </c>
      <c r="BY579" s="100">
        <f>BX579</f>
        <v>-0.85749292571254421</v>
      </c>
      <c r="BZ579" s="89">
        <f>-COS(BS567*3.14159/180)</f>
        <v>-1.326794896677558E-6</v>
      </c>
      <c r="CA579" s="152">
        <f t="shared" si="294"/>
        <v>-1.326794896677558E-6</v>
      </c>
      <c r="CB579" s="152">
        <f t="shared" si="295"/>
        <v>-1.326794896677558E-6</v>
      </c>
      <c r="CC579" s="100">
        <f t="shared" si="296"/>
        <v>-1.326794896677558E-6</v>
      </c>
      <c r="CD579" s="89">
        <f>BZ579</f>
        <v>-1.326794896677558E-6</v>
      </c>
      <c r="CE579" s="152">
        <f t="shared" si="297"/>
        <v>-1.326794896677558E-6</v>
      </c>
      <c r="CF579" s="152">
        <f t="shared" si="298"/>
        <v>-1.326794896677558E-6</v>
      </c>
      <c r="CG579" s="100">
        <f t="shared" si="299"/>
        <v>-1.326794896677558E-6</v>
      </c>
      <c r="CI579" s="112" t="s">
        <v>294</v>
      </c>
      <c r="CJ579" s="29"/>
      <c r="CK579" s="89">
        <v>0</v>
      </c>
      <c r="CL579" s="152">
        <v>0</v>
      </c>
      <c r="CM579" s="152"/>
      <c r="CN579" s="100"/>
      <c r="CO579" s="190">
        <f>-COS(CJ568*3.14159/180)</f>
        <v>-0.85749292571254421</v>
      </c>
      <c r="CP579" s="100">
        <f>CO579</f>
        <v>-0.85749292571254421</v>
      </c>
      <c r="CQ579" s="89">
        <f>-COS(CJ567*3.14159/180)</f>
        <v>-1.326794896677558E-6</v>
      </c>
      <c r="CR579" s="152">
        <f t="shared" si="300"/>
        <v>-1.326794896677558E-6</v>
      </c>
      <c r="CS579" s="152">
        <f t="shared" si="301"/>
        <v>-1.326794896677558E-6</v>
      </c>
      <c r="CT579" s="100">
        <f t="shared" si="302"/>
        <v>-1.326794896677558E-6</v>
      </c>
      <c r="CU579" s="89">
        <f>CQ579</f>
        <v>-1.326794896677558E-6</v>
      </c>
      <c r="CV579" s="152">
        <f t="shared" si="303"/>
        <v>-1.326794896677558E-6</v>
      </c>
      <c r="CW579" s="152">
        <f t="shared" si="304"/>
        <v>-1.326794896677558E-6</v>
      </c>
      <c r="CX579" s="100">
        <f t="shared" si="305"/>
        <v>-1.326794896677558E-6</v>
      </c>
      <c r="CZ579" s="112" t="s">
        <v>294</v>
      </c>
      <c r="DA579" s="29"/>
      <c r="DB579" s="89">
        <v>0</v>
      </c>
      <c r="DC579" s="152">
        <v>0</v>
      </c>
      <c r="DD579" s="152"/>
      <c r="DE579" s="100"/>
      <c r="DF579" s="190">
        <f>-COS(DA568*3.14159/180)</f>
        <v>-0.85749292571254421</v>
      </c>
      <c r="DG579" s="100">
        <f>DF579</f>
        <v>-0.85749292571254421</v>
      </c>
      <c r="DH579" s="89">
        <f>-COS(DA567*3.14159/180)</f>
        <v>-1.326794896677558E-6</v>
      </c>
      <c r="DI579" s="152">
        <f t="shared" si="306"/>
        <v>-1.326794896677558E-6</v>
      </c>
      <c r="DJ579" s="152">
        <f t="shared" si="307"/>
        <v>-1.326794896677558E-6</v>
      </c>
      <c r="DK579" s="100">
        <f t="shared" si="308"/>
        <v>-1.326794896677558E-6</v>
      </c>
      <c r="DL579" s="89">
        <f>DH579</f>
        <v>-1.326794896677558E-6</v>
      </c>
      <c r="DM579" s="152">
        <f t="shared" si="309"/>
        <v>-1.326794896677558E-6</v>
      </c>
      <c r="DN579" s="152">
        <f t="shared" si="310"/>
        <v>-1.326794896677558E-6</v>
      </c>
      <c r="DO579" s="100">
        <f t="shared" si="311"/>
        <v>-1.326794896677558E-6</v>
      </c>
      <c r="DQ579" s="112" t="s">
        <v>294</v>
      </c>
      <c r="DR579" s="29"/>
      <c r="DS579" s="89">
        <v>0</v>
      </c>
      <c r="DT579" s="152">
        <v>0</v>
      </c>
      <c r="DU579" s="152"/>
      <c r="DV579" s="100"/>
      <c r="DW579" s="190">
        <f>-COS(DR568*3.14159/180)</f>
        <v>-0.85749292571254421</v>
      </c>
      <c r="DX579" s="100">
        <f>DW579</f>
        <v>-0.85749292571254421</v>
      </c>
      <c r="DY579" s="89">
        <f>-COS(DR567*3.14159/180)</f>
        <v>-1.326794896677558E-6</v>
      </c>
      <c r="DZ579" s="152">
        <f t="shared" si="312"/>
        <v>-1.326794896677558E-6</v>
      </c>
      <c r="EA579" s="152">
        <f t="shared" si="313"/>
        <v>-1.326794896677558E-6</v>
      </c>
      <c r="EB579" s="100">
        <f t="shared" si="314"/>
        <v>-1.326794896677558E-6</v>
      </c>
      <c r="EC579" s="89">
        <f>DY579</f>
        <v>-1.326794896677558E-6</v>
      </c>
      <c r="ED579" s="152">
        <f t="shared" si="315"/>
        <v>-1.326794896677558E-6</v>
      </c>
      <c r="EE579" s="152">
        <f t="shared" si="316"/>
        <v>-1.326794896677558E-6</v>
      </c>
      <c r="EF579" s="100">
        <f t="shared" si="317"/>
        <v>-1.326794896677558E-6</v>
      </c>
    </row>
    <row r="580" spans="2:136" x14ac:dyDescent="0.3">
      <c r="B580" s="110" t="s">
        <v>295</v>
      </c>
      <c r="C580" s="30" t="s">
        <v>296</v>
      </c>
      <c r="D580" s="187">
        <f>$D$5-0.5*$D$14</f>
        <v>7.5</v>
      </c>
      <c r="E580" s="148">
        <f>$D$5-0.5*$D$14</f>
        <v>7.5</v>
      </c>
      <c r="F580" s="148"/>
      <c r="G580" s="159"/>
      <c r="H580" s="187">
        <f>IF(H576="+X",C569+(C564+2*C566)*C571/3/(C564+C566),0)</f>
        <v>14</v>
      </c>
      <c r="I580" s="159">
        <f>H580</f>
        <v>14</v>
      </c>
      <c r="J580" s="187">
        <v>0</v>
      </c>
      <c r="K580" s="148">
        <v>0</v>
      </c>
      <c r="L580" s="148">
        <v>0</v>
      </c>
      <c r="M580" s="159">
        <v>0</v>
      </c>
      <c r="N580" s="187">
        <v>0</v>
      </c>
      <c r="O580" s="148">
        <v>0</v>
      </c>
      <c r="P580" s="148">
        <v>0</v>
      </c>
      <c r="Q580" s="159">
        <v>0</v>
      </c>
      <c r="S580" s="110" t="s">
        <v>295</v>
      </c>
      <c r="T580" s="205" t="s">
        <v>296</v>
      </c>
      <c r="U580" s="187">
        <f>$D$5-0.5*$D$14</f>
        <v>7.5</v>
      </c>
      <c r="V580" s="148">
        <f>$D$5-0.5*$D$14</f>
        <v>7.5</v>
      </c>
      <c r="W580" s="148"/>
      <c r="X580" s="159"/>
      <c r="Y580" s="187">
        <f>IF(Y576="+X",T569+(T564+2*T566)*T571/3/(T564+T566),0)</f>
        <v>14</v>
      </c>
      <c r="Z580" s="159">
        <f>Y580</f>
        <v>14</v>
      </c>
      <c r="AA580" s="187">
        <v>0</v>
      </c>
      <c r="AB580" s="148">
        <v>0</v>
      </c>
      <c r="AC580" s="148">
        <v>0</v>
      </c>
      <c r="AD580" s="159">
        <v>0</v>
      </c>
      <c r="AE580" s="187">
        <v>0</v>
      </c>
      <c r="AF580" s="148">
        <v>0</v>
      </c>
      <c r="AG580" s="148">
        <v>0</v>
      </c>
      <c r="AH580" s="159">
        <v>0</v>
      </c>
      <c r="AJ580" s="110" t="s">
        <v>295</v>
      </c>
      <c r="AK580" s="205" t="s">
        <v>296</v>
      </c>
      <c r="AL580" s="187">
        <f>$D$5-0.5*$D$14</f>
        <v>7.5</v>
      </c>
      <c r="AM580" s="148">
        <f>$D$5-0.5*$D$14</f>
        <v>7.5</v>
      </c>
      <c r="AN580" s="148"/>
      <c r="AO580" s="159"/>
      <c r="AP580" s="187">
        <f>IF(AP576="+X",AK569+(AK564+2*AK566)*AK571/3/(AK564+AK566),0)</f>
        <v>14</v>
      </c>
      <c r="AQ580" s="159">
        <f>AP580</f>
        <v>14</v>
      </c>
      <c r="AR580" s="187">
        <v>0</v>
      </c>
      <c r="AS580" s="148">
        <v>0</v>
      </c>
      <c r="AT580" s="148">
        <v>0</v>
      </c>
      <c r="AU580" s="159">
        <v>0</v>
      </c>
      <c r="AV580" s="187">
        <v>0</v>
      </c>
      <c r="AW580" s="148">
        <v>0</v>
      </c>
      <c r="AX580" s="148">
        <v>0</v>
      </c>
      <c r="AY580" s="159">
        <v>0</v>
      </c>
      <c r="BA580" s="110" t="s">
        <v>295</v>
      </c>
      <c r="BB580" s="205" t="s">
        <v>296</v>
      </c>
      <c r="BC580" s="187">
        <f>$D$5-0.5*$D$14</f>
        <v>7.5</v>
      </c>
      <c r="BD580" s="148">
        <f>$D$5-0.5*$D$14</f>
        <v>7.5</v>
      </c>
      <c r="BE580" s="148"/>
      <c r="BF580" s="159"/>
      <c r="BG580" s="187">
        <f>IF(BG576="+X",BB569+(BB564+2*BB566)*BB571/3/(BB564+BB566),0)</f>
        <v>14</v>
      </c>
      <c r="BH580" s="159">
        <f>BG580</f>
        <v>14</v>
      </c>
      <c r="BI580" s="187">
        <v>0</v>
      </c>
      <c r="BJ580" s="148">
        <v>0</v>
      </c>
      <c r="BK580" s="148">
        <v>0</v>
      </c>
      <c r="BL580" s="159">
        <v>0</v>
      </c>
      <c r="BM580" s="187">
        <v>0</v>
      </c>
      <c r="BN580" s="148">
        <v>0</v>
      </c>
      <c r="BO580" s="148">
        <v>0</v>
      </c>
      <c r="BP580" s="159">
        <v>0</v>
      </c>
      <c r="BR580" s="110" t="s">
        <v>295</v>
      </c>
      <c r="BS580" s="205" t="s">
        <v>296</v>
      </c>
      <c r="BT580" s="187">
        <v>0</v>
      </c>
      <c r="BU580" s="148">
        <v>0</v>
      </c>
      <c r="BV580" s="148"/>
      <c r="BW580" s="159"/>
      <c r="BX580" s="187">
        <f>IF(BX576="+X",BS569+(BS564+2*BS566)*BS571/3/(BS564+BS566),0)</f>
        <v>0</v>
      </c>
      <c r="BY580" s="159">
        <f>BX580</f>
        <v>0</v>
      </c>
      <c r="BZ580" s="187">
        <v>0</v>
      </c>
      <c r="CA580" s="148">
        <v>0</v>
      </c>
      <c r="CB580" s="148">
        <v>0</v>
      </c>
      <c r="CC580" s="159">
        <v>0</v>
      </c>
      <c r="CD580" s="187">
        <v>0</v>
      </c>
      <c r="CE580" s="148">
        <v>0</v>
      </c>
      <c r="CF580" s="148">
        <v>0</v>
      </c>
      <c r="CG580" s="159">
        <v>0</v>
      </c>
      <c r="CI580" s="110" t="s">
        <v>295</v>
      </c>
      <c r="CJ580" s="205" t="s">
        <v>296</v>
      </c>
      <c r="CK580" s="187">
        <v>0</v>
      </c>
      <c r="CL580" s="148">
        <v>0</v>
      </c>
      <c r="CM580" s="148"/>
      <c r="CN580" s="159"/>
      <c r="CO580" s="187">
        <f>IF(CO576="+X",CJ569+(CJ564+2*CJ566)*CJ571/3/(CJ564+CJ566),0)</f>
        <v>0</v>
      </c>
      <c r="CP580" s="159">
        <f>CO580</f>
        <v>0</v>
      </c>
      <c r="CQ580" s="187">
        <v>0</v>
      </c>
      <c r="CR580" s="148">
        <v>0</v>
      </c>
      <c r="CS580" s="148">
        <v>0</v>
      </c>
      <c r="CT580" s="159">
        <v>0</v>
      </c>
      <c r="CU580" s="187">
        <v>0</v>
      </c>
      <c r="CV580" s="148">
        <v>0</v>
      </c>
      <c r="CW580" s="148">
        <v>0</v>
      </c>
      <c r="CX580" s="159">
        <v>0</v>
      </c>
      <c r="CZ580" s="110" t="s">
        <v>295</v>
      </c>
      <c r="DA580" s="205" t="s">
        <v>296</v>
      </c>
      <c r="DB580" s="187">
        <v>0</v>
      </c>
      <c r="DC580" s="148">
        <v>0</v>
      </c>
      <c r="DD580" s="148"/>
      <c r="DE580" s="159"/>
      <c r="DF580" s="187">
        <f>IF(DF576="+X",DA569+(DA564+2*DA566)*DA571/3/(DA564+DA566),0)</f>
        <v>0</v>
      </c>
      <c r="DG580" s="159">
        <f>DF580</f>
        <v>0</v>
      </c>
      <c r="DH580" s="187">
        <v>0</v>
      </c>
      <c r="DI580" s="148">
        <v>0</v>
      </c>
      <c r="DJ580" s="148">
        <v>0</v>
      </c>
      <c r="DK580" s="159">
        <v>0</v>
      </c>
      <c r="DL580" s="187">
        <v>0</v>
      </c>
      <c r="DM580" s="148">
        <v>0</v>
      </c>
      <c r="DN580" s="148">
        <v>0</v>
      </c>
      <c r="DO580" s="159">
        <v>0</v>
      </c>
      <c r="DQ580" s="110" t="s">
        <v>295</v>
      </c>
      <c r="DR580" s="205" t="s">
        <v>296</v>
      </c>
      <c r="DS580" s="187">
        <v>0</v>
      </c>
      <c r="DT580" s="148">
        <v>0</v>
      </c>
      <c r="DU580" s="148"/>
      <c r="DV580" s="159"/>
      <c r="DW580" s="187">
        <f>IF(DW576="+X",DR569+(DR564+2*DR566)*DR571/3/(DR564+DR566),0)</f>
        <v>0</v>
      </c>
      <c r="DX580" s="159">
        <f>DW580</f>
        <v>0</v>
      </c>
      <c r="DY580" s="187">
        <v>0</v>
      </c>
      <c r="DZ580" s="148">
        <v>0</v>
      </c>
      <c r="EA580" s="148">
        <v>0</v>
      </c>
      <c r="EB580" s="159">
        <v>0</v>
      </c>
      <c r="EC580" s="187">
        <v>0</v>
      </c>
      <c r="ED580" s="148">
        <v>0</v>
      </c>
      <c r="EE580" s="148">
        <v>0</v>
      </c>
      <c r="EF580" s="159">
        <v>0</v>
      </c>
    </row>
    <row r="581" spans="2:136" x14ac:dyDescent="0.3">
      <c r="B581" s="107" t="s">
        <v>297</v>
      </c>
      <c r="C581" s="16" t="s">
        <v>296</v>
      </c>
      <c r="D581" s="170">
        <v>0</v>
      </c>
      <c r="E581" s="60">
        <v>0</v>
      </c>
      <c r="F581" s="60"/>
      <c r="G581" s="188"/>
      <c r="H581" s="170">
        <f>IF(H576="+Y",C569+(C564+2*C566)*C571/3/(C564+C566),0)</f>
        <v>0</v>
      </c>
      <c r="I581" s="188">
        <f>H581</f>
        <v>0</v>
      </c>
      <c r="J581" s="170">
        <v>0</v>
      </c>
      <c r="K581" s="60">
        <v>0</v>
      </c>
      <c r="L581" s="60">
        <v>0</v>
      </c>
      <c r="M581" s="188">
        <v>0</v>
      </c>
      <c r="N581" s="170">
        <v>0</v>
      </c>
      <c r="O581" s="60">
        <v>0</v>
      </c>
      <c r="P581" s="60">
        <v>0</v>
      </c>
      <c r="Q581" s="188">
        <v>0</v>
      </c>
      <c r="S581" s="107" t="s">
        <v>297</v>
      </c>
      <c r="T581" s="202" t="s">
        <v>296</v>
      </c>
      <c r="U581" s="170">
        <v>0</v>
      </c>
      <c r="V581" s="60">
        <v>0</v>
      </c>
      <c r="W581" s="60"/>
      <c r="X581" s="188"/>
      <c r="Y581" s="170">
        <f>IF(Y576="+Y",T569+(T564+2*T566)*T571/3/(T564+T566),0)</f>
        <v>0</v>
      </c>
      <c r="Z581" s="188">
        <f>Y581</f>
        <v>0</v>
      </c>
      <c r="AA581" s="170">
        <v>0</v>
      </c>
      <c r="AB581" s="60">
        <v>0</v>
      </c>
      <c r="AC581" s="60">
        <v>0</v>
      </c>
      <c r="AD581" s="188">
        <v>0</v>
      </c>
      <c r="AE581" s="170">
        <v>0</v>
      </c>
      <c r="AF581" s="60">
        <v>0</v>
      </c>
      <c r="AG581" s="60">
        <v>0</v>
      </c>
      <c r="AH581" s="188">
        <v>0</v>
      </c>
      <c r="AJ581" s="107" t="s">
        <v>297</v>
      </c>
      <c r="AK581" s="202" t="s">
        <v>296</v>
      </c>
      <c r="AL581" s="170">
        <v>0</v>
      </c>
      <c r="AM581" s="60">
        <v>0</v>
      </c>
      <c r="AN581" s="60"/>
      <c r="AO581" s="188"/>
      <c r="AP581" s="170">
        <f>IF(AP576="+Y",AK569+(AK564+2*AK566)*AK571/3/(AK564+AK566),0)</f>
        <v>0</v>
      </c>
      <c r="AQ581" s="188">
        <f>AP581</f>
        <v>0</v>
      </c>
      <c r="AR581" s="170">
        <v>0</v>
      </c>
      <c r="AS581" s="60">
        <v>0</v>
      </c>
      <c r="AT581" s="60">
        <v>0</v>
      </c>
      <c r="AU581" s="188">
        <v>0</v>
      </c>
      <c r="AV581" s="170">
        <v>0</v>
      </c>
      <c r="AW581" s="60">
        <v>0</v>
      </c>
      <c r="AX581" s="60">
        <v>0</v>
      </c>
      <c r="AY581" s="188">
        <v>0</v>
      </c>
      <c r="BA581" s="107" t="s">
        <v>297</v>
      </c>
      <c r="BB581" s="202" t="s">
        <v>296</v>
      </c>
      <c r="BC581" s="170">
        <v>0</v>
      </c>
      <c r="BD581" s="60">
        <v>0</v>
      </c>
      <c r="BE581" s="60"/>
      <c r="BF581" s="188"/>
      <c r="BG581" s="170">
        <f>IF(BG576="+Y",BB569+(BB564+2*BB566)*BB571/3/(BB564+BB566),0)</f>
        <v>0</v>
      </c>
      <c r="BH581" s="188">
        <f>BG581</f>
        <v>0</v>
      </c>
      <c r="BI581" s="170">
        <v>0</v>
      </c>
      <c r="BJ581" s="60">
        <v>0</v>
      </c>
      <c r="BK581" s="60">
        <v>0</v>
      </c>
      <c r="BL581" s="188">
        <v>0</v>
      </c>
      <c r="BM581" s="170">
        <v>0</v>
      </c>
      <c r="BN581" s="60">
        <v>0</v>
      </c>
      <c r="BO581" s="60">
        <v>0</v>
      </c>
      <c r="BP581" s="188">
        <v>0</v>
      </c>
      <c r="BR581" s="107" t="s">
        <v>297</v>
      </c>
      <c r="BS581" s="202" t="s">
        <v>296</v>
      </c>
      <c r="BT581" s="170">
        <f>$D$5-0.5*$D$14</f>
        <v>7.5</v>
      </c>
      <c r="BU581" s="60">
        <f>$D$5-0.5*$D$14</f>
        <v>7.5</v>
      </c>
      <c r="BV581" s="60"/>
      <c r="BW581" s="188"/>
      <c r="BX581" s="170">
        <f>IF(BX576="+Y",BS569+(BS564+2*BS566)*BS571/3/(BS564+BS566),0)</f>
        <v>17</v>
      </c>
      <c r="BY581" s="188">
        <f>BX581</f>
        <v>17</v>
      </c>
      <c r="BZ581" s="170">
        <v>0</v>
      </c>
      <c r="CA581" s="60">
        <v>0</v>
      </c>
      <c r="CB581" s="60">
        <v>0</v>
      </c>
      <c r="CC581" s="188">
        <v>0</v>
      </c>
      <c r="CD581" s="170">
        <v>0</v>
      </c>
      <c r="CE581" s="60">
        <v>0</v>
      </c>
      <c r="CF581" s="60">
        <v>0</v>
      </c>
      <c r="CG581" s="188">
        <v>0</v>
      </c>
      <c r="CI581" s="107" t="s">
        <v>297</v>
      </c>
      <c r="CJ581" s="202" t="s">
        <v>296</v>
      </c>
      <c r="CK581" s="170">
        <f>$D$5-0.5*$D$14</f>
        <v>7.5</v>
      </c>
      <c r="CL581" s="60">
        <f>$D$5-0.5*$D$14</f>
        <v>7.5</v>
      </c>
      <c r="CM581" s="60"/>
      <c r="CN581" s="188"/>
      <c r="CO581" s="170">
        <f>IF(CO576="+Y",CJ569+(CJ564+2*CJ566)*CJ571/3/(CJ564+CJ566),0)</f>
        <v>17</v>
      </c>
      <c r="CP581" s="188">
        <f>CO581</f>
        <v>17</v>
      </c>
      <c r="CQ581" s="170">
        <v>0</v>
      </c>
      <c r="CR581" s="60">
        <v>0</v>
      </c>
      <c r="CS581" s="60">
        <v>0</v>
      </c>
      <c r="CT581" s="188">
        <v>0</v>
      </c>
      <c r="CU581" s="170">
        <v>0</v>
      </c>
      <c r="CV581" s="60">
        <v>0</v>
      </c>
      <c r="CW581" s="60">
        <v>0</v>
      </c>
      <c r="CX581" s="188">
        <v>0</v>
      </c>
      <c r="CZ581" s="107" t="s">
        <v>297</v>
      </c>
      <c r="DA581" s="202" t="s">
        <v>296</v>
      </c>
      <c r="DB581" s="170">
        <f>$D$5-0.5*$D$14</f>
        <v>7.5</v>
      </c>
      <c r="DC581" s="60">
        <f>$D$5-0.5*$D$14</f>
        <v>7.5</v>
      </c>
      <c r="DD581" s="60"/>
      <c r="DE581" s="188"/>
      <c r="DF581" s="170">
        <f>IF(DF576="+Y",DA569+(DA564+2*DA566)*DA571/3/(DA564+DA566),0)</f>
        <v>17</v>
      </c>
      <c r="DG581" s="188">
        <f>DF581</f>
        <v>17</v>
      </c>
      <c r="DH581" s="170">
        <v>0</v>
      </c>
      <c r="DI581" s="60">
        <v>0</v>
      </c>
      <c r="DJ581" s="60">
        <v>0</v>
      </c>
      <c r="DK581" s="188">
        <v>0</v>
      </c>
      <c r="DL581" s="170">
        <v>0</v>
      </c>
      <c r="DM581" s="60">
        <v>0</v>
      </c>
      <c r="DN581" s="60">
        <v>0</v>
      </c>
      <c r="DO581" s="188">
        <v>0</v>
      </c>
      <c r="DQ581" s="107" t="s">
        <v>297</v>
      </c>
      <c r="DR581" s="202" t="s">
        <v>296</v>
      </c>
      <c r="DS581" s="170">
        <f>$D$5-0.5*$D$14</f>
        <v>7.5</v>
      </c>
      <c r="DT581" s="60">
        <f>$D$5-0.5*$D$14</f>
        <v>7.5</v>
      </c>
      <c r="DU581" s="60"/>
      <c r="DV581" s="188"/>
      <c r="DW581" s="170">
        <f>IF(DW576="+Y",DR569+(DR564+2*DR566)*DR571/3/(DR564+DR566),0)</f>
        <v>17</v>
      </c>
      <c r="DX581" s="188">
        <f>DW581</f>
        <v>17</v>
      </c>
      <c r="DY581" s="170">
        <v>0</v>
      </c>
      <c r="DZ581" s="60">
        <v>0</v>
      </c>
      <c r="EA581" s="60">
        <v>0</v>
      </c>
      <c r="EB581" s="188">
        <v>0</v>
      </c>
      <c r="EC581" s="170">
        <v>0</v>
      </c>
      <c r="ED581" s="60">
        <v>0</v>
      </c>
      <c r="EE581" s="60">
        <v>0</v>
      </c>
      <c r="EF581" s="188">
        <v>0</v>
      </c>
    </row>
    <row r="582" spans="2:136" x14ac:dyDescent="0.3">
      <c r="B582" s="112" t="s">
        <v>298</v>
      </c>
      <c r="C582" s="29" t="s">
        <v>296</v>
      </c>
      <c r="D582" s="170">
        <f>$D$82</f>
        <v>60</v>
      </c>
      <c r="E582" s="194">
        <v>0</v>
      </c>
      <c r="F582" s="194"/>
      <c r="G582" s="188"/>
      <c r="H582" s="170">
        <f>IF(H576="+X",C563-(C564+2*C566)*C571/3/(C564+C566)/TAN(C568*3.14159/180),C563-(C564+2*C566)*C571/3/(C564+C566)/TAN(C568*3.14159/180))</f>
        <v>59.999992039230619</v>
      </c>
      <c r="I582" s="60">
        <f>IF(H576="+X",(C564+2*C566)*C571/3/(C564+C566)/TAN(C568*3.14159/180),(C564+2*C566)*C571/3/(C564+C566)/TAN(C568*3.14159/180))</f>
        <v>7.9607693800723539E-6</v>
      </c>
      <c r="J582" s="170">
        <f>C563-J546</f>
        <v>55.75</v>
      </c>
      <c r="K582" s="60">
        <f>C563-K546</f>
        <v>47.25</v>
      </c>
      <c r="L582" s="60">
        <f>C563-L546</f>
        <v>34.5</v>
      </c>
      <c r="M582" s="188">
        <f>C563-M546</f>
        <v>13</v>
      </c>
      <c r="N582" s="170">
        <f>J582</f>
        <v>55.75</v>
      </c>
      <c r="O582" s="194">
        <f>K582</f>
        <v>47.25</v>
      </c>
      <c r="P582" s="194">
        <f>L582</f>
        <v>34.5</v>
      </c>
      <c r="Q582" s="188">
        <f>M582</f>
        <v>13</v>
      </c>
      <c r="S582" s="112" t="s">
        <v>298</v>
      </c>
      <c r="T582" s="29" t="s">
        <v>296</v>
      </c>
      <c r="U582" s="170">
        <f>$D$82</f>
        <v>60</v>
      </c>
      <c r="V582" s="194">
        <v>0</v>
      </c>
      <c r="W582" s="152"/>
      <c r="X582" s="100"/>
      <c r="Y582" s="170">
        <f>IF(Y576="+X",T563-(T564+2*T566)*T571/3/(T564+T566)/TAN(T568*3.14159/180),T563-(T564+2*T566)*T571/3/(T564+T566)/TAN(T568*3.14159/180))</f>
        <v>59.999992039230619</v>
      </c>
      <c r="Z582" s="60">
        <f>IF(Y576="+X",(T564+2*T566)*T571/3/(T564+T566)/TAN(T568*3.14159/180),(T564+2*T566)*T571/3/(T564+T566)/TAN(T568*3.14159/180))</f>
        <v>7.9607693800723539E-6</v>
      </c>
      <c r="AA582" s="170">
        <f>T563-AA546</f>
        <v>55.75</v>
      </c>
      <c r="AB582" s="60">
        <f>T563-AB546</f>
        <v>47.25</v>
      </c>
      <c r="AC582" s="60">
        <f>T563-AC546</f>
        <v>34.5</v>
      </c>
      <c r="AD582" s="188">
        <f>T563-AD546</f>
        <v>13</v>
      </c>
      <c r="AE582" s="170">
        <f>AA582</f>
        <v>55.75</v>
      </c>
      <c r="AF582" s="194">
        <f>AB582</f>
        <v>47.25</v>
      </c>
      <c r="AG582" s="194">
        <f>AC582</f>
        <v>34.5</v>
      </c>
      <c r="AH582" s="188">
        <f>AD582</f>
        <v>13</v>
      </c>
      <c r="AJ582" s="112" t="s">
        <v>298</v>
      </c>
      <c r="AK582" s="29" t="s">
        <v>296</v>
      </c>
      <c r="AL582" s="170">
        <f>$D$82</f>
        <v>60</v>
      </c>
      <c r="AM582" s="194">
        <v>0</v>
      </c>
      <c r="AN582" s="152"/>
      <c r="AO582" s="100"/>
      <c r="AP582" s="170">
        <f>IF(AP576="+X",AK563-(AK564+2*AK566)*AK571/3/(AK564+AK566)/TAN(AK568*3.14159/180),AK563-(AK564+2*AK566)*AK571/3/(AK564+AK566)/TAN(AK568*3.14159/180))</f>
        <v>59.999992039230619</v>
      </c>
      <c r="AQ582" s="60">
        <f>IF(AP576="+X",(AK564+2*AK566)*AK571/3/(AK564+AK566)/TAN(AK568*3.14159/180),(AK564+2*AK566)*AK571/3/(AK564+AK566)/TAN(AK568*3.14159/180))</f>
        <v>7.9607693800723539E-6</v>
      </c>
      <c r="AR582" s="170">
        <f>AK563-AR546</f>
        <v>55.75</v>
      </c>
      <c r="AS582" s="60">
        <f>AK563-AS546</f>
        <v>47.25</v>
      </c>
      <c r="AT582" s="60">
        <f>AK563-AT546</f>
        <v>34.5</v>
      </c>
      <c r="AU582" s="188">
        <f>AK563-AU546</f>
        <v>13</v>
      </c>
      <c r="AV582" s="170">
        <f>AR582</f>
        <v>55.75</v>
      </c>
      <c r="AW582" s="194">
        <f>AS582</f>
        <v>47.25</v>
      </c>
      <c r="AX582" s="194">
        <f>AT582</f>
        <v>34.5</v>
      </c>
      <c r="AY582" s="188">
        <f>AU582</f>
        <v>13</v>
      </c>
      <c r="BA582" s="112" t="s">
        <v>298</v>
      </c>
      <c r="BB582" s="29" t="s">
        <v>296</v>
      </c>
      <c r="BC582" s="170">
        <f>$D$82</f>
        <v>60</v>
      </c>
      <c r="BD582" s="194">
        <v>0</v>
      </c>
      <c r="BE582" s="152"/>
      <c r="BF582" s="100"/>
      <c r="BG582" s="170">
        <f>IF(BG576="+X",BB563-(BB564+2*BB566)*BB571/3/(BB564+BB566)/TAN(BB568*3.14159/180),BB563-(BB564+2*BB566)*BB571/3/(BB564+BB566)/TAN(BB568*3.14159/180))</f>
        <v>59.999992039230619</v>
      </c>
      <c r="BH582" s="60">
        <f>IF(BG576="+X",(BB564+2*BB566)*BB571/3/(BB564+BB566)/TAN(BB568*3.14159/180),(BB564+2*BB566)*BB571/3/(BB564+BB566)/TAN(BB568*3.14159/180))</f>
        <v>7.9607693800723539E-6</v>
      </c>
      <c r="BI582" s="170">
        <f>BB563-BI546</f>
        <v>55.75</v>
      </c>
      <c r="BJ582" s="60">
        <f>BB563-BJ546</f>
        <v>47.25</v>
      </c>
      <c r="BK582" s="60">
        <f>BB563-BK546</f>
        <v>34.5</v>
      </c>
      <c r="BL582" s="188">
        <f>BB563-BL546</f>
        <v>13</v>
      </c>
      <c r="BM582" s="170">
        <f>BI582</f>
        <v>55.75</v>
      </c>
      <c r="BN582" s="194">
        <f>BJ582</f>
        <v>47.25</v>
      </c>
      <c r="BO582" s="194">
        <f>BK582</f>
        <v>34.5</v>
      </c>
      <c r="BP582" s="188">
        <f>BL582</f>
        <v>13</v>
      </c>
      <c r="BR582" s="112" t="s">
        <v>298</v>
      </c>
      <c r="BS582" s="29" t="s">
        <v>296</v>
      </c>
      <c r="BT582" s="89">
        <v>0</v>
      </c>
      <c r="BU582" s="152">
        <v>0</v>
      </c>
      <c r="BV582" s="152"/>
      <c r="BW582" s="100"/>
      <c r="BX582" s="170">
        <f>IF(BX576="+X",BS563-(BS564+2*BS566)*BS571/3/(BS564+BS566)/TAN(BS568*3.14159/180),BS563-(BS564+2*BS566)*BS571/3/(BS564+BS566)/TAN(BS568*3.14159/180))</f>
        <v>45</v>
      </c>
      <c r="BY582" s="60">
        <f>IF(BX576="+X",(BS564+2*BS566)*BS571/3/(BS564+BS566)/TAN(BS568*3.14159/180),(BS564+2*BS566)*BS571/3/(BS564+BS566)/TAN(BS568*3.14159/180))</f>
        <v>15</v>
      </c>
      <c r="BZ582" s="170">
        <f>BS563-BZ546</f>
        <v>60</v>
      </c>
      <c r="CA582" s="60">
        <f>BS563-CA546</f>
        <v>60</v>
      </c>
      <c r="CB582" s="60">
        <f>BS563-CB546</f>
        <v>60</v>
      </c>
      <c r="CC582" s="188">
        <f>BS563-CC546</f>
        <v>60</v>
      </c>
      <c r="CD582" s="170">
        <f>BZ582</f>
        <v>60</v>
      </c>
      <c r="CE582" s="194">
        <f>CA582</f>
        <v>60</v>
      </c>
      <c r="CF582" s="194">
        <f>CB582</f>
        <v>60</v>
      </c>
      <c r="CG582" s="188">
        <f>CC582</f>
        <v>60</v>
      </c>
      <c r="CI582" s="112" t="s">
        <v>298</v>
      </c>
      <c r="CJ582" s="29" t="s">
        <v>296</v>
      </c>
      <c r="CK582" s="89">
        <v>0</v>
      </c>
      <c r="CL582" s="152">
        <v>0</v>
      </c>
      <c r="CM582" s="152"/>
      <c r="CN582" s="100"/>
      <c r="CO582" s="170">
        <f>IF(CO576="+X",CJ563-(CJ564+2*CJ566)*CJ571/3/(CJ564+CJ566)/TAN(CJ568*3.14159/180),CJ563-(CJ564+2*CJ566)*CJ571/3/(CJ564+CJ566)/TAN(CJ568*3.14159/180))</f>
        <v>45</v>
      </c>
      <c r="CP582" s="60">
        <f>IF(CO576="+X",(CJ564+2*CJ566)*CJ571/3/(CJ564+CJ566)/TAN(CJ568*3.14159/180),(CJ564+2*CJ566)*CJ571/3/(CJ564+CJ566)/TAN(CJ568*3.14159/180))</f>
        <v>15</v>
      </c>
      <c r="CQ582" s="170">
        <f>CJ563-CQ546</f>
        <v>60</v>
      </c>
      <c r="CR582" s="60">
        <f>CJ563-CR546</f>
        <v>60</v>
      </c>
      <c r="CS582" s="60">
        <f>CJ563-CS546</f>
        <v>60</v>
      </c>
      <c r="CT582" s="188">
        <f>CJ563-CT546</f>
        <v>60</v>
      </c>
      <c r="CU582" s="170">
        <f>CQ582</f>
        <v>60</v>
      </c>
      <c r="CV582" s="194">
        <f>CR582</f>
        <v>60</v>
      </c>
      <c r="CW582" s="194">
        <f>CS582</f>
        <v>60</v>
      </c>
      <c r="CX582" s="188">
        <f>CT582</f>
        <v>60</v>
      </c>
      <c r="CZ582" s="112" t="s">
        <v>298</v>
      </c>
      <c r="DA582" s="29" t="s">
        <v>296</v>
      </c>
      <c r="DB582" s="89">
        <v>0</v>
      </c>
      <c r="DC582" s="152">
        <v>0</v>
      </c>
      <c r="DD582" s="152"/>
      <c r="DE582" s="100"/>
      <c r="DF582" s="170">
        <f>IF(DF576="+X",DA563-(DA564+2*DA566)*DA571/3/(DA564+DA566)/TAN(DA568*3.14159/180),DA563-(DA564+2*DA566)*DA571/3/(DA564+DA566)/TAN(DA568*3.14159/180))</f>
        <v>45</v>
      </c>
      <c r="DG582" s="60">
        <f>IF(DF576="+X",(DA564+2*DA566)*DA571/3/(DA564+DA566)/TAN(DA568*3.14159/180),(DA564+2*DA566)*DA571/3/(DA564+DA566)/TAN(DA568*3.14159/180))</f>
        <v>15</v>
      </c>
      <c r="DH582" s="170">
        <f>DA563-DH546</f>
        <v>60</v>
      </c>
      <c r="DI582" s="60">
        <f>DA563-DI546</f>
        <v>60</v>
      </c>
      <c r="DJ582" s="60">
        <f>DA563-DJ546</f>
        <v>60</v>
      </c>
      <c r="DK582" s="188">
        <f>DA563-DK546</f>
        <v>60</v>
      </c>
      <c r="DL582" s="170">
        <f>DH582</f>
        <v>60</v>
      </c>
      <c r="DM582" s="194">
        <f>DI582</f>
        <v>60</v>
      </c>
      <c r="DN582" s="194">
        <f>DJ582</f>
        <v>60</v>
      </c>
      <c r="DO582" s="188">
        <f>DK582</f>
        <v>60</v>
      </c>
      <c r="DQ582" s="112" t="s">
        <v>298</v>
      </c>
      <c r="DR582" s="29" t="s">
        <v>296</v>
      </c>
      <c r="DS582" s="89">
        <v>0</v>
      </c>
      <c r="DT582" s="152">
        <v>0</v>
      </c>
      <c r="DU582" s="152"/>
      <c r="DV582" s="100"/>
      <c r="DW582" s="170">
        <f>IF(DW576="+X",DR563-(DR564+2*DR566)*DR571/3/(DR564+DR566)/TAN(DR568*3.14159/180),DR563-(DR564+2*DR566)*DR571/3/(DR564+DR566)/TAN(DR568*3.14159/180))</f>
        <v>45</v>
      </c>
      <c r="DX582" s="60">
        <f>IF(DW576="+X",(DR564+2*DR566)*DR571/3/(DR564+DR566)/TAN(DR568*3.14159/180),(DR564+2*DR566)*DR571/3/(DR564+DR566)/TAN(DR568*3.14159/180))</f>
        <v>15</v>
      </c>
      <c r="DY582" s="170">
        <f>DR563-DY546</f>
        <v>60</v>
      </c>
      <c r="DZ582" s="60">
        <f>DR563-DZ546</f>
        <v>60</v>
      </c>
      <c r="EA582" s="60">
        <f>DR563-EA546</f>
        <v>60</v>
      </c>
      <c r="EB582" s="188">
        <f>DR563-EB546</f>
        <v>60</v>
      </c>
      <c r="EC582" s="170">
        <f>DY582</f>
        <v>60</v>
      </c>
      <c r="ED582" s="194">
        <f>DZ582</f>
        <v>60</v>
      </c>
      <c r="EE582" s="194">
        <f>EA582</f>
        <v>60</v>
      </c>
      <c r="EF582" s="188">
        <f>EB582</f>
        <v>60</v>
      </c>
    </row>
    <row r="583" spans="2:136" x14ac:dyDescent="0.3">
      <c r="B583" s="107" t="s">
        <v>299</v>
      </c>
      <c r="C583" s="16" t="s">
        <v>36</v>
      </c>
      <c r="D583" s="471">
        <f>D646*$D$14/$D$5</f>
        <v>-24.270772791401647</v>
      </c>
      <c r="E583" s="472">
        <f t="shared" ref="D583:E584" si="318">E646*$D$14/$D$5</f>
        <v>-219.59427750138485</v>
      </c>
      <c r="F583" s="472"/>
      <c r="G583" s="473"/>
      <c r="H583" s="132">
        <f t="shared" ref="H583:Q583" si="319">H577*H545*H461</f>
        <v>0</v>
      </c>
      <c r="I583" s="132">
        <f t="shared" si="319"/>
        <v>0</v>
      </c>
      <c r="J583" s="33">
        <f t="shared" si="319"/>
        <v>0</v>
      </c>
      <c r="K583" s="132">
        <f t="shared" si="319"/>
        <v>0</v>
      </c>
      <c r="L583" s="132">
        <f t="shared" si="319"/>
        <v>0</v>
      </c>
      <c r="M583" s="132">
        <f t="shared" si="319"/>
        <v>0</v>
      </c>
      <c r="N583" s="33">
        <f t="shared" si="319"/>
        <v>0</v>
      </c>
      <c r="O583" s="132">
        <f t="shared" si="319"/>
        <v>0</v>
      </c>
      <c r="P583" s="132">
        <f t="shared" si="319"/>
        <v>0</v>
      </c>
      <c r="Q583" s="97">
        <f t="shared" si="319"/>
        <v>0</v>
      </c>
      <c r="S583" s="107" t="s">
        <v>299</v>
      </c>
      <c r="T583" s="202" t="s">
        <v>36</v>
      </c>
      <c r="U583" s="471">
        <f t="shared" ref="U583:V584" si="320">U646*$D$14/$D$5</f>
        <v>-24.270772791401647</v>
      </c>
      <c r="V583" s="472">
        <f t="shared" si="320"/>
        <v>-219.59427750138485</v>
      </c>
      <c r="W583" s="472"/>
      <c r="X583" s="473"/>
      <c r="Y583" s="33">
        <f t="shared" ref="Y583:AH583" si="321">Y577*Y545*Y461</f>
        <v>0</v>
      </c>
      <c r="Z583" s="132">
        <f t="shared" si="321"/>
        <v>0</v>
      </c>
      <c r="AA583" s="33">
        <f t="shared" si="321"/>
        <v>0</v>
      </c>
      <c r="AB583" s="132">
        <f t="shared" si="321"/>
        <v>0</v>
      </c>
      <c r="AC583" s="132">
        <f t="shared" si="321"/>
        <v>0</v>
      </c>
      <c r="AD583" s="132">
        <f t="shared" si="321"/>
        <v>0</v>
      </c>
      <c r="AE583" s="33">
        <f t="shared" si="321"/>
        <v>0</v>
      </c>
      <c r="AF583" s="132">
        <f t="shared" si="321"/>
        <v>0</v>
      </c>
      <c r="AG583" s="132">
        <f t="shared" si="321"/>
        <v>0</v>
      </c>
      <c r="AH583" s="97">
        <f t="shared" si="321"/>
        <v>0</v>
      </c>
      <c r="AJ583" s="107" t="s">
        <v>299</v>
      </c>
      <c r="AK583" s="202" t="s">
        <v>36</v>
      </c>
      <c r="AL583" s="471">
        <f t="shared" ref="AL583:AM583" si="322">AL646*$D$14/$D$5</f>
        <v>-275.87082756895097</v>
      </c>
      <c r="AM583" s="472">
        <f t="shared" si="322"/>
        <v>32.005777276164473</v>
      </c>
      <c r="AN583" s="472"/>
      <c r="AO583" s="473"/>
      <c r="AP583" s="33">
        <f t="shared" ref="AP583:AY583" si="323">AP577*AP545*AP461</f>
        <v>0</v>
      </c>
      <c r="AQ583" s="132">
        <f t="shared" si="323"/>
        <v>0</v>
      </c>
      <c r="AR583" s="33">
        <f t="shared" si="323"/>
        <v>0</v>
      </c>
      <c r="AS583" s="132">
        <f t="shared" si="323"/>
        <v>0</v>
      </c>
      <c r="AT583" s="132">
        <f t="shared" si="323"/>
        <v>0</v>
      </c>
      <c r="AU583" s="132">
        <f t="shared" si="323"/>
        <v>0</v>
      </c>
      <c r="AV583" s="33">
        <f t="shared" si="323"/>
        <v>0</v>
      </c>
      <c r="AW583" s="132">
        <f t="shared" si="323"/>
        <v>0</v>
      </c>
      <c r="AX583" s="132">
        <f t="shared" si="323"/>
        <v>0</v>
      </c>
      <c r="AY583" s="97">
        <f t="shared" si="323"/>
        <v>0</v>
      </c>
      <c r="BA583" s="107" t="s">
        <v>299</v>
      </c>
      <c r="BB583" s="202" t="s">
        <v>36</v>
      </c>
      <c r="BC583" s="471">
        <f t="shared" ref="BC583:BD583" si="324">BC646*$D$14/$D$5</f>
        <v>-275.87082756895097</v>
      </c>
      <c r="BD583" s="472">
        <f t="shared" si="324"/>
        <v>32.005777276164473</v>
      </c>
      <c r="BE583" s="472"/>
      <c r="BF583" s="473"/>
      <c r="BG583" s="33">
        <f t="shared" ref="BG583:BP583" si="325">BG577*BG545*BG461</f>
        <v>0</v>
      </c>
      <c r="BH583" s="132">
        <f t="shared" si="325"/>
        <v>0</v>
      </c>
      <c r="BI583" s="33">
        <f t="shared" si="325"/>
        <v>0</v>
      </c>
      <c r="BJ583" s="132">
        <f t="shared" si="325"/>
        <v>0</v>
      </c>
      <c r="BK583" s="132">
        <f t="shared" si="325"/>
        <v>0</v>
      </c>
      <c r="BL583" s="132">
        <f t="shared" si="325"/>
        <v>0</v>
      </c>
      <c r="BM583" s="33">
        <f t="shared" si="325"/>
        <v>0</v>
      </c>
      <c r="BN583" s="132">
        <f t="shared" si="325"/>
        <v>0</v>
      </c>
      <c r="BO583" s="132">
        <f t="shared" si="325"/>
        <v>0</v>
      </c>
      <c r="BP583" s="97">
        <f t="shared" si="325"/>
        <v>0</v>
      </c>
      <c r="BR583" s="107" t="s">
        <v>299</v>
      </c>
      <c r="BS583" s="202" t="s">
        <v>36</v>
      </c>
      <c r="BT583" s="471">
        <f t="shared" ref="BT583:BU584" si="326">BT646*$D$14/$D$5</f>
        <v>0</v>
      </c>
      <c r="BU583" s="472">
        <f t="shared" si="326"/>
        <v>0</v>
      </c>
      <c r="BV583" s="472"/>
      <c r="BW583" s="473"/>
      <c r="BX583" s="33">
        <f t="shared" ref="BX583:CG583" si="327">BX577*BX545*BX461</f>
        <v>0</v>
      </c>
      <c r="BY583" s="132">
        <f t="shared" si="327"/>
        <v>0</v>
      </c>
      <c r="BZ583" s="33">
        <f t="shared" si="327"/>
        <v>0</v>
      </c>
      <c r="CA583" s="132">
        <f t="shared" si="327"/>
        <v>0</v>
      </c>
      <c r="CB583" s="132">
        <f t="shared" si="327"/>
        <v>0</v>
      </c>
      <c r="CC583" s="132">
        <f t="shared" si="327"/>
        <v>0</v>
      </c>
      <c r="CD583" s="33">
        <f t="shared" si="327"/>
        <v>0</v>
      </c>
      <c r="CE583" s="132">
        <f t="shared" si="327"/>
        <v>0</v>
      </c>
      <c r="CF583" s="132">
        <f t="shared" si="327"/>
        <v>0</v>
      </c>
      <c r="CG583" s="97">
        <f t="shared" si="327"/>
        <v>0</v>
      </c>
      <c r="CI583" s="107" t="s">
        <v>299</v>
      </c>
      <c r="CJ583" s="202" t="s">
        <v>36</v>
      </c>
      <c r="CK583" s="471">
        <f t="shared" ref="CK583:CL583" si="328">CK646*$D$14/$D$5</f>
        <v>0</v>
      </c>
      <c r="CL583" s="472">
        <f t="shared" si="328"/>
        <v>0</v>
      </c>
      <c r="CM583" s="472"/>
      <c r="CN583" s="473"/>
      <c r="CO583" s="33">
        <f t="shared" ref="CO583:CX583" si="329">CO577*CO545*CO461</f>
        <v>0</v>
      </c>
      <c r="CP583" s="132">
        <f t="shared" si="329"/>
        <v>0</v>
      </c>
      <c r="CQ583" s="33">
        <f t="shared" si="329"/>
        <v>0</v>
      </c>
      <c r="CR583" s="132">
        <f t="shared" si="329"/>
        <v>0</v>
      </c>
      <c r="CS583" s="132">
        <f t="shared" si="329"/>
        <v>0</v>
      </c>
      <c r="CT583" s="132">
        <f t="shared" si="329"/>
        <v>0</v>
      </c>
      <c r="CU583" s="33">
        <f t="shared" si="329"/>
        <v>0</v>
      </c>
      <c r="CV583" s="132">
        <f t="shared" si="329"/>
        <v>0</v>
      </c>
      <c r="CW583" s="132">
        <f t="shared" si="329"/>
        <v>0</v>
      </c>
      <c r="CX583" s="97">
        <f t="shared" si="329"/>
        <v>0</v>
      </c>
      <c r="CZ583" s="107" t="s">
        <v>299</v>
      </c>
      <c r="DA583" s="202" t="s">
        <v>36</v>
      </c>
      <c r="DB583" s="471">
        <f t="shared" ref="DB583:DC583" si="330">DB646*$D$14/$D$5</f>
        <v>0</v>
      </c>
      <c r="DC583" s="472">
        <f t="shared" si="330"/>
        <v>0</v>
      </c>
      <c r="DD583" s="472"/>
      <c r="DE583" s="473"/>
      <c r="DF583" s="33">
        <f t="shared" ref="DF583:DO583" si="331">DF577*DF545*DF461</f>
        <v>0</v>
      </c>
      <c r="DG583" s="132">
        <f t="shared" si="331"/>
        <v>0</v>
      </c>
      <c r="DH583" s="33">
        <f t="shared" si="331"/>
        <v>0</v>
      </c>
      <c r="DI583" s="132">
        <f t="shared" si="331"/>
        <v>0</v>
      </c>
      <c r="DJ583" s="132">
        <f t="shared" si="331"/>
        <v>0</v>
      </c>
      <c r="DK583" s="132">
        <f t="shared" si="331"/>
        <v>0</v>
      </c>
      <c r="DL583" s="33">
        <f t="shared" si="331"/>
        <v>0</v>
      </c>
      <c r="DM583" s="132">
        <f t="shared" si="331"/>
        <v>0</v>
      </c>
      <c r="DN583" s="132">
        <f t="shared" si="331"/>
        <v>0</v>
      </c>
      <c r="DO583" s="97">
        <f t="shared" si="331"/>
        <v>0</v>
      </c>
      <c r="DQ583" s="107" t="s">
        <v>299</v>
      </c>
      <c r="DR583" s="202" t="s">
        <v>36</v>
      </c>
      <c r="DS583" s="471">
        <f t="shared" ref="DS583:DT583" si="332">DS646*$D$14/$D$5</f>
        <v>0</v>
      </c>
      <c r="DT583" s="472">
        <f t="shared" si="332"/>
        <v>0</v>
      </c>
      <c r="DU583" s="472"/>
      <c r="DV583" s="473"/>
      <c r="DW583" s="33">
        <f t="shared" ref="DW583:EF583" si="333">DW577*DW545*DW461</f>
        <v>0</v>
      </c>
      <c r="DX583" s="132">
        <f t="shared" si="333"/>
        <v>0</v>
      </c>
      <c r="DY583" s="33">
        <f t="shared" si="333"/>
        <v>0</v>
      </c>
      <c r="DZ583" s="132">
        <f t="shared" si="333"/>
        <v>0</v>
      </c>
      <c r="EA583" s="132">
        <f t="shared" si="333"/>
        <v>0</v>
      </c>
      <c r="EB583" s="132">
        <f t="shared" si="333"/>
        <v>0</v>
      </c>
      <c r="EC583" s="33">
        <f t="shared" si="333"/>
        <v>0</v>
      </c>
      <c r="ED583" s="132">
        <f t="shared" si="333"/>
        <v>0</v>
      </c>
      <c r="EE583" s="132">
        <f t="shared" si="333"/>
        <v>0</v>
      </c>
      <c r="EF583" s="97">
        <f t="shared" si="333"/>
        <v>0</v>
      </c>
    </row>
    <row r="584" spans="2:136" x14ac:dyDescent="0.3">
      <c r="B584" s="107" t="s">
        <v>300</v>
      </c>
      <c r="C584" s="16" t="s">
        <v>36</v>
      </c>
      <c r="D584" s="474">
        <f t="shared" si="318"/>
        <v>0</v>
      </c>
      <c r="E584" s="475">
        <f t="shared" si="318"/>
        <v>0</v>
      </c>
      <c r="F584" s="475"/>
      <c r="G584" s="476"/>
      <c r="H584" s="101">
        <f t="shared" ref="H584:Q584" si="334">H578*H545*H461</f>
        <v>0</v>
      </c>
      <c r="I584" s="101">
        <f t="shared" si="334"/>
        <v>0</v>
      </c>
      <c r="J584" s="34">
        <f t="shared" si="334"/>
        <v>237.96790635505667</v>
      </c>
      <c r="K584" s="101">
        <f t="shared" si="334"/>
        <v>237.96790635505667</v>
      </c>
      <c r="L584" s="101">
        <f t="shared" si="334"/>
        <v>356.95185953258493</v>
      </c>
      <c r="M584" s="101">
        <f t="shared" si="334"/>
        <v>272.96318670138845</v>
      </c>
      <c r="N584" s="34">
        <f t="shared" si="334"/>
        <v>-237.96790635505667</v>
      </c>
      <c r="O584" s="101">
        <f t="shared" si="334"/>
        <v>-237.96790635505667</v>
      </c>
      <c r="P584" s="101">
        <f t="shared" si="334"/>
        <v>-356.95185953258493</v>
      </c>
      <c r="Q584" s="98">
        <f t="shared" si="334"/>
        <v>-272.96318670138845</v>
      </c>
      <c r="S584" s="107" t="s">
        <v>300</v>
      </c>
      <c r="T584" s="202" t="s">
        <v>36</v>
      </c>
      <c r="U584" s="474">
        <f t="shared" si="320"/>
        <v>0</v>
      </c>
      <c r="V584" s="475">
        <f t="shared" si="320"/>
        <v>0</v>
      </c>
      <c r="W584" s="475"/>
      <c r="X584" s="476"/>
      <c r="Y584" s="34">
        <f t="shared" ref="Y584:AH584" si="335">Y578*Y545*Y461</f>
        <v>0</v>
      </c>
      <c r="Z584" s="101">
        <f t="shared" si="335"/>
        <v>0</v>
      </c>
      <c r="AA584" s="34">
        <f t="shared" si="335"/>
        <v>-237.96790635505667</v>
      </c>
      <c r="AB584" s="101">
        <f t="shared" si="335"/>
        <v>-237.96790635505667</v>
      </c>
      <c r="AC584" s="101">
        <f t="shared" si="335"/>
        <v>-297.45988294382084</v>
      </c>
      <c r="AD584" s="101">
        <f t="shared" si="335"/>
        <v>-272.96318670138845</v>
      </c>
      <c r="AE584" s="34">
        <f t="shared" si="335"/>
        <v>237.96790635505667</v>
      </c>
      <c r="AF584" s="101">
        <f t="shared" si="335"/>
        <v>237.96790635505667</v>
      </c>
      <c r="AG584" s="101">
        <f t="shared" si="335"/>
        <v>297.45988294382084</v>
      </c>
      <c r="AH584" s="98">
        <f t="shared" si="335"/>
        <v>272.96318670138845</v>
      </c>
      <c r="AJ584" s="107" t="s">
        <v>300</v>
      </c>
      <c r="AK584" s="202" t="s">
        <v>36</v>
      </c>
      <c r="AL584" s="474">
        <f t="shared" ref="AL584:AM584" si="336">AL647*$D$14/$D$5</f>
        <v>0</v>
      </c>
      <c r="AM584" s="475">
        <f t="shared" si="336"/>
        <v>0</v>
      </c>
      <c r="AN584" s="475"/>
      <c r="AO584" s="476"/>
      <c r="AP584" s="34">
        <f t="shared" ref="AP584:AY584" si="337">AP578*AP545*AP461</f>
        <v>0</v>
      </c>
      <c r="AQ584" s="101">
        <f t="shared" si="337"/>
        <v>0</v>
      </c>
      <c r="AR584" s="34">
        <f t="shared" si="337"/>
        <v>356.95185953258493</v>
      </c>
      <c r="AS584" s="101">
        <f t="shared" si="337"/>
        <v>356.95185953258493</v>
      </c>
      <c r="AT584" s="101">
        <f t="shared" si="337"/>
        <v>535.42778929887754</v>
      </c>
      <c r="AU584" s="101">
        <f t="shared" si="337"/>
        <v>545.9263734027769</v>
      </c>
      <c r="AV584" s="34">
        <f t="shared" si="337"/>
        <v>-356.95185953258493</v>
      </c>
      <c r="AW584" s="101">
        <f t="shared" si="337"/>
        <v>-356.95185953258493</v>
      </c>
      <c r="AX584" s="101">
        <f t="shared" si="337"/>
        <v>-535.42778929887754</v>
      </c>
      <c r="AY584" s="98">
        <f t="shared" si="337"/>
        <v>-545.9263734027769</v>
      </c>
      <c r="BA584" s="107" t="s">
        <v>300</v>
      </c>
      <c r="BB584" s="202" t="s">
        <v>36</v>
      </c>
      <c r="BC584" s="474">
        <f t="shared" ref="BC584:BD584" si="338">BC647*$D$14/$D$5</f>
        <v>0</v>
      </c>
      <c r="BD584" s="475">
        <f t="shared" si="338"/>
        <v>0</v>
      </c>
      <c r="BE584" s="475"/>
      <c r="BF584" s="476"/>
      <c r="BG584" s="34">
        <f t="shared" ref="BG584:BP584" si="339">BG578*BG545*BG461</f>
        <v>0</v>
      </c>
      <c r="BH584" s="101">
        <f t="shared" si="339"/>
        <v>0</v>
      </c>
      <c r="BI584" s="34">
        <f t="shared" si="339"/>
        <v>-148.72994147191042</v>
      </c>
      <c r="BJ584" s="101">
        <f t="shared" si="339"/>
        <v>-148.72994147191042</v>
      </c>
      <c r="BK584" s="101">
        <f t="shared" si="339"/>
        <v>-297.45988294382084</v>
      </c>
      <c r="BL584" s="101">
        <f t="shared" si="339"/>
        <v>-272.96318670138845</v>
      </c>
      <c r="BM584" s="34">
        <f t="shared" si="339"/>
        <v>148.72994147191042</v>
      </c>
      <c r="BN584" s="101">
        <f t="shared" si="339"/>
        <v>148.72994147191042</v>
      </c>
      <c r="BO584" s="101">
        <f t="shared" si="339"/>
        <v>297.45988294382084</v>
      </c>
      <c r="BP584" s="98">
        <f t="shared" si="339"/>
        <v>272.96318670138845</v>
      </c>
      <c r="BR584" s="107" t="s">
        <v>300</v>
      </c>
      <c r="BS584" s="202" t="s">
        <v>36</v>
      </c>
      <c r="BT584" s="474">
        <f t="shared" si="326"/>
        <v>-24.270772791401647</v>
      </c>
      <c r="BU584" s="475">
        <f t="shared" si="326"/>
        <v>-219.59427750138485</v>
      </c>
      <c r="BV584" s="475"/>
      <c r="BW584" s="476"/>
      <c r="BX584" s="34">
        <f t="shared" ref="BX584:CG584" si="340">BX578*BX545*BX461</f>
        <v>-2729.6318670138849</v>
      </c>
      <c r="BY584" s="101">
        <f t="shared" si="340"/>
        <v>710.86187493399666</v>
      </c>
      <c r="BZ584" s="34">
        <f t="shared" si="340"/>
        <v>0</v>
      </c>
      <c r="CA584" s="101">
        <f t="shared" si="340"/>
        <v>0</v>
      </c>
      <c r="CB584" s="101">
        <f t="shared" si="340"/>
        <v>0</v>
      </c>
      <c r="CC584" s="101">
        <f t="shared" si="340"/>
        <v>0</v>
      </c>
      <c r="CD584" s="34">
        <f t="shared" si="340"/>
        <v>0</v>
      </c>
      <c r="CE584" s="101">
        <f t="shared" si="340"/>
        <v>0</v>
      </c>
      <c r="CF584" s="101">
        <f t="shared" si="340"/>
        <v>0</v>
      </c>
      <c r="CG584" s="98">
        <f t="shared" si="340"/>
        <v>0</v>
      </c>
      <c r="CI584" s="107" t="s">
        <v>300</v>
      </c>
      <c r="CJ584" s="202" t="s">
        <v>36</v>
      </c>
      <c r="CK584" s="474">
        <f t="shared" ref="CK584:CL584" si="341">CK647*$D$14/$D$5</f>
        <v>-24.270772791401647</v>
      </c>
      <c r="CL584" s="475">
        <f t="shared" si="341"/>
        <v>-219.59427750138485</v>
      </c>
      <c r="CM584" s="475"/>
      <c r="CN584" s="476"/>
      <c r="CO584" s="34">
        <f t="shared" ref="CO584:CX584" si="342">CO578*CO545*CO461</f>
        <v>236.95395831133223</v>
      </c>
      <c r="CP584" s="101">
        <f t="shared" si="342"/>
        <v>-1808.7983100018971</v>
      </c>
      <c r="CQ584" s="34">
        <f t="shared" si="342"/>
        <v>0</v>
      </c>
      <c r="CR584" s="101">
        <f t="shared" si="342"/>
        <v>0</v>
      </c>
      <c r="CS584" s="101">
        <f t="shared" si="342"/>
        <v>0</v>
      </c>
      <c r="CT584" s="101">
        <f t="shared" si="342"/>
        <v>0</v>
      </c>
      <c r="CU584" s="34">
        <f t="shared" si="342"/>
        <v>0</v>
      </c>
      <c r="CV584" s="101">
        <f t="shared" si="342"/>
        <v>0</v>
      </c>
      <c r="CW584" s="101">
        <f t="shared" si="342"/>
        <v>0</v>
      </c>
      <c r="CX584" s="98">
        <f t="shared" si="342"/>
        <v>0</v>
      </c>
      <c r="CZ584" s="107" t="s">
        <v>300</v>
      </c>
      <c r="DA584" s="202" t="s">
        <v>36</v>
      </c>
      <c r="DB584" s="474">
        <f t="shared" ref="DB584:DC584" si="343">DB647*$D$14/$D$5</f>
        <v>-275.87082756895097</v>
      </c>
      <c r="DC584" s="475">
        <f t="shared" si="343"/>
        <v>32.005777276164473</v>
      </c>
      <c r="DD584" s="475"/>
      <c r="DE584" s="476"/>
      <c r="DF584" s="34">
        <f t="shared" ref="DF584:DO584" si="344">DF578*DF545*DF461</f>
        <v>1442.8194983125968</v>
      </c>
      <c r="DG584" s="101">
        <f t="shared" si="344"/>
        <v>-1442.8194983125968</v>
      </c>
      <c r="DH584" s="34">
        <f t="shared" si="344"/>
        <v>0</v>
      </c>
      <c r="DI584" s="101">
        <f t="shared" si="344"/>
        <v>0</v>
      </c>
      <c r="DJ584" s="101">
        <f t="shared" si="344"/>
        <v>0</v>
      </c>
      <c r="DK584" s="101">
        <f t="shared" si="344"/>
        <v>0</v>
      </c>
      <c r="DL584" s="34">
        <f t="shared" si="344"/>
        <v>0</v>
      </c>
      <c r="DM584" s="101">
        <f t="shared" si="344"/>
        <v>0</v>
      </c>
      <c r="DN584" s="101">
        <f t="shared" si="344"/>
        <v>0</v>
      </c>
      <c r="DO584" s="98">
        <f t="shared" si="344"/>
        <v>0</v>
      </c>
      <c r="DQ584" s="107" t="s">
        <v>300</v>
      </c>
      <c r="DR584" s="202" t="s">
        <v>36</v>
      </c>
      <c r="DS584" s="474">
        <f t="shared" ref="DS584:DT584" si="345">DS647*$D$14/$D$5</f>
        <v>-275.87082756895097</v>
      </c>
      <c r="DT584" s="475">
        <f t="shared" si="345"/>
        <v>32.005777276164473</v>
      </c>
      <c r="DU584" s="475"/>
      <c r="DV584" s="476"/>
      <c r="DW584" s="34">
        <f t="shared" ref="DW584:EF584" si="346">DW578*DW545*DW461</f>
        <v>446.92564038932341</v>
      </c>
      <c r="DX584" s="101">
        <f t="shared" si="346"/>
        <v>-2255.7239503912206</v>
      </c>
      <c r="DY584" s="34">
        <f t="shared" si="346"/>
        <v>0</v>
      </c>
      <c r="DZ584" s="101">
        <f t="shared" si="346"/>
        <v>0</v>
      </c>
      <c r="EA584" s="101">
        <f t="shared" si="346"/>
        <v>0</v>
      </c>
      <c r="EB584" s="101">
        <f t="shared" si="346"/>
        <v>0</v>
      </c>
      <c r="EC584" s="34">
        <f t="shared" si="346"/>
        <v>0</v>
      </c>
      <c r="ED584" s="101">
        <f t="shared" si="346"/>
        <v>0</v>
      </c>
      <c r="EE584" s="101">
        <f t="shared" si="346"/>
        <v>0</v>
      </c>
      <c r="EF584" s="98">
        <f t="shared" si="346"/>
        <v>0</v>
      </c>
    </row>
    <row r="585" spans="2:136" x14ac:dyDescent="0.3">
      <c r="B585" s="107" t="s">
        <v>301</v>
      </c>
      <c r="C585" s="16" t="s">
        <v>36</v>
      </c>
      <c r="D585" s="35">
        <v>0</v>
      </c>
      <c r="E585" s="133">
        <v>0</v>
      </c>
      <c r="F585" s="133"/>
      <c r="G585" s="99"/>
      <c r="H585" s="133">
        <f t="shared" ref="H585:Q585" si="347">H579*H545*H461</f>
        <v>0</v>
      </c>
      <c r="I585" s="133">
        <f t="shared" si="347"/>
        <v>0</v>
      </c>
      <c r="J585" s="35">
        <f t="shared" si="347"/>
        <v>396.6131772584277</v>
      </c>
      <c r="K585" s="133">
        <f t="shared" si="347"/>
        <v>396.6131772584277</v>
      </c>
      <c r="L585" s="133">
        <f t="shared" si="347"/>
        <v>594.91976588764146</v>
      </c>
      <c r="M585" s="133">
        <f t="shared" si="347"/>
        <v>454.93864450231405</v>
      </c>
      <c r="N585" s="35">
        <f t="shared" si="347"/>
        <v>396.6131772584277</v>
      </c>
      <c r="O585" s="133">
        <f t="shared" si="347"/>
        <v>396.6131772584277</v>
      </c>
      <c r="P585" s="133">
        <f t="shared" si="347"/>
        <v>594.91976588764146</v>
      </c>
      <c r="Q585" s="99">
        <f t="shared" si="347"/>
        <v>454.93864450231405</v>
      </c>
      <c r="S585" s="107" t="s">
        <v>301</v>
      </c>
      <c r="T585" s="202" t="s">
        <v>36</v>
      </c>
      <c r="U585" s="34">
        <v>0</v>
      </c>
      <c r="V585" s="39">
        <v>0</v>
      </c>
      <c r="W585" s="39"/>
      <c r="X585" s="39"/>
      <c r="Y585" s="35">
        <f t="shared" ref="Y585:AH585" si="348">Y579*Y545*Y461</f>
        <v>0</v>
      </c>
      <c r="Z585" s="133">
        <f t="shared" si="348"/>
        <v>0</v>
      </c>
      <c r="AA585" s="35">
        <f t="shared" si="348"/>
        <v>-396.6131772584277</v>
      </c>
      <c r="AB585" s="133">
        <f t="shared" si="348"/>
        <v>-396.6131772584277</v>
      </c>
      <c r="AC585" s="133">
        <f t="shared" si="348"/>
        <v>-495.76647157303461</v>
      </c>
      <c r="AD585" s="133">
        <f t="shared" si="348"/>
        <v>-454.93864450231405</v>
      </c>
      <c r="AE585" s="35">
        <f t="shared" si="348"/>
        <v>-396.6131772584277</v>
      </c>
      <c r="AF585" s="133">
        <f t="shared" si="348"/>
        <v>-396.6131772584277</v>
      </c>
      <c r="AG585" s="133">
        <f t="shared" si="348"/>
        <v>-495.76647157303461</v>
      </c>
      <c r="AH585" s="99">
        <f t="shared" si="348"/>
        <v>-454.93864450231405</v>
      </c>
      <c r="AJ585" s="107" t="s">
        <v>301</v>
      </c>
      <c r="AK585" s="202" t="s">
        <v>36</v>
      </c>
      <c r="AL585" s="34">
        <v>0</v>
      </c>
      <c r="AM585" s="39">
        <v>0</v>
      </c>
      <c r="AN585" s="39"/>
      <c r="AO585" s="39"/>
      <c r="AP585" s="35">
        <f t="shared" ref="AP585:AY585" si="349">AP579*AP545*AP461</f>
        <v>0</v>
      </c>
      <c r="AQ585" s="133">
        <f t="shared" si="349"/>
        <v>0</v>
      </c>
      <c r="AR585" s="35">
        <f t="shared" si="349"/>
        <v>594.91976588764146</v>
      </c>
      <c r="AS585" s="133">
        <f t="shared" si="349"/>
        <v>594.91976588764146</v>
      </c>
      <c r="AT585" s="133">
        <f t="shared" si="349"/>
        <v>892.37964883146242</v>
      </c>
      <c r="AU585" s="133">
        <f t="shared" si="349"/>
        <v>909.8772890046281</v>
      </c>
      <c r="AV585" s="35">
        <f t="shared" si="349"/>
        <v>594.91976588764146</v>
      </c>
      <c r="AW585" s="133">
        <f t="shared" si="349"/>
        <v>594.91976588764146</v>
      </c>
      <c r="AX585" s="133">
        <f t="shared" si="349"/>
        <v>892.37964883146242</v>
      </c>
      <c r="AY585" s="99">
        <f t="shared" si="349"/>
        <v>909.8772890046281</v>
      </c>
      <c r="BA585" s="107" t="s">
        <v>301</v>
      </c>
      <c r="BB585" s="202" t="s">
        <v>36</v>
      </c>
      <c r="BC585" s="34">
        <v>0</v>
      </c>
      <c r="BD585" s="39">
        <v>0</v>
      </c>
      <c r="BE585" s="39"/>
      <c r="BF585" s="39"/>
      <c r="BG585" s="35">
        <f t="shared" ref="BG585:BP585" si="350">BG579*BG545*BG461</f>
        <v>0</v>
      </c>
      <c r="BH585" s="133">
        <f t="shared" si="350"/>
        <v>0</v>
      </c>
      <c r="BI585" s="35">
        <f t="shared" si="350"/>
        <v>-247.8832357865173</v>
      </c>
      <c r="BJ585" s="133">
        <f t="shared" si="350"/>
        <v>-247.8832357865173</v>
      </c>
      <c r="BK585" s="133">
        <f t="shared" si="350"/>
        <v>-495.76647157303461</v>
      </c>
      <c r="BL585" s="133">
        <f t="shared" si="350"/>
        <v>-454.93864450231405</v>
      </c>
      <c r="BM585" s="35">
        <f t="shared" si="350"/>
        <v>-247.8832357865173</v>
      </c>
      <c r="BN585" s="133">
        <f t="shared" si="350"/>
        <v>-247.8832357865173</v>
      </c>
      <c r="BO585" s="133">
        <f t="shared" si="350"/>
        <v>-495.76647157303461</v>
      </c>
      <c r="BP585" s="99">
        <f t="shared" si="350"/>
        <v>-454.93864450231405</v>
      </c>
      <c r="BR585" s="107" t="s">
        <v>301</v>
      </c>
      <c r="BS585" s="202" t="s">
        <v>36</v>
      </c>
      <c r="BT585" s="34">
        <v>0</v>
      </c>
      <c r="BU585" s="39">
        <v>0</v>
      </c>
      <c r="BV585" s="39"/>
      <c r="BW585" s="39"/>
      <c r="BX585" s="35">
        <f t="shared" ref="BX585:CG585" si="351">BX579*BX545*BX461</f>
        <v>-4549.3864450231404</v>
      </c>
      <c r="BY585" s="133">
        <f t="shared" si="351"/>
        <v>-1184.7697915566609</v>
      </c>
      <c r="BZ585" s="35">
        <f t="shared" si="351"/>
        <v>0</v>
      </c>
      <c r="CA585" s="133">
        <f t="shared" si="351"/>
        <v>0</v>
      </c>
      <c r="CB585" s="133">
        <f t="shared" si="351"/>
        <v>0</v>
      </c>
      <c r="CC585" s="133">
        <f t="shared" si="351"/>
        <v>0</v>
      </c>
      <c r="CD585" s="35">
        <f t="shared" si="351"/>
        <v>0</v>
      </c>
      <c r="CE585" s="133">
        <f t="shared" si="351"/>
        <v>0</v>
      </c>
      <c r="CF585" s="133">
        <f t="shared" si="351"/>
        <v>0</v>
      </c>
      <c r="CG585" s="99">
        <f t="shared" si="351"/>
        <v>0</v>
      </c>
      <c r="CI585" s="107" t="s">
        <v>301</v>
      </c>
      <c r="CJ585" s="202" t="s">
        <v>36</v>
      </c>
      <c r="CK585" s="34">
        <v>0</v>
      </c>
      <c r="CL585" s="39">
        <v>0</v>
      </c>
      <c r="CM585" s="39"/>
      <c r="CN585" s="39"/>
      <c r="CO585" s="35">
        <f t="shared" ref="CO585:CX585" si="352">CO579*CO545*CO461</f>
        <v>394.92326385222032</v>
      </c>
      <c r="CP585" s="133">
        <f t="shared" si="352"/>
        <v>3014.6638500031613</v>
      </c>
      <c r="CQ585" s="35">
        <f t="shared" si="352"/>
        <v>0</v>
      </c>
      <c r="CR585" s="133">
        <f t="shared" si="352"/>
        <v>0</v>
      </c>
      <c r="CS585" s="133">
        <f t="shared" si="352"/>
        <v>0</v>
      </c>
      <c r="CT585" s="133">
        <f t="shared" si="352"/>
        <v>0</v>
      </c>
      <c r="CU585" s="35">
        <f t="shared" si="352"/>
        <v>0</v>
      </c>
      <c r="CV585" s="133">
        <f t="shared" si="352"/>
        <v>0</v>
      </c>
      <c r="CW585" s="133">
        <f t="shared" si="352"/>
        <v>0</v>
      </c>
      <c r="CX585" s="99">
        <f t="shared" si="352"/>
        <v>0</v>
      </c>
      <c r="CZ585" s="107" t="s">
        <v>301</v>
      </c>
      <c r="DA585" s="202" t="s">
        <v>36</v>
      </c>
      <c r="DB585" s="34">
        <v>0</v>
      </c>
      <c r="DC585" s="39">
        <v>0</v>
      </c>
      <c r="DD585" s="39"/>
      <c r="DE585" s="39"/>
      <c r="DF585" s="35">
        <f t="shared" ref="DF585:DO585" si="353">DF579*DF545*DF461</f>
        <v>2404.6991638543277</v>
      </c>
      <c r="DG585" s="133">
        <f t="shared" si="353"/>
        <v>2404.6991638543277</v>
      </c>
      <c r="DH585" s="35">
        <f t="shared" si="353"/>
        <v>0</v>
      </c>
      <c r="DI585" s="133">
        <f t="shared" si="353"/>
        <v>0</v>
      </c>
      <c r="DJ585" s="133">
        <f t="shared" si="353"/>
        <v>0</v>
      </c>
      <c r="DK585" s="133">
        <f t="shared" si="353"/>
        <v>0</v>
      </c>
      <c r="DL585" s="35">
        <f t="shared" si="353"/>
        <v>0</v>
      </c>
      <c r="DM585" s="133">
        <f t="shared" si="353"/>
        <v>0</v>
      </c>
      <c r="DN585" s="133">
        <f t="shared" si="353"/>
        <v>0</v>
      </c>
      <c r="DO585" s="99">
        <f t="shared" si="353"/>
        <v>0</v>
      </c>
      <c r="DQ585" s="107" t="s">
        <v>301</v>
      </c>
      <c r="DR585" s="202" t="s">
        <v>36</v>
      </c>
      <c r="DS585" s="34">
        <v>0</v>
      </c>
      <c r="DT585" s="39">
        <v>0</v>
      </c>
      <c r="DU585" s="39"/>
      <c r="DV585" s="39"/>
      <c r="DW585" s="35">
        <f t="shared" ref="DW585:EF585" si="354">DW579*DW545*DW461</f>
        <v>744.87606731553888</v>
      </c>
      <c r="DX585" s="133">
        <f t="shared" si="354"/>
        <v>3759.5399173187006</v>
      </c>
      <c r="DY585" s="35">
        <f t="shared" si="354"/>
        <v>0</v>
      </c>
      <c r="DZ585" s="133">
        <f t="shared" si="354"/>
        <v>0</v>
      </c>
      <c r="EA585" s="133">
        <f t="shared" si="354"/>
        <v>0</v>
      </c>
      <c r="EB585" s="133">
        <f t="shared" si="354"/>
        <v>0</v>
      </c>
      <c r="EC585" s="35">
        <f t="shared" si="354"/>
        <v>0</v>
      </c>
      <c r="ED585" s="133">
        <f t="shared" si="354"/>
        <v>0</v>
      </c>
      <c r="EE585" s="133">
        <f t="shared" si="354"/>
        <v>0</v>
      </c>
      <c r="EF585" s="99">
        <f t="shared" si="354"/>
        <v>0</v>
      </c>
    </row>
    <row r="586" spans="2:136" x14ac:dyDescent="0.3">
      <c r="B586" s="91" t="s">
        <v>39</v>
      </c>
      <c r="C586" s="95" t="s">
        <v>40</v>
      </c>
      <c r="D586" s="35">
        <f>IF(D576="+X",D583*D580-D585*D582,-D581*D584+D582*D585)</f>
        <v>-182.03079593551234</v>
      </c>
      <c r="E586" s="133">
        <f>IF(D576="+X",E583*E580,-E581*E584)</f>
        <v>-1646.9570812603863</v>
      </c>
      <c r="F586" s="133"/>
      <c r="G586" s="133"/>
      <c r="H586" s="35">
        <f>IF(H576="+X",H583*H580-H585*H582,-H581*H584+H582*H585)</f>
        <v>0</v>
      </c>
      <c r="I586" s="99">
        <f>IF(I576="-X",I583*I580-I585*I582,-I581*I584+I582*I585)</f>
        <v>0</v>
      </c>
      <c r="J586" s="133">
        <f>IF(J576="+Y",-J585*J582,J585*J582)</f>
        <v>-22111.184632157343</v>
      </c>
      <c r="K586" s="133">
        <f>IF(J576="+Y",-K585*K582,K585*K582)</f>
        <v>-18739.972625460709</v>
      </c>
      <c r="L586" s="133">
        <f>IF(J576="+Y",-L585*L582,L585*L582)</f>
        <v>-20524.731923123629</v>
      </c>
      <c r="M586" s="133">
        <f>IF(J576="+Y",-M585*M582,M585*M582)</f>
        <v>-5914.2023785300826</v>
      </c>
      <c r="N586" s="35">
        <f>J586</f>
        <v>-22111.184632157343</v>
      </c>
      <c r="O586" s="133">
        <f>K586</f>
        <v>-18739.972625460709</v>
      </c>
      <c r="P586" s="133">
        <f>L586</f>
        <v>-20524.731923123629</v>
      </c>
      <c r="Q586" s="99">
        <f>M586</f>
        <v>-5914.2023785300826</v>
      </c>
      <c r="S586" s="91" t="s">
        <v>39</v>
      </c>
      <c r="T586" s="196" t="s">
        <v>40</v>
      </c>
      <c r="U586" s="36">
        <f>IF(U576="+X",U583*U580-U585*U582,-U581*U584+U582*U585)</f>
        <v>-182.03079593551234</v>
      </c>
      <c r="V586" s="191">
        <f>IF(U576="+X",V583*V580,-V581*V584)</f>
        <v>-1646.9570812603863</v>
      </c>
      <c r="W586" s="191"/>
      <c r="X586" s="192"/>
      <c r="Y586" s="133">
        <f>IF(Y576="+X",Y583*Y580-Y585*Y582,-Y581*Y584+Y582*Y585)</f>
        <v>0</v>
      </c>
      <c r="Z586" s="99">
        <f>IF(Z576="-X",Z583*Z580-Z585*Z582,-Z581*Z584+Z582*Z585)</f>
        <v>0</v>
      </c>
      <c r="AA586" s="133">
        <f>IF(AA576="+Y",-AA585*AA582,AA585*AA582)</f>
        <v>22111.184632157343</v>
      </c>
      <c r="AB586" s="133">
        <f>IF(AA576="+Y",-AB585*AB582,AB585*AB582)</f>
        <v>18739.972625460709</v>
      </c>
      <c r="AC586" s="133">
        <f>IF(AA576="+Y",-AC585*AC582,AC585*AC582)</f>
        <v>17103.943269269694</v>
      </c>
      <c r="AD586" s="133">
        <f>IF(AA576="+Y",-AD585*AD582,AD585*AD582)</f>
        <v>5914.2023785300826</v>
      </c>
      <c r="AE586" s="35">
        <f>AA586</f>
        <v>22111.184632157343</v>
      </c>
      <c r="AF586" s="133">
        <f t="shared" ref="AF586" si="355">AB586</f>
        <v>18739.972625460709</v>
      </c>
      <c r="AG586" s="133">
        <f t="shared" ref="AG586" si="356">AC586</f>
        <v>17103.943269269694</v>
      </c>
      <c r="AH586" s="99">
        <f t="shared" ref="AH586" si="357">AD586</f>
        <v>5914.2023785300826</v>
      </c>
      <c r="AJ586" s="91" t="s">
        <v>39</v>
      </c>
      <c r="AK586" s="196" t="s">
        <v>40</v>
      </c>
      <c r="AL586" s="36">
        <f>IF(AL576="+X",AL583*AL580-AL585*AL582,-AL581*AL584+AL582*AL585)</f>
        <v>-2069.0312067671321</v>
      </c>
      <c r="AM586" s="191">
        <f>IF(AL576="+X",AM583*AM580,-AM581*AM584)</f>
        <v>240.04332957123356</v>
      </c>
      <c r="AN586" s="191"/>
      <c r="AO586" s="191"/>
      <c r="AP586" s="35">
        <f>IF(AP576="+X",AP583*AP580-AP585*AP582,-AP581*AP584+AP582*AP585)</f>
        <v>0</v>
      </c>
      <c r="AQ586" s="99">
        <f>IF(AQ576="-X",AQ583*AQ580-AQ585*AQ582,-AQ581*AQ584+AQ582*AQ585)</f>
        <v>0</v>
      </c>
      <c r="AR586" s="133">
        <f>IF(AR576="+Y",-AR585*AR582,AR585*AR582)</f>
        <v>-33166.776948236009</v>
      </c>
      <c r="AS586" s="133">
        <f>IF(AR576="+Y",-AS585*AS582,AS585*AS582)</f>
        <v>-28109.958938191059</v>
      </c>
      <c r="AT586" s="133">
        <f>IF(AR576="+Y",-AT585*AT582,AT585*AT582)</f>
        <v>-30787.097884685452</v>
      </c>
      <c r="AU586" s="133">
        <f>IF(AR576="+Y",-AU585*AU582,AU585*AU582)</f>
        <v>-11828.404757060165</v>
      </c>
      <c r="AV586" s="35">
        <f>AR586</f>
        <v>-33166.776948236009</v>
      </c>
      <c r="AW586" s="133">
        <f t="shared" ref="AW586" si="358">AS586</f>
        <v>-28109.958938191059</v>
      </c>
      <c r="AX586" s="133">
        <f t="shared" ref="AX586" si="359">AT586</f>
        <v>-30787.097884685452</v>
      </c>
      <c r="AY586" s="99">
        <f t="shared" ref="AY586" si="360">AU586</f>
        <v>-11828.404757060165</v>
      </c>
      <c r="BA586" s="91" t="s">
        <v>39</v>
      </c>
      <c r="BB586" s="196" t="s">
        <v>40</v>
      </c>
      <c r="BC586" s="36">
        <f>IF(BC576="+X",BC583*BC580-BC585*BC582,-BC581*BC584+BC582*BC585)</f>
        <v>-2069.0312067671321</v>
      </c>
      <c r="BD586" s="191">
        <f>IF(BC576="+X",BD583*BD580,-BD581*BD584)</f>
        <v>240.04332957123356</v>
      </c>
      <c r="BE586" s="191"/>
      <c r="BF586" s="191"/>
      <c r="BG586" s="35">
        <f>IF(BG576="+X",BG583*BG580-BG585*BG582,-BG581*BG584+BG582*BG585)</f>
        <v>0</v>
      </c>
      <c r="BH586" s="99">
        <f>IF(BH576="-X",BH583*BH580-BH585*BH582,-BH581*BH584+BH582*BH585)</f>
        <v>0</v>
      </c>
      <c r="BI586" s="133">
        <f>IF(BI576="+Y",-BI585*BI582,BI585*BI582)</f>
        <v>13819.490395098339</v>
      </c>
      <c r="BJ586" s="133">
        <f>IF(BI576="+Y",-BJ585*BJ582,BJ585*BJ582)</f>
        <v>11712.482890912943</v>
      </c>
      <c r="BK586" s="133">
        <f>IF(BI576="+Y",-BK585*BK582,BK585*BK582)</f>
        <v>17103.943269269694</v>
      </c>
      <c r="BL586" s="133">
        <f>IF(BI576="+Y",-BL585*BL582,BL585*BL582)</f>
        <v>5914.2023785300826</v>
      </c>
      <c r="BM586" s="35">
        <f>BI586</f>
        <v>13819.490395098339</v>
      </c>
      <c r="BN586" s="133">
        <f t="shared" ref="BN586" si="361">BJ586</f>
        <v>11712.482890912943</v>
      </c>
      <c r="BO586" s="133">
        <f t="shared" ref="BO586" si="362">BK586</f>
        <v>17103.943269269694</v>
      </c>
      <c r="BP586" s="99">
        <f t="shared" ref="BP586" si="363">BL586</f>
        <v>5914.2023785300826</v>
      </c>
      <c r="BR586" s="91" t="s">
        <v>39</v>
      </c>
      <c r="BS586" s="196" t="s">
        <v>40</v>
      </c>
      <c r="BT586" s="36">
        <f>IF(BT576="+X",BT583*BT580-BT585*BT582,-BT581*BT584+BT582*BT585)</f>
        <v>182.03079593551234</v>
      </c>
      <c r="BU586" s="191">
        <f>IF(BT576="+X",BU583*BU580,-BU581*BU584)</f>
        <v>1646.9570812603863</v>
      </c>
      <c r="BV586" s="191"/>
      <c r="BW586" s="191"/>
      <c r="BX586" s="35">
        <f>IF(BX576="+X",BX583*BX580-BX585*BX582,-BX581*BX584+BX582*BX585)</f>
        <v>-158318.64828680526</v>
      </c>
      <c r="BY586" s="99">
        <f>IF(BY576="-X",BY583*BY580-BY585*BY582,-BY581*BY584+BY582*BY585)</f>
        <v>-29856.198747227856</v>
      </c>
      <c r="BZ586" s="133">
        <f>IF(BZ576="+Y",-BZ585*BZ582,BZ585*BZ582)</f>
        <v>0</v>
      </c>
      <c r="CA586" s="133">
        <f>IF(BZ576="+Y",-CA585*CA582,CA585*CA582)</f>
        <v>0</v>
      </c>
      <c r="CB586" s="133">
        <f>IF(BZ576="+Y",-CB585*CB582,CB585*CB582)</f>
        <v>0</v>
      </c>
      <c r="CC586" s="133">
        <f>IF(BZ576="+Y",-CC585*CC582,CC585*CC582)</f>
        <v>0</v>
      </c>
      <c r="CD586" s="35">
        <f>BZ586</f>
        <v>0</v>
      </c>
      <c r="CE586" s="133">
        <f t="shared" ref="CE586" si="364">CA586</f>
        <v>0</v>
      </c>
      <c r="CF586" s="133">
        <f t="shared" ref="CF586" si="365">CB586</f>
        <v>0</v>
      </c>
      <c r="CG586" s="99">
        <f t="shared" ref="CG586" si="366">CC586</f>
        <v>0</v>
      </c>
      <c r="CI586" s="91" t="s">
        <v>39</v>
      </c>
      <c r="CJ586" s="196" t="s">
        <v>40</v>
      </c>
      <c r="CK586" s="36">
        <f>IF(CK576="+X",CK583*CK580-CK585*CK582,-CK581*CK584+CK582*CK585)</f>
        <v>182.03079593551234</v>
      </c>
      <c r="CL586" s="191">
        <f>IF(CK576="+X",CL583*CL580,-CL581*CL584)</f>
        <v>1646.9570812603863</v>
      </c>
      <c r="CM586" s="191"/>
      <c r="CN586" s="191"/>
      <c r="CO586" s="35">
        <f>IF(CO576="+X",CO583*CO580-CO585*CO582,-CO581*CO584+CO582*CO585)</f>
        <v>13743.329582057268</v>
      </c>
      <c r="CP586" s="99">
        <f>IF(CP576="-X",CP583*CP580-CP585*CP582,-CP581*CP584+CP582*CP585)</f>
        <v>75969.529020079674</v>
      </c>
      <c r="CQ586" s="133">
        <f>IF(CQ576="+Y",-CQ585*CQ582,CQ585*CQ582)</f>
        <v>0</v>
      </c>
      <c r="CR586" s="133">
        <f>IF(CQ576="+Y",-CR585*CR582,CR585*CR582)</f>
        <v>0</v>
      </c>
      <c r="CS586" s="133">
        <f>IF(CQ576="+Y",-CS585*CS582,CS585*CS582)</f>
        <v>0</v>
      </c>
      <c r="CT586" s="133">
        <f>IF(CQ576="+Y",-CT585*CT582,CT585*CT582)</f>
        <v>0</v>
      </c>
      <c r="CU586" s="35">
        <f>CQ586</f>
        <v>0</v>
      </c>
      <c r="CV586" s="133">
        <f t="shared" ref="CV586" si="367">CR586</f>
        <v>0</v>
      </c>
      <c r="CW586" s="133">
        <f t="shared" ref="CW586" si="368">CS586</f>
        <v>0</v>
      </c>
      <c r="CX586" s="99">
        <f t="shared" ref="CX586" si="369">CT586</f>
        <v>0</v>
      </c>
      <c r="CZ586" s="91" t="s">
        <v>39</v>
      </c>
      <c r="DA586" s="196" t="s">
        <v>40</v>
      </c>
      <c r="DB586" s="36">
        <f>IF(DB576="+X",DB583*DB580-DB585*DB582,-DB581*DB584+DB582*DB585)</f>
        <v>2069.0312067671321</v>
      </c>
      <c r="DC586" s="191">
        <f>IF(DB576="+X",DC583*DC580,-DC581*DC584)</f>
        <v>-240.04332957123356</v>
      </c>
      <c r="DD586" s="191"/>
      <c r="DE586" s="191"/>
      <c r="DF586" s="35">
        <f>IF(DF576="+X",DF583*DF580-DF585*DF582,-DF581*DF584+DF582*DF585)</f>
        <v>83683.530902130602</v>
      </c>
      <c r="DG586" s="99">
        <f>IF(DG576="-X",DG583*DG580-DG585*DG582,-DG581*DG584+DG582*DG585)</f>
        <v>60598.418929129068</v>
      </c>
      <c r="DH586" s="133">
        <f>IF(DH576="+Y",-DH585*DH582,DH585*DH582)</f>
        <v>0</v>
      </c>
      <c r="DI586" s="133">
        <f>IF(DH576="+Y",-DI585*DI582,DI585*DI582)</f>
        <v>0</v>
      </c>
      <c r="DJ586" s="133">
        <f>IF(DH576="+Y",-DJ585*DJ582,DJ585*DJ582)</f>
        <v>0</v>
      </c>
      <c r="DK586" s="133">
        <f>IF(DH576="+Y",-DK585*DK582,DK585*DK582)</f>
        <v>0</v>
      </c>
      <c r="DL586" s="35">
        <f>DH586</f>
        <v>0</v>
      </c>
      <c r="DM586" s="133">
        <f t="shared" ref="DM586" si="370">DI586</f>
        <v>0</v>
      </c>
      <c r="DN586" s="133">
        <f t="shared" ref="DN586" si="371">DJ586</f>
        <v>0</v>
      </c>
      <c r="DO586" s="99">
        <f t="shared" ref="DO586" si="372">DK586</f>
        <v>0</v>
      </c>
      <c r="DQ586" s="91" t="s">
        <v>39</v>
      </c>
      <c r="DR586" s="196" t="s">
        <v>40</v>
      </c>
      <c r="DS586" s="36">
        <f>IF(DS576="+X",DS583*DS580-DS585*DS582,-DS581*DS584+DS582*DS585)</f>
        <v>2069.0312067671321</v>
      </c>
      <c r="DT586" s="191">
        <f>IF(DS576="+X",DT583*DT580,-DT581*DT584)</f>
        <v>-240.04332957123356</v>
      </c>
      <c r="DU586" s="191"/>
      <c r="DV586" s="191"/>
      <c r="DW586" s="35">
        <f>IF(DW576="+X",DW583*DW580-DW585*DW582,-DW581*DW584+DW582*DW585)</f>
        <v>25921.687142580751</v>
      </c>
      <c r="DX586" s="99">
        <f>IF(DX576="-X",DX583*DX580-DX585*DX582,-DX581*DX584+DX582*DX585)</f>
        <v>94740.405916431249</v>
      </c>
      <c r="DY586" s="133">
        <f>IF(DY576="+Y",-DY585*DY582,DY585*DY582)</f>
        <v>0</v>
      </c>
      <c r="DZ586" s="133">
        <f>IF(DY576="+Y",-DZ585*DZ582,DZ585*DZ582)</f>
        <v>0</v>
      </c>
      <c r="EA586" s="133">
        <f>IF(DY576="+Y",-EA585*EA582,EA585*EA582)</f>
        <v>0</v>
      </c>
      <c r="EB586" s="133">
        <f>IF(DY576="+Y",-EB585*EB582,EB585*EB582)</f>
        <v>0</v>
      </c>
      <c r="EC586" s="35">
        <f>DY586</f>
        <v>0</v>
      </c>
      <c r="ED586" s="133">
        <f t="shared" ref="ED586" si="373">DZ586</f>
        <v>0</v>
      </c>
      <c r="EE586" s="133">
        <f t="shared" ref="EE586" si="374">EA586</f>
        <v>0</v>
      </c>
      <c r="EF586" s="99">
        <f t="shared" ref="EF586" si="375">EB586</f>
        <v>0</v>
      </c>
    </row>
    <row r="587" spans="2:136" x14ac:dyDescent="0.3">
      <c r="B587" s="107" t="s">
        <v>35</v>
      </c>
      <c r="C587" s="16" t="s">
        <v>36</v>
      </c>
      <c r="D587" s="19">
        <f>SUM(D583:Q583)</f>
        <v>-243.86505029278649</v>
      </c>
      <c r="E587" s="136"/>
      <c r="F587" s="136"/>
      <c r="G587" s="136"/>
      <c r="H587" s="136"/>
      <c r="I587" s="136"/>
      <c r="J587" s="136"/>
      <c r="K587" s="136"/>
      <c r="L587" s="136"/>
      <c r="M587" s="136"/>
      <c r="N587" s="136"/>
      <c r="O587" s="136"/>
      <c r="P587" s="136"/>
      <c r="Q587" s="136"/>
      <c r="S587" s="107" t="s">
        <v>35</v>
      </c>
      <c r="T587" s="202" t="s">
        <v>36</v>
      </c>
      <c r="U587" s="20">
        <f>SUM(U583:AH583)</f>
        <v>-243.86505029278649</v>
      </c>
      <c r="V587" s="136"/>
      <c r="W587" s="136"/>
      <c r="X587" s="136"/>
      <c r="Y587" s="136"/>
      <c r="Z587" s="136"/>
      <c r="AA587" s="136"/>
      <c r="AB587" s="136"/>
      <c r="AC587" s="136"/>
      <c r="AD587" s="136"/>
      <c r="AE587" s="136"/>
      <c r="AF587" s="136"/>
      <c r="AG587" s="136"/>
      <c r="AH587" s="136"/>
      <c r="AJ587" s="107" t="s">
        <v>35</v>
      </c>
      <c r="AK587" s="202" t="s">
        <v>36</v>
      </c>
      <c r="AL587" s="19">
        <f>SUM(AL583:AY583)</f>
        <v>-243.86505029278649</v>
      </c>
      <c r="AM587" s="136"/>
      <c r="AN587" s="136"/>
      <c r="AO587" s="136"/>
      <c r="AP587" s="136"/>
      <c r="AQ587" s="136"/>
      <c r="AR587" s="136"/>
      <c r="AS587" s="136"/>
      <c r="AT587" s="136"/>
      <c r="AU587" s="136"/>
      <c r="AV587" s="136"/>
      <c r="AW587" s="136"/>
      <c r="AX587" s="136"/>
      <c r="AY587" s="136"/>
      <c r="BA587" s="107" t="s">
        <v>35</v>
      </c>
      <c r="BB587" s="202" t="s">
        <v>36</v>
      </c>
      <c r="BC587" s="19">
        <f>SUM(BC583:BP583)</f>
        <v>-243.86505029278649</v>
      </c>
      <c r="BD587" s="136"/>
      <c r="BE587" s="136"/>
      <c r="BF587" s="136"/>
      <c r="BG587" s="136"/>
      <c r="BH587" s="136"/>
      <c r="BI587" s="136"/>
      <c r="BJ587" s="136"/>
      <c r="BK587" s="136"/>
      <c r="BL587" s="136"/>
      <c r="BM587" s="136"/>
      <c r="BN587" s="136"/>
      <c r="BO587" s="136"/>
      <c r="BP587" s="136"/>
      <c r="BR587" s="107" t="s">
        <v>35</v>
      </c>
      <c r="BS587" s="202" t="s">
        <v>36</v>
      </c>
      <c r="BT587" s="19">
        <f>SUM(BT583:CG583)</f>
        <v>0</v>
      </c>
      <c r="BU587" s="136"/>
      <c r="BV587" s="136"/>
      <c r="BW587" s="136"/>
      <c r="BX587" s="136"/>
      <c r="BY587" s="136"/>
      <c r="BZ587" s="136"/>
      <c r="CA587" s="136"/>
      <c r="CB587" s="136"/>
      <c r="CC587" s="136"/>
      <c r="CD587" s="136"/>
      <c r="CE587" s="136"/>
      <c r="CF587" s="136"/>
      <c r="CG587" s="136"/>
      <c r="CI587" s="107" t="s">
        <v>35</v>
      </c>
      <c r="CJ587" s="202" t="s">
        <v>36</v>
      </c>
      <c r="CK587" s="19">
        <f>SUM(CK583:CX583)</f>
        <v>0</v>
      </c>
      <c r="CL587" s="136"/>
      <c r="CM587" s="136"/>
      <c r="CN587" s="136"/>
      <c r="CO587" s="136"/>
      <c r="CP587" s="136"/>
      <c r="CQ587" s="136"/>
      <c r="CR587" s="136"/>
      <c r="CS587" s="136"/>
      <c r="CT587" s="136"/>
      <c r="CU587" s="136"/>
      <c r="CV587" s="136"/>
      <c r="CW587" s="136"/>
      <c r="CX587" s="136"/>
      <c r="CZ587" s="107" t="s">
        <v>35</v>
      </c>
      <c r="DA587" s="202" t="s">
        <v>36</v>
      </c>
      <c r="DB587" s="19">
        <f>SUM(DB583:DO583)</f>
        <v>0</v>
      </c>
      <c r="DC587" s="136"/>
      <c r="DD587" s="136"/>
      <c r="DE587" s="136"/>
      <c r="DF587" s="136"/>
      <c r="DG587" s="136"/>
      <c r="DH587" s="136"/>
      <c r="DI587" s="136"/>
      <c r="DJ587" s="136"/>
      <c r="DK587" s="136"/>
      <c r="DL587" s="136"/>
      <c r="DM587" s="136"/>
      <c r="DN587" s="136"/>
      <c r="DO587" s="136"/>
      <c r="DQ587" s="107" t="s">
        <v>35</v>
      </c>
      <c r="DR587" s="202" t="s">
        <v>36</v>
      </c>
      <c r="DS587" s="19">
        <f>SUM(DS583:EF583)</f>
        <v>0</v>
      </c>
      <c r="DT587" s="136"/>
      <c r="DU587" s="136"/>
      <c r="DV587" s="136"/>
      <c r="DW587" s="136"/>
      <c r="DX587" s="136"/>
      <c r="DY587" s="136"/>
      <c r="DZ587" s="136"/>
      <c r="EA587" s="136"/>
      <c r="EB587" s="136"/>
      <c r="EC587" s="136"/>
      <c r="ED587" s="136"/>
      <c r="EE587" s="136"/>
      <c r="EF587" s="136"/>
    </row>
    <row r="588" spans="2:136" x14ac:dyDescent="0.3">
      <c r="B588" s="107" t="s">
        <v>37</v>
      </c>
      <c r="C588" s="16" t="s">
        <v>36</v>
      </c>
      <c r="D588" s="20">
        <f>SUM(D584:Q584)</f>
        <v>0</v>
      </c>
      <c r="E588" s="136"/>
      <c r="F588" s="477" t="s">
        <v>420</v>
      </c>
      <c r="G588" s="136"/>
      <c r="H588" s="136"/>
      <c r="I588" s="136"/>
      <c r="J588" s="136"/>
      <c r="K588" s="136"/>
      <c r="L588" s="136"/>
      <c r="M588" s="136"/>
      <c r="N588" s="136"/>
      <c r="O588" s="136"/>
      <c r="P588" s="136"/>
      <c r="Q588" s="136"/>
      <c r="S588" s="107" t="s">
        <v>37</v>
      </c>
      <c r="T588" s="202" t="s">
        <v>36</v>
      </c>
      <c r="U588" s="20">
        <f>SUM(U584:AH584)</f>
        <v>0</v>
      </c>
      <c r="V588" s="136"/>
      <c r="W588" s="477" t="s">
        <v>420</v>
      </c>
      <c r="X588" s="136"/>
      <c r="Y588" s="136"/>
      <c r="Z588" s="136"/>
      <c r="AA588" s="136"/>
      <c r="AB588" s="136"/>
      <c r="AC588" s="136"/>
      <c r="AD588" s="136"/>
      <c r="AE588" s="136"/>
      <c r="AF588" s="136"/>
      <c r="AG588" s="136"/>
      <c r="AH588" s="136"/>
      <c r="AJ588" s="107" t="s">
        <v>37</v>
      </c>
      <c r="AK588" s="202" t="s">
        <v>36</v>
      </c>
      <c r="AL588" s="20">
        <f>SUM(AL584:AY584)</f>
        <v>0</v>
      </c>
      <c r="AM588" s="136"/>
      <c r="AN588" s="477" t="s">
        <v>420</v>
      </c>
      <c r="AO588" s="136"/>
      <c r="AP588" s="136"/>
      <c r="AQ588" s="136"/>
      <c r="AR588" s="136"/>
      <c r="AS588" s="136"/>
      <c r="AT588" s="136"/>
      <c r="AU588" s="136"/>
      <c r="AV588" s="136"/>
      <c r="AW588" s="136"/>
      <c r="AX588" s="136"/>
      <c r="AY588" s="136"/>
      <c r="BA588" s="107" t="s">
        <v>37</v>
      </c>
      <c r="BB588" s="202" t="s">
        <v>36</v>
      </c>
      <c r="BC588" s="20">
        <f>SUM(BC584:BP584)</f>
        <v>0</v>
      </c>
      <c r="BD588" s="136"/>
      <c r="BE588" s="477" t="s">
        <v>420</v>
      </c>
      <c r="BF588" s="136"/>
      <c r="BG588" s="136"/>
      <c r="BH588" s="136"/>
      <c r="BI588" s="136"/>
      <c r="BJ588" s="136"/>
      <c r="BK588" s="136"/>
      <c r="BL588" s="136"/>
      <c r="BM588" s="136"/>
      <c r="BN588" s="136"/>
      <c r="BO588" s="136"/>
      <c r="BP588" s="136"/>
      <c r="BR588" s="107" t="s">
        <v>37</v>
      </c>
      <c r="BS588" s="202" t="s">
        <v>36</v>
      </c>
      <c r="BT588" s="20">
        <f>SUM(BT584:CG584)</f>
        <v>-2262.6350423726749</v>
      </c>
      <c r="BU588" s="136"/>
      <c r="BV588" s="477" t="s">
        <v>420</v>
      </c>
      <c r="BW588" s="136"/>
      <c r="BX588" s="136"/>
      <c r="BY588" s="136"/>
      <c r="BZ588" s="136"/>
      <c r="CA588" s="136"/>
      <c r="CB588" s="136"/>
      <c r="CC588" s="136"/>
      <c r="CD588" s="136"/>
      <c r="CE588" s="136"/>
      <c r="CF588" s="136"/>
      <c r="CG588" s="136"/>
      <c r="CI588" s="107" t="s">
        <v>37</v>
      </c>
      <c r="CJ588" s="202" t="s">
        <v>36</v>
      </c>
      <c r="CK588" s="20">
        <f>SUM(CK584:CX584)</f>
        <v>-1815.7094019833514</v>
      </c>
      <c r="CL588" s="136"/>
      <c r="CM588" s="477" t="s">
        <v>420</v>
      </c>
      <c r="CN588" s="136"/>
      <c r="CO588" s="136"/>
      <c r="CP588" s="136"/>
      <c r="CQ588" s="136"/>
      <c r="CR588" s="136"/>
      <c r="CS588" s="136"/>
      <c r="CT588" s="136"/>
      <c r="CU588" s="136"/>
      <c r="CV588" s="136"/>
      <c r="CW588" s="136"/>
      <c r="CX588" s="136"/>
      <c r="CZ588" s="107" t="s">
        <v>37</v>
      </c>
      <c r="DA588" s="202" t="s">
        <v>36</v>
      </c>
      <c r="DB588" s="20">
        <f>SUM(DB584:DO584)</f>
        <v>-243.86505029278646</v>
      </c>
      <c r="DC588" s="136"/>
      <c r="DD588" s="477" t="s">
        <v>420</v>
      </c>
      <c r="DE588" s="136"/>
      <c r="DF588" s="136"/>
      <c r="DG588" s="136"/>
      <c r="DH588" s="136"/>
      <c r="DI588" s="136"/>
      <c r="DJ588" s="136"/>
      <c r="DK588" s="136"/>
      <c r="DL588" s="136"/>
      <c r="DM588" s="136"/>
      <c r="DN588" s="136"/>
      <c r="DO588" s="136"/>
      <c r="DQ588" s="107" t="s">
        <v>37</v>
      </c>
      <c r="DR588" s="202" t="s">
        <v>36</v>
      </c>
      <c r="DS588" s="20">
        <f>SUM(DS584:EF584)</f>
        <v>-2052.6633602946836</v>
      </c>
      <c r="DT588" s="136"/>
      <c r="DU588" s="477" t="s">
        <v>420</v>
      </c>
      <c r="DV588" s="136"/>
      <c r="DW588" s="136"/>
      <c r="DX588" s="136"/>
      <c r="DY588" s="136"/>
      <c r="DZ588" s="136"/>
      <c r="EA588" s="136"/>
      <c r="EB588" s="136"/>
      <c r="EC588" s="136"/>
      <c r="ED588" s="136"/>
      <c r="EE588" s="136"/>
      <c r="EF588" s="136"/>
    </row>
    <row r="589" spans="2:136" x14ac:dyDescent="0.3">
      <c r="B589" s="107" t="s">
        <v>38</v>
      </c>
      <c r="C589" s="16" t="s">
        <v>36</v>
      </c>
      <c r="D589" s="20">
        <f>SUM(D585:Q585)</f>
        <v>3686.1695298136219</v>
      </c>
      <c r="E589" s="136"/>
      <c r="F589" s="136"/>
      <c r="G589" s="136"/>
      <c r="H589" s="136"/>
      <c r="I589" s="136"/>
      <c r="J589" s="136"/>
      <c r="K589" s="136"/>
      <c r="L589" s="136"/>
      <c r="M589" s="136"/>
      <c r="N589" s="136"/>
      <c r="O589" s="136"/>
      <c r="P589" s="136"/>
      <c r="Q589" s="136"/>
      <c r="S589" s="107" t="s">
        <v>38</v>
      </c>
      <c r="T589" s="202" t="s">
        <v>36</v>
      </c>
      <c r="U589" s="20">
        <f>SUM(U585:AH585)</f>
        <v>-3487.8629411844086</v>
      </c>
      <c r="V589" s="136"/>
      <c r="W589" s="136"/>
      <c r="X589" s="136"/>
      <c r="Y589" s="136"/>
      <c r="Z589" s="136"/>
      <c r="AA589" s="136"/>
      <c r="AB589" s="136"/>
      <c r="AC589" s="136"/>
      <c r="AD589" s="136"/>
      <c r="AE589" s="136"/>
      <c r="AF589" s="136"/>
      <c r="AG589" s="136"/>
      <c r="AH589" s="136"/>
      <c r="AJ589" s="107" t="s">
        <v>38</v>
      </c>
      <c r="AK589" s="202" t="s">
        <v>36</v>
      </c>
      <c r="AL589" s="20">
        <f>SUM(AL585:AY585)</f>
        <v>5984.1929392227476</v>
      </c>
      <c r="AM589" s="136"/>
      <c r="AN589" s="136"/>
      <c r="AO589" s="136"/>
      <c r="AP589" s="136"/>
      <c r="AQ589" s="136"/>
      <c r="AR589" s="136"/>
      <c r="AS589" s="136"/>
      <c r="AT589" s="136"/>
      <c r="AU589" s="136"/>
      <c r="AV589" s="136"/>
      <c r="AW589" s="136"/>
      <c r="AX589" s="136"/>
      <c r="AY589" s="136"/>
      <c r="BA589" s="107" t="s">
        <v>38</v>
      </c>
      <c r="BB589" s="202" t="s">
        <v>36</v>
      </c>
      <c r="BC589" s="20">
        <f>SUM(BC585:BP585)</f>
        <v>-2892.9431752967671</v>
      </c>
      <c r="BD589" s="136"/>
      <c r="BE589" s="136"/>
      <c r="BF589" s="136"/>
      <c r="BG589" s="136"/>
      <c r="BH589" s="136"/>
      <c r="BI589" s="136"/>
      <c r="BJ589" s="136"/>
      <c r="BK589" s="136"/>
      <c r="BL589" s="136"/>
      <c r="BM589" s="136"/>
      <c r="BN589" s="136"/>
      <c r="BO589" s="136"/>
      <c r="BP589" s="136"/>
      <c r="BR589" s="107" t="s">
        <v>38</v>
      </c>
      <c r="BS589" s="202" t="s">
        <v>36</v>
      </c>
      <c r="BT589" s="20">
        <f>SUM(BT585:CG585)</f>
        <v>-5734.1562365798018</v>
      </c>
      <c r="BU589" s="136"/>
      <c r="BV589" s="136"/>
      <c r="BW589" s="136"/>
      <c r="BX589" s="136"/>
      <c r="BY589" s="136"/>
      <c r="BZ589" s="136"/>
      <c r="CA589" s="136"/>
      <c r="CB589" s="136"/>
      <c r="CC589" s="136"/>
      <c r="CD589" s="136"/>
      <c r="CE589" s="136"/>
      <c r="CF589" s="136"/>
      <c r="CG589" s="136"/>
      <c r="CI589" s="107" t="s">
        <v>38</v>
      </c>
      <c r="CJ589" s="202" t="s">
        <v>36</v>
      </c>
      <c r="CK589" s="20">
        <f>SUM(CK585:CX585)</f>
        <v>3409.5871138553816</v>
      </c>
      <c r="CL589" s="136"/>
      <c r="CM589" s="136"/>
      <c r="CN589" s="136"/>
      <c r="CO589" s="136"/>
      <c r="CP589" s="136"/>
      <c r="CQ589" s="136"/>
      <c r="CR589" s="136"/>
      <c r="CS589" s="136"/>
      <c r="CT589" s="136"/>
      <c r="CU589" s="136"/>
      <c r="CV589" s="136"/>
      <c r="CW589" s="136"/>
      <c r="CX589" s="136"/>
      <c r="CZ589" s="107" t="s">
        <v>38</v>
      </c>
      <c r="DA589" s="202" t="s">
        <v>36</v>
      </c>
      <c r="DB589" s="20">
        <f>SUM(DB585:DO585)</f>
        <v>4809.3983277086554</v>
      </c>
      <c r="DC589" s="136"/>
      <c r="DD589" s="136"/>
      <c r="DE589" s="136"/>
      <c r="DF589" s="136"/>
      <c r="DG589" s="136"/>
      <c r="DH589" s="136"/>
      <c r="DI589" s="136"/>
      <c r="DJ589" s="136"/>
      <c r="DK589" s="136"/>
      <c r="DL589" s="136"/>
      <c r="DM589" s="136"/>
      <c r="DN589" s="136"/>
      <c r="DO589" s="136"/>
      <c r="DQ589" s="107" t="s">
        <v>38</v>
      </c>
      <c r="DR589" s="202" t="s">
        <v>36</v>
      </c>
      <c r="DS589" s="20">
        <f>SUM(DS585:EF585)</f>
        <v>4504.4159846342391</v>
      </c>
      <c r="DT589" s="136"/>
      <c r="DU589" s="136"/>
      <c r="DV589" s="136"/>
      <c r="DW589" s="136"/>
      <c r="DX589" s="136"/>
      <c r="DY589" s="136"/>
      <c r="DZ589" s="136"/>
      <c r="EA589" s="136"/>
      <c r="EB589" s="136"/>
      <c r="EC589" s="136"/>
      <c r="ED589" s="136"/>
      <c r="EE589" s="136"/>
      <c r="EF589" s="136"/>
    </row>
    <row r="590" spans="2:136" x14ac:dyDescent="0.3">
      <c r="B590" s="91" t="s">
        <v>39</v>
      </c>
      <c r="C590" s="95" t="s">
        <v>40</v>
      </c>
      <c r="D590" s="103">
        <f>SUM(D586:Q586)</f>
        <v>-136409.17099573943</v>
      </c>
      <c r="E590" s="193" t="str">
        <f>IF(D576="+X","Must be NEGATIVE for overturn","Must be POSITIVE for overturn")</f>
        <v>Must be NEGATIVE for overturn</v>
      </c>
      <c r="F590" s="16"/>
      <c r="G590" s="16"/>
      <c r="H590" s="16"/>
      <c r="I590" s="16"/>
      <c r="J590" s="633"/>
      <c r="K590" s="633"/>
      <c r="L590" s="633"/>
      <c r="M590" s="633"/>
      <c r="N590" s="633"/>
      <c r="O590" s="633"/>
      <c r="P590" s="633"/>
      <c r="Q590" s="633"/>
      <c r="S590" s="91" t="s">
        <v>39</v>
      </c>
      <c r="T590" s="196" t="s">
        <v>40</v>
      </c>
      <c r="U590" s="103">
        <f>SUM(U586:AH586)</f>
        <v>125909.61793363976</v>
      </c>
      <c r="V590" s="193" t="str">
        <f>IF(U576="+X","Must be NEGATIVE for overturn","Must be POSITIVE for overturn")</f>
        <v>Must be NEGATIVE for overturn</v>
      </c>
      <c r="W590" s="202"/>
      <c r="X590" s="202"/>
      <c r="Y590" s="202"/>
      <c r="Z590" s="202"/>
      <c r="AA590" s="12"/>
      <c r="AB590" s="202"/>
      <c r="AC590" s="202"/>
      <c r="AD590" s="202"/>
      <c r="AE590" s="202"/>
      <c r="AF590" s="202"/>
      <c r="AG590" s="202"/>
      <c r="AH590" s="202"/>
      <c r="AJ590" s="91" t="s">
        <v>39</v>
      </c>
      <c r="AK590" s="196" t="s">
        <v>40</v>
      </c>
      <c r="AL590" s="103">
        <f>SUM(AL586:AY586)</f>
        <v>-209613.46493354128</v>
      </c>
      <c r="AM590" s="193" t="str">
        <f>IF(AL576="+X","Must be NEGATIVE for overturn","Must be POSITIVE for overturn")</f>
        <v>Must be NEGATIVE for overturn</v>
      </c>
      <c r="AN590" s="202"/>
      <c r="AO590" s="202"/>
      <c r="AP590" s="202"/>
      <c r="AQ590" s="202"/>
      <c r="AR590" s="12"/>
      <c r="AS590" s="202"/>
      <c r="AT590" s="202"/>
      <c r="AU590" s="202"/>
      <c r="AV590" s="202"/>
      <c r="AW590" s="202"/>
      <c r="AX590" s="202"/>
      <c r="AY590" s="202"/>
      <c r="BA590" s="91" t="s">
        <v>39</v>
      </c>
      <c r="BB590" s="196" t="s">
        <v>40</v>
      </c>
      <c r="BC590" s="103">
        <f>SUM(BC586:BP586)</f>
        <v>95271.249990426208</v>
      </c>
      <c r="BD590" s="193" t="str">
        <f>IF(BC576="+X","Must be NEGATIVE for overturn","Must be POSITIVE for overturn")</f>
        <v>Must be NEGATIVE for overturn</v>
      </c>
      <c r="BE590" s="202"/>
      <c r="BF590" s="202"/>
      <c r="BG590" s="202"/>
      <c r="BH590" s="202"/>
      <c r="BI590" s="12"/>
      <c r="BJ590" s="202"/>
      <c r="BK590" s="202"/>
      <c r="BL590" s="202"/>
      <c r="BM590" s="202"/>
      <c r="BN590" s="202"/>
      <c r="BO590" s="202"/>
      <c r="BP590" s="202"/>
      <c r="BR590" s="91" t="s">
        <v>39</v>
      </c>
      <c r="BS590" s="196" t="s">
        <v>40</v>
      </c>
      <c r="BT590" s="103">
        <f>SUM(BT586:CG586)</f>
        <v>-186345.85915683722</v>
      </c>
      <c r="BU590" s="193" t="str">
        <f>IF(BT576="+X","Must be NEGATIVE for overturn","Must be POSITIVE for overturn")</f>
        <v>Must be POSITIVE for overturn</v>
      </c>
      <c r="BV590" s="202"/>
      <c r="BW590" s="202"/>
      <c r="BX590" s="202"/>
      <c r="BY590" s="202"/>
      <c r="BZ590" s="12"/>
      <c r="CA590" s="202"/>
      <c r="CB590" s="202"/>
      <c r="CC590" s="202"/>
      <c r="CD590" s="202"/>
      <c r="CE590" s="202"/>
      <c r="CF590" s="202"/>
      <c r="CG590" s="202"/>
      <c r="CI590" s="91" t="s">
        <v>39</v>
      </c>
      <c r="CJ590" s="196" t="s">
        <v>40</v>
      </c>
      <c r="CK590" s="103">
        <f>SUM(CK586:CX586)</f>
        <v>91541.846479332846</v>
      </c>
      <c r="CL590" s="193" t="str">
        <f>IF(CK576="+X","Must be NEGATIVE for overturn","Must be POSITIVE for overturn")</f>
        <v>Must be POSITIVE for overturn</v>
      </c>
      <c r="CM590" s="202"/>
      <c r="CN590" s="202"/>
      <c r="CO590" s="202"/>
      <c r="CP590" s="202"/>
      <c r="CQ590" s="12"/>
      <c r="CR590" s="202"/>
      <c r="CS590" s="202"/>
      <c r="CT590" s="202"/>
      <c r="CU590" s="202"/>
      <c r="CV590" s="202"/>
      <c r="CW590" s="202"/>
      <c r="CX590" s="202"/>
      <c r="CZ590" s="91" t="s">
        <v>39</v>
      </c>
      <c r="DA590" s="196" t="s">
        <v>40</v>
      </c>
      <c r="DB590" s="103">
        <f>SUM(DB586:DO586)</f>
        <v>146110.93770845557</v>
      </c>
      <c r="DC590" s="193" t="str">
        <f>IF(DB576="+X","Must be NEGATIVE for overturn","Must be POSITIVE for overturn")</f>
        <v>Must be POSITIVE for overturn</v>
      </c>
      <c r="DD590" s="202"/>
      <c r="DE590" s="202"/>
      <c r="DF590" s="202"/>
      <c r="DG590" s="202"/>
      <c r="DH590" s="12"/>
      <c r="DI590" s="202"/>
      <c r="DJ590" s="202"/>
      <c r="DK590" s="202"/>
      <c r="DL590" s="202"/>
      <c r="DM590" s="202"/>
      <c r="DN590" s="202"/>
      <c r="DO590" s="202"/>
      <c r="DQ590" s="91" t="s">
        <v>39</v>
      </c>
      <c r="DR590" s="196" t="s">
        <v>40</v>
      </c>
      <c r="DS590" s="103">
        <f>SUM(DS586:EF586)</f>
        <v>122491.0809362079</v>
      </c>
      <c r="DT590" s="193" t="str">
        <f>IF(DS576="+X","Must be NEGATIVE for overturn","Must be POSITIVE for overturn")</f>
        <v>Must be POSITIVE for overturn</v>
      </c>
      <c r="DU590" s="202"/>
      <c r="DV590" s="202"/>
      <c r="DW590" s="202"/>
      <c r="DX590" s="202"/>
      <c r="DY590" s="12"/>
      <c r="DZ590" s="202"/>
      <c r="EA590" s="202"/>
      <c r="EB590" s="202"/>
      <c r="EC590" s="202"/>
      <c r="ED590" s="202"/>
      <c r="EE590" s="202"/>
      <c r="EF590" s="202"/>
    </row>
    <row r="591" spans="2:136" x14ac:dyDescent="0.3">
      <c r="B591" s="12"/>
      <c r="C591" s="16"/>
      <c r="D591" s="16"/>
      <c r="E591" s="16"/>
      <c r="F591" s="16"/>
      <c r="G591" s="16"/>
      <c r="H591" s="16"/>
      <c r="I591" s="16"/>
      <c r="J591" s="18"/>
      <c r="K591" s="18"/>
      <c r="L591" s="18"/>
      <c r="M591" s="18"/>
      <c r="N591" s="18"/>
      <c r="O591" s="18"/>
      <c r="P591" s="18"/>
      <c r="Q591" s="18"/>
      <c r="S591" s="12"/>
      <c r="T591" s="202"/>
      <c r="U591" s="202"/>
      <c r="V591" s="202"/>
      <c r="W591" s="202"/>
      <c r="X591" s="202"/>
      <c r="Y591" s="202"/>
      <c r="Z591" s="202"/>
      <c r="AA591" s="202"/>
      <c r="AB591" s="202"/>
      <c r="AC591" s="202"/>
      <c r="AJ591" s="12"/>
      <c r="AK591" s="202"/>
      <c r="AL591" s="202"/>
      <c r="AM591" s="202"/>
      <c r="AN591" s="202"/>
      <c r="AO591" s="202"/>
      <c r="AP591" s="202"/>
      <c r="AQ591" s="202"/>
      <c r="AR591" s="202"/>
      <c r="AS591" s="202"/>
      <c r="AT591" s="202"/>
      <c r="BA591" s="12"/>
      <c r="BB591" s="202"/>
      <c r="BC591" s="202"/>
      <c r="BD591" s="202"/>
      <c r="BE591" s="202"/>
      <c r="BF591" s="202"/>
      <c r="BG591" s="202"/>
      <c r="BH591" s="202"/>
      <c r="BI591" s="202"/>
      <c r="BJ591" s="202"/>
      <c r="BK591" s="202"/>
      <c r="BR591" s="12"/>
      <c r="BS591" s="202"/>
      <c r="BT591" s="202"/>
      <c r="BU591" s="202"/>
      <c r="BV591" s="202"/>
      <c r="BW591" s="202"/>
      <c r="BX591" s="202"/>
      <c r="BY591" s="202"/>
      <c r="BZ591" s="202"/>
      <c r="CA591" s="202"/>
      <c r="CB591" s="202"/>
      <c r="CI591" s="12"/>
      <c r="CJ591" s="202"/>
      <c r="CK591" s="202"/>
      <c r="CL591" s="202"/>
      <c r="CM591" s="202"/>
      <c r="CN591" s="202"/>
      <c r="CO591" s="202"/>
      <c r="CP591" s="202"/>
      <c r="CQ591" s="202"/>
      <c r="CR591" s="202"/>
      <c r="CS591" s="202"/>
      <c r="CZ591" s="12"/>
      <c r="DA591" s="466"/>
      <c r="DB591" s="466"/>
      <c r="DC591" s="466"/>
      <c r="DD591" s="466"/>
      <c r="DE591" s="466"/>
      <c r="DF591" s="466"/>
      <c r="DG591" s="466"/>
      <c r="DH591" s="466"/>
      <c r="DI591" s="466"/>
      <c r="DJ591" s="466"/>
      <c r="DQ591" s="12"/>
      <c r="DR591" s="466"/>
      <c r="DS591" s="466"/>
      <c r="DT591" s="466"/>
      <c r="DU591" s="466"/>
      <c r="DV591" s="466"/>
      <c r="DW591" s="466"/>
      <c r="DX591" s="466"/>
      <c r="DY591" s="466"/>
      <c r="DZ591" s="466"/>
      <c r="EA591" s="466"/>
    </row>
    <row r="592" spans="2:136" x14ac:dyDescent="0.3">
      <c r="B592" s="12"/>
      <c r="C592" s="241"/>
      <c r="D592" s="241"/>
      <c r="E592" s="241"/>
      <c r="F592" s="241"/>
      <c r="G592" s="241"/>
      <c r="H592" s="241"/>
      <c r="I592" s="241"/>
      <c r="J592" s="29"/>
      <c r="K592" s="29"/>
      <c r="L592" s="29"/>
      <c r="M592" s="29"/>
      <c r="N592" s="29"/>
      <c r="O592" s="29"/>
      <c r="P592" s="29"/>
      <c r="Q592" s="29"/>
      <c r="S592" s="12"/>
      <c r="T592" s="241"/>
      <c r="U592" s="241"/>
      <c r="V592" s="241"/>
      <c r="W592" s="241"/>
      <c r="X592" s="241"/>
      <c r="Y592" s="241"/>
      <c r="Z592" s="241"/>
      <c r="AA592" s="241"/>
      <c r="AB592" s="241"/>
      <c r="AC592" s="241"/>
      <c r="AJ592" s="12"/>
      <c r="AK592" s="241"/>
      <c r="AL592" s="241"/>
      <c r="AM592" s="241"/>
      <c r="AN592" s="241"/>
      <c r="AO592" s="241"/>
      <c r="AP592" s="241"/>
      <c r="AQ592" s="241"/>
      <c r="AR592" s="241"/>
      <c r="AS592" s="241"/>
      <c r="AT592" s="241"/>
      <c r="BA592" s="12"/>
      <c r="BB592" s="241"/>
      <c r="BC592" s="241"/>
      <c r="BD592" s="241"/>
      <c r="BE592" s="241"/>
      <c r="BF592" s="241"/>
      <c r="BG592" s="241"/>
      <c r="BH592" s="241"/>
      <c r="BI592" s="241"/>
      <c r="BJ592" s="241"/>
      <c r="BK592" s="241"/>
      <c r="BR592" s="12"/>
      <c r="BS592" s="241"/>
      <c r="BT592" s="241"/>
      <c r="BU592" s="241"/>
      <c r="BV592" s="241"/>
      <c r="BW592" s="241"/>
      <c r="BX592" s="241"/>
      <c r="BY592" s="241"/>
      <c r="BZ592" s="241"/>
      <c r="CA592" s="241"/>
      <c r="CB592" s="241"/>
      <c r="CI592" s="12"/>
      <c r="CJ592" s="241"/>
      <c r="CK592" s="241"/>
      <c r="CL592" s="241"/>
      <c r="CM592" s="241"/>
      <c r="CN592" s="241"/>
      <c r="CO592" s="241"/>
      <c r="CP592" s="241"/>
      <c r="CQ592" s="241"/>
      <c r="CR592" s="241"/>
      <c r="CS592" s="241"/>
      <c r="CZ592" s="12"/>
      <c r="DA592" s="466"/>
      <c r="DB592" s="466"/>
      <c r="DC592" s="466"/>
      <c r="DD592" s="466"/>
      <c r="DE592" s="466"/>
      <c r="DF592" s="466"/>
      <c r="DG592" s="466"/>
      <c r="DH592" s="466"/>
      <c r="DI592" s="466"/>
      <c r="DJ592" s="466"/>
      <c r="DQ592" s="12"/>
      <c r="DR592" s="466"/>
      <c r="DS592" s="466"/>
      <c r="DT592" s="466"/>
      <c r="DU592" s="466"/>
      <c r="DV592" s="466"/>
      <c r="DW592" s="466"/>
      <c r="DX592" s="466"/>
      <c r="DY592" s="466"/>
      <c r="DZ592" s="466"/>
      <c r="EA592" s="466"/>
    </row>
    <row r="593" spans="2:136" x14ac:dyDescent="0.3">
      <c r="B593" s="12"/>
      <c r="C593" s="241"/>
      <c r="D593" s="241"/>
      <c r="E593" s="241"/>
      <c r="F593" s="241"/>
      <c r="G593" s="241"/>
      <c r="H593" s="241"/>
      <c r="I593" s="241"/>
      <c r="J593" s="637" t="s">
        <v>157</v>
      </c>
      <c r="K593" s="626"/>
      <c r="L593" s="626"/>
      <c r="M593" s="627"/>
      <c r="N593" s="637" t="s">
        <v>157</v>
      </c>
      <c r="O593" s="626"/>
      <c r="P593" s="626"/>
      <c r="Q593" s="627"/>
      <c r="S593" s="12"/>
      <c r="T593" s="241"/>
      <c r="U593" s="241"/>
      <c r="V593" s="241"/>
      <c r="W593" s="241"/>
      <c r="X593" s="241"/>
      <c r="Y593" s="241"/>
      <c r="Z593" s="241"/>
      <c r="AA593" s="637" t="s">
        <v>157</v>
      </c>
      <c r="AB593" s="626"/>
      <c r="AC593" s="626"/>
      <c r="AD593" s="627"/>
      <c r="AE593" s="637" t="s">
        <v>157</v>
      </c>
      <c r="AF593" s="626"/>
      <c r="AG593" s="626"/>
      <c r="AH593" s="627"/>
      <c r="AJ593" s="12"/>
      <c r="AK593" s="241"/>
      <c r="AL593" s="241"/>
      <c r="AM593" s="241"/>
      <c r="AN593" s="241"/>
      <c r="AO593" s="241"/>
      <c r="AP593" s="241"/>
      <c r="AQ593" s="241"/>
      <c r="AR593" s="637" t="s">
        <v>157</v>
      </c>
      <c r="AS593" s="626"/>
      <c r="AT593" s="626"/>
      <c r="AU593" s="627"/>
      <c r="AV593" s="637" t="s">
        <v>157</v>
      </c>
      <c r="AW593" s="626"/>
      <c r="AX593" s="626"/>
      <c r="AY593" s="627"/>
      <c r="BA593" s="12"/>
      <c r="BB593" s="466"/>
      <c r="BC593" s="466"/>
      <c r="BD593" s="466"/>
      <c r="BE593" s="466"/>
      <c r="BF593" s="466"/>
      <c r="BG593" s="466"/>
      <c r="BH593" s="466"/>
      <c r="BI593" s="637" t="s">
        <v>157</v>
      </c>
      <c r="BJ593" s="626"/>
      <c r="BK593" s="626"/>
      <c r="BL593" s="627"/>
      <c r="BM593" s="637" t="s">
        <v>157</v>
      </c>
      <c r="BN593" s="626"/>
      <c r="BO593" s="626"/>
      <c r="BP593" s="627"/>
      <c r="BR593" s="12"/>
      <c r="BS593" s="273"/>
      <c r="BT593" s="273"/>
      <c r="BU593" s="273"/>
      <c r="BV593" s="273"/>
      <c r="BW593" s="273"/>
      <c r="BX593" s="273"/>
      <c r="BY593" s="273"/>
      <c r="BZ593" s="637" t="s">
        <v>157</v>
      </c>
      <c r="CA593" s="626"/>
      <c r="CB593" s="626"/>
      <c r="CC593" s="627"/>
      <c r="CD593" s="637" t="s">
        <v>157</v>
      </c>
      <c r="CE593" s="626"/>
      <c r="CF593" s="626"/>
      <c r="CG593" s="627"/>
      <c r="CI593" s="12"/>
      <c r="CJ593" s="273"/>
      <c r="CK593" s="273"/>
      <c r="CL593" s="273"/>
      <c r="CM593" s="273"/>
      <c r="CN593" s="273"/>
      <c r="CO593" s="273"/>
      <c r="CP593" s="273"/>
      <c r="CQ593" s="637" t="s">
        <v>157</v>
      </c>
      <c r="CR593" s="626"/>
      <c r="CS593" s="626"/>
      <c r="CT593" s="627"/>
      <c r="CU593" s="637" t="s">
        <v>157</v>
      </c>
      <c r="CV593" s="626"/>
      <c r="CW593" s="626"/>
      <c r="CX593" s="627"/>
      <c r="CZ593" s="12"/>
      <c r="DA593" s="466"/>
      <c r="DB593" s="466"/>
      <c r="DC593" s="466"/>
      <c r="DD593" s="466"/>
      <c r="DE593" s="466"/>
      <c r="DF593" s="466"/>
      <c r="DG593" s="466"/>
      <c r="DH593" s="637" t="s">
        <v>157</v>
      </c>
      <c r="DI593" s="626"/>
      <c r="DJ593" s="626"/>
      <c r="DK593" s="627"/>
      <c r="DL593" s="637" t="s">
        <v>157</v>
      </c>
      <c r="DM593" s="626"/>
      <c r="DN593" s="626"/>
      <c r="DO593" s="627"/>
      <c r="DQ593" s="12"/>
      <c r="DR593" s="466"/>
      <c r="DS593" s="466"/>
      <c r="DT593" s="466"/>
      <c r="DU593" s="466"/>
      <c r="DV593" s="466"/>
      <c r="DW593" s="466"/>
      <c r="DX593" s="466"/>
      <c r="DY593" s="637" t="s">
        <v>157</v>
      </c>
      <c r="DZ593" s="626"/>
      <c r="EA593" s="626"/>
      <c r="EB593" s="627"/>
      <c r="EC593" s="637" t="s">
        <v>157</v>
      </c>
      <c r="ED593" s="626"/>
      <c r="EE593" s="626"/>
      <c r="EF593" s="627"/>
    </row>
    <row r="594" spans="2:136" x14ac:dyDescent="0.3">
      <c r="B594" s="12"/>
      <c r="C594" s="241"/>
      <c r="D594" s="648" t="s">
        <v>425</v>
      </c>
      <c r="E594" s="648"/>
      <c r="F594" s="648"/>
      <c r="G594" s="648"/>
      <c r="H594" s="481"/>
      <c r="I594" s="481"/>
      <c r="J594" s="454" t="s">
        <v>159</v>
      </c>
      <c r="K594" s="455" t="s">
        <v>160</v>
      </c>
      <c r="L594" s="455" t="s">
        <v>161</v>
      </c>
      <c r="M594" s="456" t="s">
        <v>162</v>
      </c>
      <c r="N594" s="243" t="s">
        <v>159</v>
      </c>
      <c r="O594" s="244" t="s">
        <v>160</v>
      </c>
      <c r="P594" s="244" t="s">
        <v>161</v>
      </c>
      <c r="Q594" s="245" t="s">
        <v>162</v>
      </c>
      <c r="S594" s="12"/>
      <c r="T594" s="241"/>
      <c r="U594" s="648" t="s">
        <v>425</v>
      </c>
      <c r="V594" s="648"/>
      <c r="W594" s="648"/>
      <c r="X594" s="648"/>
      <c r="Y594" s="241"/>
      <c r="Z594" s="241"/>
      <c r="AA594" s="243" t="s">
        <v>159</v>
      </c>
      <c r="AB594" s="244" t="s">
        <v>160</v>
      </c>
      <c r="AC594" s="244" t="s">
        <v>161</v>
      </c>
      <c r="AD594" s="244" t="s">
        <v>162</v>
      </c>
      <c r="AE594" s="243" t="s">
        <v>159</v>
      </c>
      <c r="AF594" s="244" t="s">
        <v>160</v>
      </c>
      <c r="AG594" s="244" t="s">
        <v>161</v>
      </c>
      <c r="AH594" s="245" t="s">
        <v>162</v>
      </c>
      <c r="AJ594" s="12"/>
      <c r="AK594" s="241"/>
      <c r="AL594" s="648" t="s">
        <v>425</v>
      </c>
      <c r="AM594" s="648"/>
      <c r="AN594" s="648"/>
      <c r="AO594" s="648"/>
      <c r="AP594" s="241"/>
      <c r="AQ594" s="241"/>
      <c r="AR594" s="243" t="s">
        <v>159</v>
      </c>
      <c r="AS594" s="244" t="s">
        <v>160</v>
      </c>
      <c r="AT594" s="244" t="s">
        <v>161</v>
      </c>
      <c r="AU594" s="244" t="s">
        <v>162</v>
      </c>
      <c r="AV594" s="243" t="s">
        <v>159</v>
      </c>
      <c r="AW594" s="244" t="s">
        <v>160</v>
      </c>
      <c r="AX594" s="244" t="s">
        <v>161</v>
      </c>
      <c r="AY594" s="245" t="s">
        <v>162</v>
      </c>
      <c r="BA594" s="12"/>
      <c r="BB594" s="466"/>
      <c r="BC594" s="648" t="s">
        <v>425</v>
      </c>
      <c r="BD594" s="648"/>
      <c r="BE594" s="648"/>
      <c r="BF594" s="648"/>
      <c r="BG594" s="466"/>
      <c r="BH594" s="466"/>
      <c r="BI594" s="462" t="s">
        <v>159</v>
      </c>
      <c r="BJ594" s="457" t="s">
        <v>160</v>
      </c>
      <c r="BK594" s="457" t="s">
        <v>161</v>
      </c>
      <c r="BL594" s="457" t="s">
        <v>162</v>
      </c>
      <c r="BM594" s="462" t="s">
        <v>159</v>
      </c>
      <c r="BN594" s="457" t="s">
        <v>160</v>
      </c>
      <c r="BO594" s="457" t="s">
        <v>161</v>
      </c>
      <c r="BP594" s="458" t="s">
        <v>162</v>
      </c>
      <c r="BR594" s="12"/>
      <c r="BS594" s="273"/>
      <c r="BT594" s="648" t="s">
        <v>425</v>
      </c>
      <c r="BU594" s="648"/>
      <c r="BV594" s="648"/>
      <c r="BW594" s="648"/>
      <c r="BX594" s="273"/>
      <c r="BY594" s="273"/>
      <c r="BZ594" s="275" t="s">
        <v>159</v>
      </c>
      <c r="CA594" s="276" t="s">
        <v>160</v>
      </c>
      <c r="CB594" s="276" t="s">
        <v>161</v>
      </c>
      <c r="CC594" s="276" t="s">
        <v>162</v>
      </c>
      <c r="CD594" s="275" t="s">
        <v>159</v>
      </c>
      <c r="CE594" s="276" t="s">
        <v>160</v>
      </c>
      <c r="CF594" s="276" t="s">
        <v>161</v>
      </c>
      <c r="CG594" s="277" t="s">
        <v>162</v>
      </c>
      <c r="CI594" s="12"/>
      <c r="CJ594" s="466"/>
      <c r="CK594" s="648" t="s">
        <v>425</v>
      </c>
      <c r="CL594" s="648"/>
      <c r="CM594" s="648"/>
      <c r="CN594" s="648"/>
      <c r="CO594" s="466"/>
      <c r="CP594" s="466"/>
      <c r="CQ594" s="462" t="s">
        <v>159</v>
      </c>
      <c r="CR594" s="457" t="s">
        <v>160</v>
      </c>
      <c r="CS594" s="457" t="s">
        <v>161</v>
      </c>
      <c r="CT594" s="457" t="s">
        <v>162</v>
      </c>
      <c r="CU594" s="462" t="s">
        <v>159</v>
      </c>
      <c r="CV594" s="457" t="s">
        <v>160</v>
      </c>
      <c r="CW594" s="457" t="s">
        <v>161</v>
      </c>
      <c r="CX594" s="458" t="s">
        <v>162</v>
      </c>
      <c r="CZ594" s="12"/>
      <c r="DA594" s="466"/>
      <c r="DB594" s="648" t="s">
        <v>425</v>
      </c>
      <c r="DC594" s="648"/>
      <c r="DD594" s="648"/>
      <c r="DE594" s="648"/>
      <c r="DF594" s="466"/>
      <c r="DG594" s="466"/>
      <c r="DH594" s="462" t="s">
        <v>159</v>
      </c>
      <c r="DI594" s="457" t="s">
        <v>160</v>
      </c>
      <c r="DJ594" s="457" t="s">
        <v>161</v>
      </c>
      <c r="DK594" s="457" t="s">
        <v>162</v>
      </c>
      <c r="DL594" s="462" t="s">
        <v>159</v>
      </c>
      <c r="DM594" s="457" t="s">
        <v>160</v>
      </c>
      <c r="DN594" s="457" t="s">
        <v>161</v>
      </c>
      <c r="DO594" s="458" t="s">
        <v>162</v>
      </c>
      <c r="DQ594" s="12"/>
      <c r="DR594" s="466"/>
      <c r="DS594" s="648" t="s">
        <v>425</v>
      </c>
      <c r="DT594" s="648"/>
      <c r="DU594" s="648"/>
      <c r="DV594" s="648"/>
      <c r="DW594" s="466"/>
      <c r="DX594" s="466"/>
      <c r="DY594" s="462" t="s">
        <v>159</v>
      </c>
      <c r="DZ594" s="457" t="s">
        <v>160</v>
      </c>
      <c r="EA594" s="457" t="s">
        <v>161</v>
      </c>
      <c r="EB594" s="457" t="s">
        <v>162</v>
      </c>
      <c r="EC594" s="462" t="s">
        <v>159</v>
      </c>
      <c r="ED594" s="457" t="s">
        <v>160</v>
      </c>
      <c r="EE594" s="457" t="s">
        <v>161</v>
      </c>
      <c r="EF594" s="458" t="s">
        <v>162</v>
      </c>
    </row>
    <row r="595" spans="2:136" x14ac:dyDescent="0.3">
      <c r="B595" t="s">
        <v>336</v>
      </c>
      <c r="C595" s="234"/>
      <c r="D595" s="467" t="str">
        <f>D575</f>
        <v>WinWall</v>
      </c>
      <c r="E595" s="467" t="str">
        <f>E575</f>
        <v>LeeWall</v>
      </c>
      <c r="F595" s="443"/>
      <c r="G595" s="443"/>
      <c r="H595" s="467" t="str">
        <f>H575</f>
        <v>WinRoof</v>
      </c>
      <c r="I595" s="467" t="str">
        <f>I575</f>
        <v>LeeRoof</v>
      </c>
      <c r="J595" s="637" t="s">
        <v>229</v>
      </c>
      <c r="K595" s="626"/>
      <c r="L595" s="626"/>
      <c r="M595" s="627"/>
      <c r="N595" s="637" t="s">
        <v>230</v>
      </c>
      <c r="O595" s="626"/>
      <c r="P595" s="626"/>
      <c r="Q595" s="627"/>
      <c r="S595" t="s">
        <v>336</v>
      </c>
      <c r="T595" s="241"/>
      <c r="U595" s="467" t="str">
        <f>U575</f>
        <v>WinWall</v>
      </c>
      <c r="V595" s="467" t="str">
        <f>V575</f>
        <v>LeeWall</v>
      </c>
      <c r="W595" s="443"/>
      <c r="X595" s="443"/>
      <c r="Y595" s="243" t="str">
        <f>Y575</f>
        <v>WinRoof</v>
      </c>
      <c r="Z595" s="49" t="str">
        <f>Z575</f>
        <v>LeeRoof</v>
      </c>
      <c r="AA595" s="637" t="s">
        <v>229</v>
      </c>
      <c r="AB595" s="626"/>
      <c r="AC595" s="626"/>
      <c r="AD595" s="627"/>
      <c r="AE595" s="626" t="s">
        <v>230</v>
      </c>
      <c r="AF595" s="626"/>
      <c r="AG595" s="626"/>
      <c r="AH595" s="627"/>
      <c r="AJ595" t="s">
        <v>336</v>
      </c>
      <c r="AK595" s="241"/>
      <c r="AL595" s="467" t="str">
        <f>AL575</f>
        <v>WinWall</v>
      </c>
      <c r="AM595" s="467" t="str">
        <f>AM575</f>
        <v>LeeWall</v>
      </c>
      <c r="AN595" s="443"/>
      <c r="AO595" s="443"/>
      <c r="AP595" s="243" t="str">
        <f>AP575</f>
        <v>WinRoof</v>
      </c>
      <c r="AQ595" s="49" t="str">
        <f>AQ575</f>
        <v>LeeRoof</v>
      </c>
      <c r="AR595" s="637" t="s">
        <v>229</v>
      </c>
      <c r="AS595" s="626"/>
      <c r="AT595" s="626"/>
      <c r="AU595" s="627"/>
      <c r="AV595" s="626" t="s">
        <v>230</v>
      </c>
      <c r="AW595" s="626"/>
      <c r="AX595" s="626"/>
      <c r="AY595" s="627"/>
      <c r="BA595" t="s">
        <v>336</v>
      </c>
      <c r="BB595" s="466"/>
      <c r="BC595" s="467" t="str">
        <f>BC575</f>
        <v>WinWall</v>
      </c>
      <c r="BD595" s="467" t="str">
        <f>BD575</f>
        <v>LeeWall</v>
      </c>
      <c r="BE595" s="443"/>
      <c r="BF595" s="443"/>
      <c r="BG595" s="462" t="str">
        <f>BG575</f>
        <v>WinRoof</v>
      </c>
      <c r="BH595" s="49" t="str">
        <f>BH575</f>
        <v>LeeRoof</v>
      </c>
      <c r="BI595" s="637" t="s">
        <v>229</v>
      </c>
      <c r="BJ595" s="626"/>
      <c r="BK595" s="626"/>
      <c r="BL595" s="627"/>
      <c r="BM595" s="626" t="s">
        <v>230</v>
      </c>
      <c r="BN595" s="626"/>
      <c r="BO595" s="626"/>
      <c r="BP595" s="627"/>
      <c r="BR595" t="s">
        <v>336</v>
      </c>
      <c r="BS595" s="273"/>
      <c r="BT595" s="467" t="str">
        <f>BT575</f>
        <v>WinWall</v>
      </c>
      <c r="BU595" s="467" t="str">
        <f>BU575</f>
        <v>LeeWall</v>
      </c>
      <c r="BV595" s="443"/>
      <c r="BW595" s="443"/>
      <c r="BX595" s="275" t="str">
        <f>BX575</f>
        <v>WinRoof</v>
      </c>
      <c r="BY595" s="49" t="str">
        <f>BY575</f>
        <v>LeeRoof</v>
      </c>
      <c r="BZ595" s="637" t="s">
        <v>229</v>
      </c>
      <c r="CA595" s="626"/>
      <c r="CB595" s="626"/>
      <c r="CC595" s="627"/>
      <c r="CD595" s="626" t="s">
        <v>230</v>
      </c>
      <c r="CE595" s="626"/>
      <c r="CF595" s="626"/>
      <c r="CG595" s="627"/>
      <c r="CI595" t="s">
        <v>336</v>
      </c>
      <c r="CJ595" s="466"/>
      <c r="CK595" s="467" t="str">
        <f>CK575</f>
        <v>WinWall</v>
      </c>
      <c r="CL595" s="467" t="str">
        <f>CL575</f>
        <v>LeeWall</v>
      </c>
      <c r="CM595" s="443"/>
      <c r="CN595" s="443"/>
      <c r="CO595" s="462" t="str">
        <f>CO575</f>
        <v>WinRoof</v>
      </c>
      <c r="CP595" s="49" t="str">
        <f>CP575</f>
        <v>LeeRoof</v>
      </c>
      <c r="CQ595" s="637" t="s">
        <v>229</v>
      </c>
      <c r="CR595" s="626"/>
      <c r="CS595" s="626"/>
      <c r="CT595" s="627"/>
      <c r="CU595" s="626" t="s">
        <v>230</v>
      </c>
      <c r="CV595" s="626"/>
      <c r="CW595" s="626"/>
      <c r="CX595" s="627"/>
      <c r="CZ595" t="s">
        <v>336</v>
      </c>
      <c r="DA595" s="466"/>
      <c r="DB595" s="467" t="str">
        <f>DB575</f>
        <v>WinWall</v>
      </c>
      <c r="DC595" s="467" t="str">
        <f>DC575</f>
        <v>LeeWall</v>
      </c>
      <c r="DD595" s="443"/>
      <c r="DE595" s="443"/>
      <c r="DF595" s="462" t="str">
        <f>DF575</f>
        <v>WinRoof</v>
      </c>
      <c r="DG595" s="49" t="str">
        <f>DG575</f>
        <v>LeeRoof</v>
      </c>
      <c r="DH595" s="637" t="s">
        <v>229</v>
      </c>
      <c r="DI595" s="626"/>
      <c r="DJ595" s="626"/>
      <c r="DK595" s="627"/>
      <c r="DL595" s="626" t="s">
        <v>230</v>
      </c>
      <c r="DM595" s="626"/>
      <c r="DN595" s="626"/>
      <c r="DO595" s="627"/>
      <c r="DQ595" t="s">
        <v>336</v>
      </c>
      <c r="DR595" s="466"/>
      <c r="DS595" s="467" t="str">
        <f>DS575</f>
        <v>WinWall</v>
      </c>
      <c r="DT595" s="467" t="str">
        <f>DT575</f>
        <v>LeeWall</v>
      </c>
      <c r="DU595" s="443"/>
      <c r="DV595" s="443"/>
      <c r="DW595" s="462" t="str">
        <f>DW575</f>
        <v>WinRoof</v>
      </c>
      <c r="DX595" s="49" t="str">
        <f>DX575</f>
        <v>LeeRoof</v>
      </c>
      <c r="DY595" s="637" t="s">
        <v>229</v>
      </c>
      <c r="DZ595" s="626"/>
      <c r="EA595" s="626"/>
      <c r="EB595" s="627"/>
      <c r="EC595" s="626" t="s">
        <v>230</v>
      </c>
      <c r="ED595" s="626"/>
      <c r="EE595" s="626"/>
      <c r="EF595" s="627"/>
    </row>
    <row r="596" spans="2:136" x14ac:dyDescent="0.3">
      <c r="C596" s="234"/>
      <c r="D596" s="480" t="str">
        <f>D576</f>
        <v>+X</v>
      </c>
      <c r="E596" s="480" t="str">
        <f>E576</f>
        <v>-X</v>
      </c>
      <c r="F596" s="480"/>
      <c r="G596" s="480"/>
      <c r="H596" s="235" t="str">
        <f>H576</f>
        <v>+X</v>
      </c>
      <c r="I596" s="49" t="str">
        <f>I576</f>
        <v>-X</v>
      </c>
      <c r="J596" s="641" t="str">
        <f>J576</f>
        <v>+Y</v>
      </c>
      <c r="K596" s="642"/>
      <c r="L596" s="642"/>
      <c r="M596" s="643"/>
      <c r="N596" s="641" t="str">
        <f>N576</f>
        <v>-Y</v>
      </c>
      <c r="O596" s="642"/>
      <c r="P596" s="642"/>
      <c r="Q596" s="643"/>
      <c r="T596" s="241"/>
      <c r="U596" s="480" t="str">
        <f>U576</f>
        <v>+X</v>
      </c>
      <c r="V596" s="480" t="str">
        <f>V576</f>
        <v>-X</v>
      </c>
      <c r="W596" s="480"/>
      <c r="X596" s="480"/>
      <c r="Y596" s="243" t="str">
        <f>Y576</f>
        <v>+X</v>
      </c>
      <c r="Z596" s="49" t="str">
        <f>Z576</f>
        <v>-X</v>
      </c>
      <c r="AA596" s="641" t="str">
        <f>AA576</f>
        <v>+Y</v>
      </c>
      <c r="AB596" s="642"/>
      <c r="AC596" s="642"/>
      <c r="AD596" s="643"/>
      <c r="AE596" s="641" t="str">
        <f>AE576</f>
        <v>-Y</v>
      </c>
      <c r="AF596" s="642"/>
      <c r="AG596" s="642"/>
      <c r="AH596" s="643"/>
      <c r="AK596" s="241"/>
      <c r="AL596" s="480" t="str">
        <f>AL576</f>
        <v>+X</v>
      </c>
      <c r="AM596" s="480" t="str">
        <f>AM576</f>
        <v>-X</v>
      </c>
      <c r="AN596" s="480"/>
      <c r="AO596" s="480"/>
      <c r="AP596" s="243" t="str">
        <f>AP576</f>
        <v>+X</v>
      </c>
      <c r="AQ596" s="49" t="str">
        <f>AQ576</f>
        <v>-X</v>
      </c>
      <c r="AR596" s="641" t="str">
        <f>AR576</f>
        <v>+Y</v>
      </c>
      <c r="AS596" s="642"/>
      <c r="AT596" s="642"/>
      <c r="AU596" s="643"/>
      <c r="AV596" s="641" t="str">
        <f>AV576</f>
        <v>-Y</v>
      </c>
      <c r="AW596" s="642"/>
      <c r="AX596" s="642"/>
      <c r="AY596" s="643"/>
      <c r="BB596" s="466"/>
      <c r="BC596" s="480" t="str">
        <f>BC576</f>
        <v>+X</v>
      </c>
      <c r="BD596" s="480" t="str">
        <f>BD576</f>
        <v>-X</v>
      </c>
      <c r="BE596" s="480"/>
      <c r="BF596" s="480"/>
      <c r="BG596" s="462" t="str">
        <f>BG576</f>
        <v>+X</v>
      </c>
      <c r="BH596" s="49" t="str">
        <f>BH576</f>
        <v>-X</v>
      </c>
      <c r="BI596" s="641" t="str">
        <f>BI576</f>
        <v>+Y</v>
      </c>
      <c r="BJ596" s="642"/>
      <c r="BK596" s="642"/>
      <c r="BL596" s="643"/>
      <c r="BM596" s="641" t="str">
        <f>BM576</f>
        <v>-Y</v>
      </c>
      <c r="BN596" s="642"/>
      <c r="BO596" s="642"/>
      <c r="BP596" s="643"/>
      <c r="BS596" s="273"/>
      <c r="BT596" s="480" t="str">
        <f>BT576</f>
        <v>+Y</v>
      </c>
      <c r="BU596" s="480" t="str">
        <f>BU576</f>
        <v>-Y</v>
      </c>
      <c r="BV596" s="480"/>
      <c r="BW596" s="480"/>
      <c r="BX596" s="275" t="str">
        <f>BX576</f>
        <v>+Y</v>
      </c>
      <c r="BY596" s="49" t="str">
        <f>BY576</f>
        <v>-Y</v>
      </c>
      <c r="BZ596" s="641" t="str">
        <f>BZ576</f>
        <v>+X</v>
      </c>
      <c r="CA596" s="642"/>
      <c r="CB596" s="642"/>
      <c r="CC596" s="643"/>
      <c r="CD596" s="641" t="str">
        <f>CD576</f>
        <v>-X</v>
      </c>
      <c r="CE596" s="642"/>
      <c r="CF596" s="642"/>
      <c r="CG596" s="643"/>
      <c r="CJ596" s="466"/>
      <c r="CK596" s="480" t="str">
        <f>CK576</f>
        <v>+Y</v>
      </c>
      <c r="CL596" s="480" t="str">
        <f>CL576</f>
        <v>-Y</v>
      </c>
      <c r="CM596" s="480"/>
      <c r="CN596" s="480"/>
      <c r="CO596" s="462" t="str">
        <f>CO576</f>
        <v>+Y</v>
      </c>
      <c r="CP596" s="49" t="str">
        <f>CP576</f>
        <v>-Y</v>
      </c>
      <c r="CQ596" s="641" t="str">
        <f>CQ576</f>
        <v>+X</v>
      </c>
      <c r="CR596" s="642"/>
      <c r="CS596" s="642"/>
      <c r="CT596" s="643"/>
      <c r="CU596" s="641" t="str">
        <f>CU576</f>
        <v>-X</v>
      </c>
      <c r="CV596" s="642"/>
      <c r="CW596" s="642"/>
      <c r="CX596" s="643"/>
      <c r="DA596" s="466"/>
      <c r="DB596" s="480" t="str">
        <f>DB576</f>
        <v>+Y</v>
      </c>
      <c r="DC596" s="480" t="str">
        <f>DC576</f>
        <v>-Y</v>
      </c>
      <c r="DD596" s="480"/>
      <c r="DE596" s="480"/>
      <c r="DF596" s="462" t="str">
        <f>DF576</f>
        <v>+Y</v>
      </c>
      <c r="DG596" s="49" t="str">
        <f>DG576</f>
        <v>-Y</v>
      </c>
      <c r="DH596" s="641" t="str">
        <f>DH576</f>
        <v>+X</v>
      </c>
      <c r="DI596" s="642"/>
      <c r="DJ596" s="642"/>
      <c r="DK596" s="643"/>
      <c r="DL596" s="641" t="str">
        <f>DL576</f>
        <v>-X</v>
      </c>
      <c r="DM596" s="642"/>
      <c r="DN596" s="642"/>
      <c r="DO596" s="643"/>
      <c r="DR596" s="466"/>
      <c r="DS596" s="480" t="str">
        <f>DS576</f>
        <v>+Y</v>
      </c>
      <c r="DT596" s="480" t="str">
        <f>DT576</f>
        <v>-Y</v>
      </c>
      <c r="DU596" s="480"/>
      <c r="DV596" s="480"/>
      <c r="DW596" s="462" t="str">
        <f>DW576</f>
        <v>+Y</v>
      </c>
      <c r="DX596" s="49" t="str">
        <f>DX576</f>
        <v>-Y</v>
      </c>
      <c r="DY596" s="641" t="str">
        <f>DY576</f>
        <v>+X</v>
      </c>
      <c r="DZ596" s="642"/>
      <c r="EA596" s="642"/>
      <c r="EB596" s="643"/>
      <c r="EC596" s="641" t="str">
        <f>EC576</f>
        <v>-X</v>
      </c>
      <c r="ED596" s="642"/>
      <c r="EE596" s="642"/>
      <c r="EF596" s="643"/>
    </row>
    <row r="597" spans="2:136" x14ac:dyDescent="0.3">
      <c r="B597" s="268" t="s">
        <v>341</v>
      </c>
      <c r="C597" s="467" t="s">
        <v>296</v>
      </c>
      <c r="D597" s="26"/>
      <c r="E597" s="27"/>
      <c r="F597" s="27"/>
      <c r="G597" s="479"/>
      <c r="H597" s="243"/>
      <c r="I597" s="245"/>
      <c r="J597" s="463">
        <f>IF(J504/2&lt;J498,J504/2,J498)</f>
        <v>8.5</v>
      </c>
      <c r="K597" s="464">
        <f>IF(J597+K504/2&lt;K498,K504/2,K498-J597)</f>
        <v>8.5</v>
      </c>
      <c r="L597" s="464">
        <f>IF(J597+K597+L504&lt;L498,L504,L498-J597-K597)</f>
        <v>17</v>
      </c>
      <c r="M597" s="465">
        <f>IF(M498-2*M504&gt;0,M498-2*M504,0)</f>
        <v>26</v>
      </c>
      <c r="N597" s="463"/>
      <c r="O597" s="464"/>
      <c r="P597" s="464"/>
      <c r="Q597" s="465"/>
      <c r="S597" s="268" t="s">
        <v>341</v>
      </c>
      <c r="T597" s="467" t="s">
        <v>296</v>
      </c>
      <c r="U597" s="26"/>
      <c r="V597" s="27"/>
      <c r="W597" s="27"/>
      <c r="X597" s="479"/>
      <c r="Y597" s="243"/>
      <c r="Z597" s="245"/>
      <c r="AA597" s="463">
        <f>IF(AA504/2&lt;AA498,AA504/2,AA498)</f>
        <v>8.5</v>
      </c>
      <c r="AB597" s="464">
        <f>IF(AA597+AB504/2&lt;AB498,AB504/2,AB498-AA597)</f>
        <v>8.5</v>
      </c>
      <c r="AC597" s="464">
        <f>IF(AA597+AB597+AC504&lt;AC498,AC504,AC498-AA597-AB597)</f>
        <v>17</v>
      </c>
      <c r="AD597" s="465">
        <f>IF(AD498-2*AD504&gt;0,AD498-2*AD504,0)</f>
        <v>26</v>
      </c>
      <c r="AE597" s="463"/>
      <c r="AF597" s="464"/>
      <c r="AG597" s="464"/>
      <c r="AH597" s="465"/>
      <c r="AJ597" s="268" t="s">
        <v>341</v>
      </c>
      <c r="AK597" s="467" t="s">
        <v>296</v>
      </c>
      <c r="AL597" s="26"/>
      <c r="AM597" s="27"/>
      <c r="AN597" s="27"/>
      <c r="AO597" s="479"/>
      <c r="AP597" s="243"/>
      <c r="AQ597" s="245"/>
      <c r="AR597" s="463">
        <f>IF(AR504/2&lt;AR498,AR504/2,AR498)</f>
        <v>8.5</v>
      </c>
      <c r="AS597" s="464">
        <f>IF(AR597+AS504/2&lt;AS498,AS504/2,AS498-AR597)</f>
        <v>8.5</v>
      </c>
      <c r="AT597" s="464">
        <f>IF(AR597+AS597+AT504&lt;AT498,AT504,AT498-AR597-AS597)</f>
        <v>17</v>
      </c>
      <c r="AU597" s="465">
        <f>IF(AU498-2*AU504&gt;0,AU498-2*AU504,0)</f>
        <v>26</v>
      </c>
      <c r="AV597" s="463"/>
      <c r="AW597" s="464"/>
      <c r="AX597" s="464"/>
      <c r="AY597" s="465"/>
      <c r="BA597" s="268" t="s">
        <v>341</v>
      </c>
      <c r="BB597" s="467" t="s">
        <v>296</v>
      </c>
      <c r="BC597" s="26"/>
      <c r="BD597" s="27"/>
      <c r="BE597" s="27"/>
      <c r="BF597" s="479"/>
      <c r="BG597" s="462"/>
      <c r="BH597" s="458"/>
      <c r="BI597" s="463">
        <f>IF(BI504/2&lt;BI498,BI504/2,BI498)</f>
        <v>8.5</v>
      </c>
      <c r="BJ597" s="464">
        <f>IF(BI597+BJ504/2&lt;BJ498,BJ504/2,BJ498-BI597)</f>
        <v>8.5</v>
      </c>
      <c r="BK597" s="464">
        <f>IF(BI597+BJ597+BK504&lt;BK498,BK504,BK498-BI597-BJ597)</f>
        <v>17</v>
      </c>
      <c r="BL597" s="465">
        <f>IF(BL498-2*BL504&gt;0,BL498-2*BL504,0)</f>
        <v>26</v>
      </c>
      <c r="BM597" s="463"/>
      <c r="BN597" s="464"/>
      <c r="BO597" s="464"/>
      <c r="BP597" s="465"/>
      <c r="BR597" s="268" t="s">
        <v>341</v>
      </c>
      <c r="BS597" s="467" t="s">
        <v>296</v>
      </c>
      <c r="BT597" s="26"/>
      <c r="BU597" s="27"/>
      <c r="BV597" s="27"/>
      <c r="BW597" s="479"/>
      <c r="BX597" s="275"/>
      <c r="BY597" s="274"/>
      <c r="BZ597" s="282"/>
      <c r="CA597" s="282"/>
      <c r="CB597" s="282"/>
      <c r="CC597" s="282"/>
      <c r="CD597" s="281"/>
      <c r="CE597" s="282"/>
      <c r="CF597" s="282"/>
      <c r="CG597" s="283"/>
      <c r="CI597" s="268" t="s">
        <v>341</v>
      </c>
      <c r="CJ597" s="467" t="s">
        <v>296</v>
      </c>
      <c r="CK597" s="26"/>
      <c r="CL597" s="27"/>
      <c r="CM597" s="27"/>
      <c r="CN597" s="479"/>
      <c r="CO597" s="462"/>
      <c r="CP597" s="467"/>
      <c r="CQ597" s="464"/>
      <c r="CR597" s="464"/>
      <c r="CS597" s="464"/>
      <c r="CT597" s="464"/>
      <c r="CU597" s="463"/>
      <c r="CV597" s="464"/>
      <c r="CW597" s="464"/>
      <c r="CX597" s="465"/>
      <c r="CZ597" s="268" t="s">
        <v>341</v>
      </c>
      <c r="DA597" s="467" t="s">
        <v>296</v>
      </c>
      <c r="DB597" s="26"/>
      <c r="DC597" s="27"/>
      <c r="DD597" s="27"/>
      <c r="DE597" s="479"/>
      <c r="DF597" s="462"/>
      <c r="DG597" s="467"/>
      <c r="DH597" s="464"/>
      <c r="DI597" s="464"/>
      <c r="DJ597" s="464"/>
      <c r="DK597" s="464"/>
      <c r="DL597" s="463"/>
      <c r="DM597" s="464"/>
      <c r="DN597" s="464"/>
      <c r="DO597" s="465"/>
      <c r="DQ597" s="268" t="s">
        <v>341</v>
      </c>
      <c r="DR597" s="467" t="s">
        <v>296</v>
      </c>
      <c r="DS597" s="26"/>
      <c r="DT597" s="27"/>
      <c r="DU597" s="27"/>
      <c r="DV597" s="479"/>
      <c r="DW597" s="462"/>
      <c r="DX597" s="467"/>
      <c r="DY597" s="464"/>
      <c r="DZ597" s="464"/>
      <c r="EA597" s="464"/>
      <c r="EB597" s="464"/>
      <c r="EC597" s="463"/>
      <c r="ED597" s="464"/>
      <c r="EE597" s="464"/>
      <c r="EF597" s="465"/>
    </row>
    <row r="598" spans="2:136" x14ac:dyDescent="0.3">
      <c r="B598" s="110" t="s">
        <v>337</v>
      </c>
      <c r="C598" s="49" t="s">
        <v>338</v>
      </c>
      <c r="D598" s="457">
        <f>$D$14*$D$4</f>
        <v>60</v>
      </c>
      <c r="E598" s="244">
        <f>D598</f>
        <v>60</v>
      </c>
      <c r="F598" s="244"/>
      <c r="G598" s="244"/>
      <c r="H598" s="49">
        <f>$D$83*$D$88/2</f>
        <v>540</v>
      </c>
      <c r="I598" s="245">
        <f>H598</f>
        <v>540</v>
      </c>
      <c r="J598" s="263">
        <f>J597*SQRT((J499/2)^2+J505^2)</f>
        <v>297.37854663711033</v>
      </c>
      <c r="K598" s="295">
        <f>K597*SQRT((K499/2)^2+K505^2)</f>
        <v>297.37854663711033</v>
      </c>
      <c r="L598" s="295">
        <f>L597*SQRT((L499/2)^2+L505^2)</f>
        <v>594.75709327422067</v>
      </c>
      <c r="M598" s="264">
        <f>M597*SQRT((M499/2)^2+M505^2)</f>
        <v>909.62849559586687</v>
      </c>
      <c r="N598" s="263">
        <f>J598</f>
        <v>297.37854663711033</v>
      </c>
      <c r="O598" s="295">
        <f>K598</f>
        <v>297.37854663711033</v>
      </c>
      <c r="P598" s="295">
        <f>L598</f>
        <v>594.75709327422067</v>
      </c>
      <c r="Q598" s="264">
        <f>M598</f>
        <v>909.62849559586687</v>
      </c>
      <c r="S598" s="110" t="s">
        <v>337</v>
      </c>
      <c r="T598" s="49" t="s">
        <v>338</v>
      </c>
      <c r="U598" s="457">
        <f>$D$14*$D$4</f>
        <v>60</v>
      </c>
      <c r="V598" s="457">
        <f>U598</f>
        <v>60</v>
      </c>
      <c r="W598" s="457"/>
      <c r="X598" s="457"/>
      <c r="Y598" s="49">
        <f>$D$83*$D$88/2</f>
        <v>540</v>
      </c>
      <c r="Z598" s="245">
        <f>$D$83*$D$88/2</f>
        <v>540</v>
      </c>
      <c r="AA598" s="263">
        <f>AA597*SQRT((AA499/2)^2+AA505^2)</f>
        <v>297.37854663711033</v>
      </c>
      <c r="AB598" s="295">
        <f>AB597*SQRT((AB499/2)^2+AB505^2)</f>
        <v>297.37854663711033</v>
      </c>
      <c r="AC598" s="295">
        <f>AC597*SQRT((AC499/2)^2+AC505^2)</f>
        <v>594.75709327422067</v>
      </c>
      <c r="AD598" s="264">
        <f>AD597*SQRT((AD499/2)^2+AD505^2)</f>
        <v>909.62849559586687</v>
      </c>
      <c r="AE598" s="263">
        <f>AA598</f>
        <v>297.37854663711033</v>
      </c>
      <c r="AF598" s="295">
        <f>AB598</f>
        <v>297.37854663711033</v>
      </c>
      <c r="AG598" s="295">
        <f>AC598</f>
        <v>594.75709327422067</v>
      </c>
      <c r="AH598" s="264">
        <f>AD598</f>
        <v>909.62849559586687</v>
      </c>
      <c r="AJ598" s="110" t="s">
        <v>337</v>
      </c>
      <c r="AK598" s="49" t="s">
        <v>338</v>
      </c>
      <c r="AL598" s="457">
        <f>$D$14*$D$4</f>
        <v>60</v>
      </c>
      <c r="AM598" s="457">
        <f>AL598</f>
        <v>60</v>
      </c>
      <c r="AN598" s="457"/>
      <c r="AO598" s="457"/>
      <c r="AP598" s="49">
        <f>$D$83*$D$88/2</f>
        <v>540</v>
      </c>
      <c r="AQ598" s="245">
        <f>$D$83*$D$88/2</f>
        <v>540</v>
      </c>
      <c r="AR598" s="263">
        <f>AR597*SQRT((AR499/2)^2+AR505^2)</f>
        <v>297.37854663711033</v>
      </c>
      <c r="AS598" s="295">
        <f>AS597*SQRT((AS499/2)^2+AS505^2)</f>
        <v>297.37854663711033</v>
      </c>
      <c r="AT598" s="295">
        <f>AT597*SQRT((AT499/2)^2+AT505^2)</f>
        <v>594.75709327422067</v>
      </c>
      <c r="AU598" s="264">
        <f>AU597*SQRT((AU499/2)^2+AU505^2)</f>
        <v>909.62849559586687</v>
      </c>
      <c r="AV598" s="263">
        <f>AR598</f>
        <v>297.37854663711033</v>
      </c>
      <c r="AW598" s="295">
        <f>AS598</f>
        <v>297.37854663711033</v>
      </c>
      <c r="AX598" s="295">
        <f>AT598</f>
        <v>594.75709327422067</v>
      </c>
      <c r="AY598" s="264">
        <f>AU598</f>
        <v>909.62849559586687</v>
      </c>
      <c r="BA598" s="110" t="s">
        <v>337</v>
      </c>
      <c r="BB598" s="49" t="s">
        <v>338</v>
      </c>
      <c r="BC598" s="457">
        <f>$D$14*$D$4</f>
        <v>60</v>
      </c>
      <c r="BD598" s="457">
        <f>BC598</f>
        <v>60</v>
      </c>
      <c r="BE598" s="457"/>
      <c r="BF598" s="457"/>
      <c r="BG598" s="49">
        <f>$D$83*$D$88/2</f>
        <v>540</v>
      </c>
      <c r="BH598" s="458">
        <f>$D$83*$D$88/2</f>
        <v>540</v>
      </c>
      <c r="BI598" s="263">
        <f>BI597*SQRT((BI499/2)^2+BI505^2)</f>
        <v>297.37854663711033</v>
      </c>
      <c r="BJ598" s="295">
        <f>BJ597*SQRT((BJ499/2)^2+BJ505^2)</f>
        <v>297.37854663711033</v>
      </c>
      <c r="BK598" s="295">
        <f>BK597*SQRT((BK499/2)^2+BK505^2)</f>
        <v>594.75709327422067</v>
      </c>
      <c r="BL598" s="264">
        <f>BL597*SQRT((BL499/2)^2+BL505^2)</f>
        <v>909.62849559586687</v>
      </c>
      <c r="BM598" s="263">
        <f>BI598</f>
        <v>297.37854663711033</v>
      </c>
      <c r="BN598" s="295">
        <f>BJ598</f>
        <v>297.37854663711033</v>
      </c>
      <c r="BO598" s="295">
        <f>BK598</f>
        <v>594.75709327422067</v>
      </c>
      <c r="BP598" s="264">
        <f>BL598</f>
        <v>909.62849559586687</v>
      </c>
      <c r="BR598" s="110" t="s">
        <v>337</v>
      </c>
      <c r="BS598" s="49" t="s">
        <v>338</v>
      </c>
      <c r="BT598" s="457">
        <f>$D$14*$D$3</f>
        <v>60</v>
      </c>
      <c r="BU598" s="457">
        <f>BT598</f>
        <v>60</v>
      </c>
      <c r="BV598" s="457"/>
      <c r="BW598" s="457"/>
      <c r="BX598" s="267">
        <f>BX545</f>
        <v>2099.1426821443079</v>
      </c>
      <c r="BY598" s="252">
        <f>BY545</f>
        <v>2099.1426821443079</v>
      </c>
      <c r="BZ598" s="285"/>
      <c r="CA598" s="285"/>
      <c r="CB598" s="285"/>
      <c r="CC598" s="285"/>
      <c r="CD598" s="263"/>
      <c r="CE598" s="295"/>
      <c r="CF598" s="295"/>
      <c r="CG598" s="264"/>
      <c r="CI598" s="110" t="s">
        <v>337</v>
      </c>
      <c r="CJ598" s="49" t="s">
        <v>338</v>
      </c>
      <c r="CK598" s="457">
        <f>$D$14*$D$3</f>
        <v>60</v>
      </c>
      <c r="CL598" s="457">
        <f>CK598</f>
        <v>60</v>
      </c>
      <c r="CM598" s="457"/>
      <c r="CN598" s="457"/>
      <c r="CO598" s="267">
        <f>CO545</f>
        <v>2099.1426821443079</v>
      </c>
      <c r="CP598" s="252">
        <f>CP545</f>
        <v>2099.1426821443079</v>
      </c>
      <c r="CQ598" s="285"/>
      <c r="CR598" s="285"/>
      <c r="CS598" s="285"/>
      <c r="CT598" s="285"/>
      <c r="CU598" s="263"/>
      <c r="CV598" s="295"/>
      <c r="CW598" s="295"/>
      <c r="CX598" s="264"/>
      <c r="CZ598" s="110" t="s">
        <v>337</v>
      </c>
      <c r="DA598" s="49" t="s">
        <v>338</v>
      </c>
      <c r="DB598" s="457">
        <f>$D$14*$D$3</f>
        <v>60</v>
      </c>
      <c r="DC598" s="457">
        <f>DB598</f>
        <v>60</v>
      </c>
      <c r="DD598" s="457"/>
      <c r="DE598" s="457"/>
      <c r="DF598" s="267">
        <f>DF545</f>
        <v>2099.1426821443079</v>
      </c>
      <c r="DG598" s="252">
        <f>DG545</f>
        <v>2099.1426821443079</v>
      </c>
      <c r="DH598" s="285"/>
      <c r="DI598" s="285"/>
      <c r="DJ598" s="285"/>
      <c r="DK598" s="285"/>
      <c r="DL598" s="263"/>
      <c r="DM598" s="295"/>
      <c r="DN598" s="295"/>
      <c r="DO598" s="264"/>
      <c r="DQ598" s="110" t="s">
        <v>337</v>
      </c>
      <c r="DR598" s="49" t="s">
        <v>338</v>
      </c>
      <c r="DS598" s="457">
        <f>$D$14*$D$3</f>
        <v>60</v>
      </c>
      <c r="DT598" s="457">
        <f>DS598</f>
        <v>60</v>
      </c>
      <c r="DU598" s="457"/>
      <c r="DV598" s="457"/>
      <c r="DW598" s="267">
        <f>DW545</f>
        <v>2099.1426821443079</v>
      </c>
      <c r="DX598" s="252">
        <f>DX545</f>
        <v>2099.1426821443079</v>
      </c>
      <c r="DY598" s="285"/>
      <c r="DZ598" s="285"/>
      <c r="EA598" s="285"/>
      <c r="EB598" s="285"/>
      <c r="EC598" s="263"/>
      <c r="ED598" s="295"/>
      <c r="EE598" s="295"/>
      <c r="EF598" s="264"/>
    </row>
    <row r="599" spans="2:136" x14ac:dyDescent="0.3">
      <c r="B599" s="23" t="str">
        <f t="shared" ref="B599:B604" si="376">B577</f>
        <v>X-component of normal vector (+inward)</v>
      </c>
      <c r="C599" s="457"/>
      <c r="D599" s="288">
        <v>-1</v>
      </c>
      <c r="E599" s="247">
        <v>1</v>
      </c>
      <c r="F599" s="457"/>
      <c r="G599" s="458"/>
      <c r="H599" s="247">
        <v>-1</v>
      </c>
      <c r="I599" s="259">
        <v>1</v>
      </c>
      <c r="J599" s="247">
        <f>J577</f>
        <v>0</v>
      </c>
      <c r="K599" s="247">
        <f t="shared" ref="K599:M599" si="377">K577</f>
        <v>0</v>
      </c>
      <c r="L599" s="247">
        <f t="shared" si="377"/>
        <v>0</v>
      </c>
      <c r="M599" s="247">
        <f t="shared" si="377"/>
        <v>0</v>
      </c>
      <c r="N599" s="288">
        <f>N577</f>
        <v>0</v>
      </c>
      <c r="O599" s="247">
        <f t="shared" ref="O599:Q599" si="378">O577</f>
        <v>0</v>
      </c>
      <c r="P599" s="247">
        <f t="shared" si="378"/>
        <v>0</v>
      </c>
      <c r="Q599" s="248">
        <f t="shared" si="378"/>
        <v>0</v>
      </c>
      <c r="S599" s="23" t="str">
        <f t="shared" ref="S599:S604" si="379">S577</f>
        <v>X-component of normal vector (+inward)</v>
      </c>
      <c r="T599" s="457"/>
      <c r="U599" s="288">
        <v>-1</v>
      </c>
      <c r="V599" s="247">
        <v>1</v>
      </c>
      <c r="W599" s="457"/>
      <c r="X599" s="458"/>
      <c r="Y599" s="247">
        <v>-1</v>
      </c>
      <c r="Z599" s="259">
        <v>1</v>
      </c>
      <c r="AA599" s="247">
        <f>AA577</f>
        <v>0</v>
      </c>
      <c r="AB599" s="247">
        <f t="shared" ref="AB599:AD599" si="380">AB577</f>
        <v>0</v>
      </c>
      <c r="AC599" s="247">
        <f t="shared" si="380"/>
        <v>0</v>
      </c>
      <c r="AD599" s="247">
        <f t="shared" si="380"/>
        <v>0</v>
      </c>
      <c r="AE599" s="288">
        <f>AE577</f>
        <v>0</v>
      </c>
      <c r="AF599" s="247">
        <f t="shared" ref="AF599:AH599" si="381">AF577</f>
        <v>0</v>
      </c>
      <c r="AG599" s="247">
        <f t="shared" si="381"/>
        <v>0</v>
      </c>
      <c r="AH599" s="248">
        <f t="shared" si="381"/>
        <v>0</v>
      </c>
      <c r="AJ599" s="23" t="str">
        <f t="shared" ref="AJ599:AJ604" si="382">AJ577</f>
        <v>X-component of normal vector (+inward)</v>
      </c>
      <c r="AK599" s="457"/>
      <c r="AL599" s="288">
        <v>-1</v>
      </c>
      <c r="AM599" s="247">
        <v>1</v>
      </c>
      <c r="AN599" s="457"/>
      <c r="AO599" s="458"/>
      <c r="AP599" s="247">
        <v>-1</v>
      </c>
      <c r="AQ599" s="259">
        <v>1</v>
      </c>
      <c r="AR599" s="247">
        <f>AR577</f>
        <v>0</v>
      </c>
      <c r="AS599" s="247">
        <f t="shared" ref="AS599:AU599" si="383">AS577</f>
        <v>0</v>
      </c>
      <c r="AT599" s="247">
        <f t="shared" si="383"/>
        <v>0</v>
      </c>
      <c r="AU599" s="247">
        <f t="shared" si="383"/>
        <v>0</v>
      </c>
      <c r="AV599" s="288">
        <f>AV577</f>
        <v>0</v>
      </c>
      <c r="AW599" s="247">
        <f t="shared" ref="AW599:AY599" si="384">AW577</f>
        <v>0</v>
      </c>
      <c r="AX599" s="247">
        <f t="shared" si="384"/>
        <v>0</v>
      </c>
      <c r="AY599" s="248">
        <f t="shared" si="384"/>
        <v>0</v>
      </c>
      <c r="BA599" s="23" t="str">
        <f t="shared" ref="BA599:BA604" si="385">BA577</f>
        <v>X-component of normal vector (+inward)</v>
      </c>
      <c r="BB599" s="457"/>
      <c r="BC599" s="288">
        <v>-1</v>
      </c>
      <c r="BD599" s="247">
        <v>1</v>
      </c>
      <c r="BE599" s="457"/>
      <c r="BF599" s="458"/>
      <c r="BG599" s="247">
        <v>-1</v>
      </c>
      <c r="BH599" s="259">
        <v>1</v>
      </c>
      <c r="BI599" s="247">
        <f>BI577</f>
        <v>0</v>
      </c>
      <c r="BJ599" s="247">
        <f t="shared" ref="BJ599:BL599" si="386">BJ577</f>
        <v>0</v>
      </c>
      <c r="BK599" s="247">
        <f t="shared" si="386"/>
        <v>0</v>
      </c>
      <c r="BL599" s="247">
        <f t="shared" si="386"/>
        <v>0</v>
      </c>
      <c r="BM599" s="288">
        <f>BM577</f>
        <v>0</v>
      </c>
      <c r="BN599" s="247">
        <f t="shared" ref="BN599:BP599" si="387">BN577</f>
        <v>0</v>
      </c>
      <c r="BO599" s="247">
        <f t="shared" si="387"/>
        <v>0</v>
      </c>
      <c r="BP599" s="248">
        <f t="shared" si="387"/>
        <v>0</v>
      </c>
      <c r="BR599" s="23" t="str">
        <f t="shared" ref="BR599:BR604" si="388">BR577</f>
        <v>X-component of normal vector (+inward)</v>
      </c>
      <c r="BS599" s="49"/>
      <c r="BT599" s="288">
        <v>0</v>
      </c>
      <c r="BU599" s="247">
        <v>0</v>
      </c>
      <c r="BV599" s="457"/>
      <c r="BW599" s="457"/>
      <c r="BX599" s="259">
        <f t="shared" ref="BX599:BY601" si="389">BX577</f>
        <v>0</v>
      </c>
      <c r="BY599" s="259">
        <f t="shared" si="389"/>
        <v>0</v>
      </c>
      <c r="BZ599" s="247"/>
      <c r="CA599" s="247"/>
      <c r="CB599" s="247"/>
      <c r="CC599" s="247"/>
      <c r="CD599" s="288"/>
      <c r="CE599" s="247"/>
      <c r="CF599" s="247"/>
      <c r="CG599" s="248"/>
      <c r="CI599" s="23" t="str">
        <f t="shared" ref="CI599:CI604" si="390">CI577</f>
        <v>X-component of normal vector (+inward)</v>
      </c>
      <c r="CJ599" s="49"/>
      <c r="CK599" s="288">
        <v>0</v>
      </c>
      <c r="CL599" s="247">
        <v>0</v>
      </c>
      <c r="CM599" s="457"/>
      <c r="CN599" s="457"/>
      <c r="CO599" s="259">
        <f t="shared" ref="CO599:CP599" si="391">CO577</f>
        <v>0</v>
      </c>
      <c r="CP599" s="259">
        <f t="shared" si="391"/>
        <v>0</v>
      </c>
      <c r="CQ599" s="247"/>
      <c r="CR599" s="247"/>
      <c r="CS599" s="247"/>
      <c r="CT599" s="247"/>
      <c r="CU599" s="288"/>
      <c r="CV599" s="247"/>
      <c r="CW599" s="247"/>
      <c r="CX599" s="248"/>
      <c r="CZ599" s="23" t="str">
        <f t="shared" ref="CZ599:CZ604" si="392">CZ577</f>
        <v>X-component of normal vector (+inward)</v>
      </c>
      <c r="DA599" s="49"/>
      <c r="DB599" s="288">
        <v>0</v>
      </c>
      <c r="DC599" s="247">
        <v>0</v>
      </c>
      <c r="DD599" s="457"/>
      <c r="DE599" s="457"/>
      <c r="DF599" s="259">
        <f t="shared" ref="DF599:DG599" si="393">DF577</f>
        <v>0</v>
      </c>
      <c r="DG599" s="259">
        <f t="shared" si="393"/>
        <v>0</v>
      </c>
      <c r="DH599" s="247"/>
      <c r="DI599" s="247"/>
      <c r="DJ599" s="247"/>
      <c r="DK599" s="247"/>
      <c r="DL599" s="288"/>
      <c r="DM599" s="247"/>
      <c r="DN599" s="247"/>
      <c r="DO599" s="248"/>
      <c r="DQ599" s="23" t="str">
        <f t="shared" ref="DQ599:DQ604" si="394">DQ577</f>
        <v>X-component of normal vector (+inward)</v>
      </c>
      <c r="DR599" s="49"/>
      <c r="DS599" s="288">
        <v>0</v>
      </c>
      <c r="DT599" s="247">
        <v>0</v>
      </c>
      <c r="DU599" s="457"/>
      <c r="DV599" s="457"/>
      <c r="DW599" s="259">
        <f t="shared" ref="DW599:DX599" si="395">DW577</f>
        <v>0</v>
      </c>
      <c r="DX599" s="259">
        <f t="shared" si="395"/>
        <v>0</v>
      </c>
      <c r="DY599" s="247"/>
      <c r="DZ599" s="247"/>
      <c r="EA599" s="247"/>
      <c r="EB599" s="247"/>
      <c r="EC599" s="288"/>
      <c r="ED599" s="247"/>
      <c r="EE599" s="247"/>
      <c r="EF599" s="248"/>
    </row>
    <row r="600" spans="2:136" x14ac:dyDescent="0.3">
      <c r="B600" s="25" t="str">
        <f t="shared" si="376"/>
        <v>Y-component of normal vector (+inward)</v>
      </c>
      <c r="C600" s="468"/>
      <c r="D600" s="289">
        <v>0</v>
      </c>
      <c r="E600" s="284">
        <v>0</v>
      </c>
      <c r="F600" s="468"/>
      <c r="G600" s="470"/>
      <c r="H600" s="284">
        <v>0</v>
      </c>
      <c r="I600" s="266">
        <v>0</v>
      </c>
      <c r="J600" s="284">
        <f>J578</f>
        <v>-0.51449575542752657</v>
      </c>
      <c r="K600" s="284">
        <f t="shared" ref="K600:M601" si="396">K578</f>
        <v>-0.51449575542752657</v>
      </c>
      <c r="L600" s="284">
        <f t="shared" si="396"/>
        <v>-0.51449575542752657</v>
      </c>
      <c r="M600" s="284">
        <f t="shared" si="396"/>
        <v>-0.51449575542752657</v>
      </c>
      <c r="N600" s="289">
        <f>N578</f>
        <v>0.51449575542752657</v>
      </c>
      <c r="O600" s="284">
        <f t="shared" ref="O600:Q600" si="397">O578</f>
        <v>0.51449575542752657</v>
      </c>
      <c r="P600" s="284">
        <f t="shared" si="397"/>
        <v>0.51449575542752657</v>
      </c>
      <c r="Q600" s="249">
        <f t="shared" si="397"/>
        <v>0.51449575542752657</v>
      </c>
      <c r="S600" s="25" t="str">
        <f t="shared" si="379"/>
        <v>Y-component of normal vector (+inward)</v>
      </c>
      <c r="T600" s="468"/>
      <c r="U600" s="289">
        <v>0</v>
      </c>
      <c r="V600" s="284">
        <v>0</v>
      </c>
      <c r="W600" s="468"/>
      <c r="X600" s="470"/>
      <c r="Y600" s="284">
        <v>0</v>
      </c>
      <c r="Z600" s="266">
        <v>0</v>
      </c>
      <c r="AA600" s="284">
        <f>AA578</f>
        <v>-0.51449575542752657</v>
      </c>
      <c r="AB600" s="284">
        <f t="shared" ref="AB600:AD601" si="398">AB578</f>
        <v>-0.51449575542752657</v>
      </c>
      <c r="AC600" s="284">
        <f t="shared" si="398"/>
        <v>-0.51449575542752657</v>
      </c>
      <c r="AD600" s="284">
        <f t="shared" si="398"/>
        <v>-0.51449575542752657</v>
      </c>
      <c r="AE600" s="289">
        <f>AE578</f>
        <v>0.51449575542752657</v>
      </c>
      <c r="AF600" s="284">
        <f t="shared" ref="AF600:AH600" si="399">AF578</f>
        <v>0.51449575542752657</v>
      </c>
      <c r="AG600" s="284">
        <f t="shared" si="399"/>
        <v>0.51449575542752657</v>
      </c>
      <c r="AH600" s="249">
        <f t="shared" si="399"/>
        <v>0.51449575542752657</v>
      </c>
      <c r="AJ600" s="25" t="str">
        <f t="shared" si="382"/>
        <v>Y-component of normal vector (+inward)</v>
      </c>
      <c r="AK600" s="468"/>
      <c r="AL600" s="289">
        <v>0</v>
      </c>
      <c r="AM600" s="284">
        <v>0</v>
      </c>
      <c r="AN600" s="468"/>
      <c r="AO600" s="470"/>
      <c r="AP600" s="284">
        <v>0</v>
      </c>
      <c r="AQ600" s="266">
        <v>0</v>
      </c>
      <c r="AR600" s="284">
        <f>AR578</f>
        <v>-0.51449575542752657</v>
      </c>
      <c r="AS600" s="284">
        <f t="shared" ref="AS600:AU601" si="400">AS578</f>
        <v>-0.51449575542752657</v>
      </c>
      <c r="AT600" s="284">
        <f t="shared" si="400"/>
        <v>-0.51449575542752657</v>
      </c>
      <c r="AU600" s="284">
        <f t="shared" si="400"/>
        <v>-0.51449575542752657</v>
      </c>
      <c r="AV600" s="289">
        <f>AV578</f>
        <v>0.51449575542752657</v>
      </c>
      <c r="AW600" s="284">
        <f t="shared" ref="AW600:AY600" si="401">AW578</f>
        <v>0.51449575542752657</v>
      </c>
      <c r="AX600" s="284">
        <f t="shared" si="401"/>
        <v>0.51449575542752657</v>
      </c>
      <c r="AY600" s="249">
        <f t="shared" si="401"/>
        <v>0.51449575542752657</v>
      </c>
      <c r="BA600" s="25" t="str">
        <f t="shared" si="385"/>
        <v>Y-component of normal vector (+inward)</v>
      </c>
      <c r="BB600" s="468"/>
      <c r="BC600" s="289">
        <v>0</v>
      </c>
      <c r="BD600" s="284">
        <v>0</v>
      </c>
      <c r="BE600" s="468"/>
      <c r="BF600" s="470"/>
      <c r="BG600" s="284">
        <v>0</v>
      </c>
      <c r="BH600" s="266">
        <v>0</v>
      </c>
      <c r="BI600" s="284">
        <f>BI578</f>
        <v>-0.51449575542752657</v>
      </c>
      <c r="BJ600" s="284">
        <f t="shared" ref="BJ600:BL600" si="402">BJ578</f>
        <v>-0.51449575542752657</v>
      </c>
      <c r="BK600" s="284">
        <f t="shared" si="402"/>
        <v>-0.51449575542752657</v>
      </c>
      <c r="BL600" s="284">
        <f t="shared" si="402"/>
        <v>-0.51449575542752657</v>
      </c>
      <c r="BM600" s="289">
        <f>BM578</f>
        <v>0.51449575542752657</v>
      </c>
      <c r="BN600" s="284">
        <f t="shared" ref="BN600:BP600" si="403">BN578</f>
        <v>0.51449575542752657</v>
      </c>
      <c r="BO600" s="284">
        <f t="shared" si="403"/>
        <v>0.51449575542752657</v>
      </c>
      <c r="BP600" s="249">
        <f t="shared" si="403"/>
        <v>0.51449575542752657</v>
      </c>
      <c r="BR600" s="25" t="str">
        <f t="shared" si="388"/>
        <v>Y-component of normal vector (+inward)</v>
      </c>
      <c r="BS600" s="117"/>
      <c r="BT600" s="289">
        <v>-1</v>
      </c>
      <c r="BU600" s="284">
        <v>1</v>
      </c>
      <c r="BV600" s="294"/>
      <c r="BW600" s="468"/>
      <c r="BX600" s="266">
        <f t="shared" si="389"/>
        <v>-0.51449575542752657</v>
      </c>
      <c r="BY600" s="266">
        <f t="shared" si="389"/>
        <v>0.51449575542752657</v>
      </c>
      <c r="BZ600" s="284"/>
      <c r="CA600" s="284"/>
      <c r="CB600" s="284"/>
      <c r="CC600" s="284"/>
      <c r="CD600" s="289"/>
      <c r="CE600" s="284"/>
      <c r="CF600" s="284"/>
      <c r="CG600" s="249"/>
      <c r="CI600" s="25" t="str">
        <f t="shared" si="390"/>
        <v>Y-component of normal vector (+inward)</v>
      </c>
      <c r="CJ600" s="117"/>
      <c r="CK600" s="289">
        <v>-1</v>
      </c>
      <c r="CL600" s="284">
        <v>1</v>
      </c>
      <c r="CM600" s="468"/>
      <c r="CN600" s="468"/>
      <c r="CO600" s="266">
        <f t="shared" ref="CO600:CP600" si="404">CO578</f>
        <v>-0.51449575542752657</v>
      </c>
      <c r="CP600" s="266">
        <f t="shared" si="404"/>
        <v>0.51449575542752657</v>
      </c>
      <c r="CQ600" s="284"/>
      <c r="CR600" s="284"/>
      <c r="CS600" s="284"/>
      <c r="CT600" s="284"/>
      <c r="CU600" s="289"/>
      <c r="CV600" s="284"/>
      <c r="CW600" s="284"/>
      <c r="CX600" s="249"/>
      <c r="CZ600" s="25" t="str">
        <f t="shared" si="392"/>
        <v>Y-component of normal vector (+inward)</v>
      </c>
      <c r="DA600" s="117"/>
      <c r="DB600" s="289">
        <v>-1</v>
      </c>
      <c r="DC600" s="284">
        <v>1</v>
      </c>
      <c r="DD600" s="468"/>
      <c r="DE600" s="468"/>
      <c r="DF600" s="266">
        <f t="shared" ref="DF600:DG600" si="405">DF578</f>
        <v>-0.51449575542752657</v>
      </c>
      <c r="DG600" s="266">
        <f t="shared" si="405"/>
        <v>0.51449575542752657</v>
      </c>
      <c r="DH600" s="284"/>
      <c r="DI600" s="284"/>
      <c r="DJ600" s="284"/>
      <c r="DK600" s="284"/>
      <c r="DL600" s="289"/>
      <c r="DM600" s="284"/>
      <c r="DN600" s="284"/>
      <c r="DO600" s="249"/>
      <c r="DQ600" s="25" t="str">
        <f t="shared" si="394"/>
        <v>Y-component of normal vector (+inward)</v>
      </c>
      <c r="DR600" s="117"/>
      <c r="DS600" s="289">
        <v>-1</v>
      </c>
      <c r="DT600" s="284">
        <v>1</v>
      </c>
      <c r="DU600" s="468"/>
      <c r="DV600" s="468"/>
      <c r="DW600" s="266">
        <f t="shared" ref="DW600:DX600" si="406">DW578</f>
        <v>-0.51449575542752657</v>
      </c>
      <c r="DX600" s="266">
        <f t="shared" si="406"/>
        <v>0.51449575542752657</v>
      </c>
      <c r="DY600" s="284"/>
      <c r="DZ600" s="284"/>
      <c r="EA600" s="284"/>
      <c r="EB600" s="284"/>
      <c r="EC600" s="289"/>
      <c r="ED600" s="284"/>
      <c r="EE600" s="284"/>
      <c r="EF600" s="249"/>
    </row>
    <row r="601" spans="2:136" x14ac:dyDescent="0.3">
      <c r="B601" s="25" t="str">
        <f t="shared" si="376"/>
        <v>Z-component of normal vector (+inward)</v>
      </c>
      <c r="C601" s="468"/>
      <c r="D601" s="250">
        <v>0</v>
      </c>
      <c r="E601" s="287">
        <v>0</v>
      </c>
      <c r="F601" s="460"/>
      <c r="G601" s="461"/>
      <c r="H601" s="284">
        <v>0</v>
      </c>
      <c r="I601" s="266">
        <v>0</v>
      </c>
      <c r="J601" s="284">
        <f>J579</f>
        <v>-0.85749292571254421</v>
      </c>
      <c r="K601" s="284">
        <f t="shared" si="396"/>
        <v>-0.85749292571254421</v>
      </c>
      <c r="L601" s="284">
        <f t="shared" si="396"/>
        <v>-0.85749292571254421</v>
      </c>
      <c r="M601" s="284">
        <f t="shared" si="396"/>
        <v>-0.85749292571254421</v>
      </c>
      <c r="N601" s="289">
        <f>N579</f>
        <v>-0.85749292571254421</v>
      </c>
      <c r="O601" s="284">
        <f t="shared" ref="O601:Q601" si="407">O579</f>
        <v>-0.85749292571254421</v>
      </c>
      <c r="P601" s="284">
        <f t="shared" si="407"/>
        <v>-0.85749292571254421</v>
      </c>
      <c r="Q601" s="249">
        <f t="shared" si="407"/>
        <v>-0.85749292571254421</v>
      </c>
      <c r="S601" s="25" t="str">
        <f t="shared" si="379"/>
        <v>Z-component of normal vector (+inward)</v>
      </c>
      <c r="T601" s="468"/>
      <c r="U601" s="250">
        <v>0</v>
      </c>
      <c r="V601" s="287">
        <v>0</v>
      </c>
      <c r="W601" s="460"/>
      <c r="X601" s="461"/>
      <c r="Y601" s="284">
        <v>0</v>
      </c>
      <c r="Z601" s="266">
        <v>0</v>
      </c>
      <c r="AA601" s="284">
        <f>AA579</f>
        <v>-0.85749292571254421</v>
      </c>
      <c r="AB601" s="284">
        <f t="shared" si="398"/>
        <v>-0.85749292571254421</v>
      </c>
      <c r="AC601" s="284">
        <f t="shared" si="398"/>
        <v>-0.85749292571254421</v>
      </c>
      <c r="AD601" s="284">
        <f t="shared" si="398"/>
        <v>-0.85749292571254421</v>
      </c>
      <c r="AE601" s="289">
        <f>AE579</f>
        <v>-0.85749292571254421</v>
      </c>
      <c r="AF601" s="284">
        <f t="shared" ref="AF601:AH601" si="408">AF579</f>
        <v>-0.85749292571254421</v>
      </c>
      <c r="AG601" s="284">
        <f t="shared" si="408"/>
        <v>-0.85749292571254421</v>
      </c>
      <c r="AH601" s="249">
        <f t="shared" si="408"/>
        <v>-0.85749292571254421</v>
      </c>
      <c r="AJ601" s="25" t="str">
        <f t="shared" si="382"/>
        <v>Z-component of normal vector (+inward)</v>
      </c>
      <c r="AK601" s="468"/>
      <c r="AL601" s="250">
        <v>0</v>
      </c>
      <c r="AM601" s="287">
        <v>0</v>
      </c>
      <c r="AN601" s="460"/>
      <c r="AO601" s="461"/>
      <c r="AP601" s="284">
        <v>0</v>
      </c>
      <c r="AQ601" s="266">
        <v>0</v>
      </c>
      <c r="AR601" s="284">
        <f>AR579</f>
        <v>-0.85749292571254421</v>
      </c>
      <c r="AS601" s="284">
        <f t="shared" si="400"/>
        <v>-0.85749292571254421</v>
      </c>
      <c r="AT601" s="284">
        <f t="shared" si="400"/>
        <v>-0.85749292571254421</v>
      </c>
      <c r="AU601" s="284">
        <f t="shared" si="400"/>
        <v>-0.85749292571254421</v>
      </c>
      <c r="AV601" s="289">
        <f>AV579</f>
        <v>-0.85749292571254421</v>
      </c>
      <c r="AW601" s="284">
        <f t="shared" ref="AW601:AY601" si="409">AW579</f>
        <v>-0.85749292571254421</v>
      </c>
      <c r="AX601" s="284">
        <f t="shared" si="409"/>
        <v>-0.85749292571254421</v>
      </c>
      <c r="AY601" s="249">
        <f t="shared" si="409"/>
        <v>-0.85749292571254421</v>
      </c>
      <c r="BA601" s="25" t="str">
        <f t="shared" si="385"/>
        <v>Z-component of normal vector (+inward)</v>
      </c>
      <c r="BB601" s="468"/>
      <c r="BC601" s="250">
        <v>0</v>
      </c>
      <c r="BD601" s="287">
        <v>0</v>
      </c>
      <c r="BE601" s="460"/>
      <c r="BF601" s="461"/>
      <c r="BG601" s="284">
        <v>0</v>
      </c>
      <c r="BH601" s="266">
        <v>0</v>
      </c>
      <c r="BI601" s="284">
        <f>BI579</f>
        <v>-0.85749292571254421</v>
      </c>
      <c r="BJ601" s="284">
        <f t="shared" ref="BJ601:BL601" si="410">BJ579</f>
        <v>-0.85749292571254421</v>
      </c>
      <c r="BK601" s="284">
        <f t="shared" si="410"/>
        <v>-0.85749292571254421</v>
      </c>
      <c r="BL601" s="284">
        <f t="shared" si="410"/>
        <v>-0.85749292571254421</v>
      </c>
      <c r="BM601" s="289">
        <f>BM579</f>
        <v>-0.85749292571254421</v>
      </c>
      <c r="BN601" s="284">
        <f t="shared" ref="BN601:BP601" si="411">BN579</f>
        <v>-0.85749292571254421</v>
      </c>
      <c r="BO601" s="284">
        <f t="shared" si="411"/>
        <v>-0.85749292571254421</v>
      </c>
      <c r="BP601" s="249">
        <f t="shared" si="411"/>
        <v>-0.85749292571254421</v>
      </c>
      <c r="BR601" s="25" t="str">
        <f t="shared" si="388"/>
        <v>Z-component of normal vector (+inward)</v>
      </c>
      <c r="BS601" s="88"/>
      <c r="BT601" s="250">
        <v>0</v>
      </c>
      <c r="BU601" s="287">
        <v>0</v>
      </c>
      <c r="BV601" s="294"/>
      <c r="BW601" s="468"/>
      <c r="BX601" s="286">
        <f t="shared" si="389"/>
        <v>-0.85749292571254421</v>
      </c>
      <c r="BY601" s="286">
        <f t="shared" si="389"/>
        <v>-0.85749292571254421</v>
      </c>
      <c r="BZ601" s="284"/>
      <c r="CA601" s="284"/>
      <c r="CB601" s="284"/>
      <c r="CC601" s="284"/>
      <c r="CD601" s="289"/>
      <c r="CE601" s="284"/>
      <c r="CF601" s="284"/>
      <c r="CG601" s="249"/>
      <c r="CI601" s="25" t="str">
        <f t="shared" si="390"/>
        <v>Z-component of normal vector (+inward)</v>
      </c>
      <c r="CJ601" s="88"/>
      <c r="CK601" s="250">
        <v>0</v>
      </c>
      <c r="CL601" s="287">
        <v>0</v>
      </c>
      <c r="CM601" s="468"/>
      <c r="CN601" s="468"/>
      <c r="CO601" s="286">
        <f t="shared" ref="CO601:CP601" si="412">CO579</f>
        <v>-0.85749292571254421</v>
      </c>
      <c r="CP601" s="286">
        <f t="shared" si="412"/>
        <v>-0.85749292571254421</v>
      </c>
      <c r="CQ601" s="284"/>
      <c r="CR601" s="284"/>
      <c r="CS601" s="284"/>
      <c r="CT601" s="284"/>
      <c r="CU601" s="289"/>
      <c r="CV601" s="284"/>
      <c r="CW601" s="284"/>
      <c r="CX601" s="249"/>
      <c r="CZ601" s="25" t="str">
        <f t="shared" si="392"/>
        <v>Z-component of normal vector (+inward)</v>
      </c>
      <c r="DA601" s="88"/>
      <c r="DB601" s="250">
        <v>0</v>
      </c>
      <c r="DC601" s="287">
        <v>0</v>
      </c>
      <c r="DD601" s="468"/>
      <c r="DE601" s="468"/>
      <c r="DF601" s="286">
        <f t="shared" ref="DF601:DG601" si="413">DF579</f>
        <v>-0.85749292571254421</v>
      </c>
      <c r="DG601" s="286">
        <f t="shared" si="413"/>
        <v>-0.85749292571254421</v>
      </c>
      <c r="DH601" s="284"/>
      <c r="DI601" s="284"/>
      <c r="DJ601" s="284"/>
      <c r="DK601" s="284"/>
      <c r="DL601" s="289"/>
      <c r="DM601" s="284"/>
      <c r="DN601" s="284"/>
      <c r="DO601" s="249"/>
      <c r="DQ601" s="25" t="str">
        <f t="shared" si="394"/>
        <v>Z-component of normal vector (+inward)</v>
      </c>
      <c r="DR601" s="88"/>
      <c r="DS601" s="250">
        <v>0</v>
      </c>
      <c r="DT601" s="287">
        <v>0</v>
      </c>
      <c r="DU601" s="468"/>
      <c r="DV601" s="468"/>
      <c r="DW601" s="286">
        <f t="shared" ref="DW601:DX601" si="414">DW579</f>
        <v>-0.85749292571254421</v>
      </c>
      <c r="DX601" s="286">
        <f t="shared" si="414"/>
        <v>-0.85749292571254421</v>
      </c>
      <c r="DY601" s="284"/>
      <c r="DZ601" s="284"/>
      <c r="EA601" s="284"/>
      <c r="EB601" s="284"/>
      <c r="EC601" s="289"/>
      <c r="ED601" s="284"/>
      <c r="EE601" s="284"/>
      <c r="EF601" s="249"/>
    </row>
    <row r="602" spans="2:136" x14ac:dyDescent="0.3">
      <c r="B602" s="110" t="str">
        <f t="shared" si="376"/>
        <v>Overturn moment arm for X component</v>
      </c>
      <c r="C602" s="49" t="s">
        <v>296</v>
      </c>
      <c r="D602" s="468">
        <f>$D$5-0.5*$D$14</f>
        <v>7.5</v>
      </c>
      <c r="E602" s="468">
        <f>D602</f>
        <v>7.5</v>
      </c>
      <c r="F602" s="468"/>
      <c r="G602" s="468"/>
      <c r="H602" s="259">
        <f>$D$84+1/3*$D$88</f>
        <v>14</v>
      </c>
      <c r="I602" s="247">
        <f>$D$84+1/3*$D$88</f>
        <v>14</v>
      </c>
      <c r="J602" s="288">
        <v>0</v>
      </c>
      <c r="K602" s="247">
        <v>0</v>
      </c>
      <c r="L602" s="247">
        <v>0</v>
      </c>
      <c r="M602" s="248">
        <v>0</v>
      </c>
      <c r="N602" s="247">
        <f t="shared" ref="N602:Q604" si="415">J602</f>
        <v>0</v>
      </c>
      <c r="O602" s="247">
        <f t="shared" si="415"/>
        <v>0</v>
      </c>
      <c r="P602" s="247">
        <f t="shared" si="415"/>
        <v>0</v>
      </c>
      <c r="Q602" s="248">
        <f t="shared" si="415"/>
        <v>0</v>
      </c>
      <c r="S602" s="110" t="str">
        <f t="shared" si="379"/>
        <v>Overturn moment arm for X component</v>
      </c>
      <c r="T602" s="49" t="s">
        <v>296</v>
      </c>
      <c r="U602" s="468">
        <f>$D$5-0.5*$D$14</f>
        <v>7.5</v>
      </c>
      <c r="V602" s="468">
        <f>U602</f>
        <v>7.5</v>
      </c>
      <c r="W602" s="468"/>
      <c r="X602" s="468"/>
      <c r="Y602" s="259">
        <f>$D$84+1/3*$D$88</f>
        <v>14</v>
      </c>
      <c r="Z602" s="247">
        <f>$D$84+1/3*$D$88</f>
        <v>14</v>
      </c>
      <c r="AA602" s="288">
        <v>0</v>
      </c>
      <c r="AB602" s="247">
        <v>0</v>
      </c>
      <c r="AC602" s="247">
        <v>0</v>
      </c>
      <c r="AD602" s="248">
        <v>0</v>
      </c>
      <c r="AE602" s="247">
        <f>AA602</f>
        <v>0</v>
      </c>
      <c r="AF602" s="247">
        <f t="shared" ref="AF602:AF604" si="416">AB602</f>
        <v>0</v>
      </c>
      <c r="AG602" s="247">
        <f t="shared" ref="AG602:AG604" si="417">AC602</f>
        <v>0</v>
      </c>
      <c r="AH602" s="248">
        <f t="shared" ref="AH602:AH604" si="418">AD602</f>
        <v>0</v>
      </c>
      <c r="AJ602" s="110" t="str">
        <f t="shared" si="382"/>
        <v>Overturn moment arm for X component</v>
      </c>
      <c r="AK602" s="49" t="s">
        <v>296</v>
      </c>
      <c r="AL602" s="468">
        <f>$D$5-0.5*$D$14</f>
        <v>7.5</v>
      </c>
      <c r="AM602" s="468">
        <f>AL602</f>
        <v>7.5</v>
      </c>
      <c r="AN602" s="468"/>
      <c r="AO602" s="468"/>
      <c r="AP602" s="259">
        <f>$D$84+1/3*$D$88</f>
        <v>14</v>
      </c>
      <c r="AQ602" s="247">
        <f>$D$84+1/3*$D$88</f>
        <v>14</v>
      </c>
      <c r="AR602" s="288">
        <v>0</v>
      </c>
      <c r="AS602" s="247">
        <v>0</v>
      </c>
      <c r="AT602" s="247">
        <v>0</v>
      </c>
      <c r="AU602" s="248">
        <v>0</v>
      </c>
      <c r="AV602" s="247">
        <f>AR602</f>
        <v>0</v>
      </c>
      <c r="AW602" s="247">
        <f t="shared" ref="AW602:AW604" si="419">AS602</f>
        <v>0</v>
      </c>
      <c r="AX602" s="247">
        <f t="shared" ref="AX602:AX604" si="420">AT602</f>
        <v>0</v>
      </c>
      <c r="AY602" s="248">
        <f t="shared" ref="AY602:AY604" si="421">AU602</f>
        <v>0</v>
      </c>
      <c r="BA602" s="110" t="str">
        <f t="shared" si="385"/>
        <v>Overturn moment arm for X component</v>
      </c>
      <c r="BB602" s="49" t="s">
        <v>296</v>
      </c>
      <c r="BC602" s="468">
        <f>$D$5-0.5*$D$14</f>
        <v>7.5</v>
      </c>
      <c r="BD602" s="468">
        <f>BC602</f>
        <v>7.5</v>
      </c>
      <c r="BE602" s="468"/>
      <c r="BF602" s="468"/>
      <c r="BG602" s="259">
        <f>$D$84+1/3*$D$88</f>
        <v>14</v>
      </c>
      <c r="BH602" s="247">
        <f>$D$84+1/3*$D$88</f>
        <v>14</v>
      </c>
      <c r="BI602" s="288">
        <v>0</v>
      </c>
      <c r="BJ602" s="247">
        <v>0</v>
      </c>
      <c r="BK602" s="247">
        <v>0</v>
      </c>
      <c r="BL602" s="248">
        <v>0</v>
      </c>
      <c r="BM602" s="247">
        <f>BI602</f>
        <v>0</v>
      </c>
      <c r="BN602" s="247">
        <f t="shared" ref="BN602:BN604" si="422">BJ602</f>
        <v>0</v>
      </c>
      <c r="BO602" s="247">
        <f t="shared" ref="BO602:BO604" si="423">BK602</f>
        <v>0</v>
      </c>
      <c r="BP602" s="248">
        <f t="shared" ref="BP602:BP604" si="424">BL602</f>
        <v>0</v>
      </c>
      <c r="BR602" s="110" t="str">
        <f t="shared" si="388"/>
        <v>Overturn moment arm for X component</v>
      </c>
      <c r="BS602" s="49" t="s">
        <v>296</v>
      </c>
      <c r="BT602" s="468">
        <v>0</v>
      </c>
      <c r="BU602" s="468">
        <f>BT602</f>
        <v>0</v>
      </c>
      <c r="BV602" s="276"/>
      <c r="BW602" s="276"/>
      <c r="BX602" s="259">
        <v>0</v>
      </c>
      <c r="BY602" s="259">
        <v>0</v>
      </c>
      <c r="BZ602" s="288"/>
      <c r="CA602" s="247"/>
      <c r="CB602" s="247"/>
      <c r="CC602" s="248"/>
      <c r="CD602" s="247"/>
      <c r="CE602" s="247"/>
      <c r="CF602" s="247"/>
      <c r="CG602" s="248"/>
      <c r="CI602" s="110" t="str">
        <f t="shared" si="390"/>
        <v>Overturn moment arm for X component</v>
      </c>
      <c r="CJ602" s="49" t="s">
        <v>296</v>
      </c>
      <c r="CK602" s="468">
        <v>0</v>
      </c>
      <c r="CL602" s="468">
        <f>CK602</f>
        <v>0</v>
      </c>
      <c r="CM602" s="457"/>
      <c r="CN602" s="457"/>
      <c r="CO602" s="259">
        <v>0</v>
      </c>
      <c r="CP602" s="259">
        <v>0</v>
      </c>
      <c r="CQ602" s="288"/>
      <c r="CR602" s="247"/>
      <c r="CS602" s="247"/>
      <c r="CT602" s="248"/>
      <c r="CU602" s="247"/>
      <c r="CV602" s="247"/>
      <c r="CW602" s="247"/>
      <c r="CX602" s="248"/>
      <c r="CZ602" s="110" t="str">
        <f t="shared" si="392"/>
        <v>Overturn moment arm for X component</v>
      </c>
      <c r="DA602" s="49" t="s">
        <v>296</v>
      </c>
      <c r="DB602" s="468">
        <v>0</v>
      </c>
      <c r="DC602" s="468">
        <f>DB602</f>
        <v>0</v>
      </c>
      <c r="DD602" s="457"/>
      <c r="DE602" s="457"/>
      <c r="DF602" s="259">
        <v>0</v>
      </c>
      <c r="DG602" s="259">
        <v>0</v>
      </c>
      <c r="DH602" s="288"/>
      <c r="DI602" s="247"/>
      <c r="DJ602" s="247"/>
      <c r="DK602" s="248"/>
      <c r="DL602" s="247"/>
      <c r="DM602" s="247"/>
      <c r="DN602" s="247"/>
      <c r="DO602" s="248"/>
      <c r="DQ602" s="110" t="str">
        <f t="shared" si="394"/>
        <v>Overturn moment arm for X component</v>
      </c>
      <c r="DR602" s="49" t="s">
        <v>296</v>
      </c>
      <c r="DS602" s="468">
        <v>0</v>
      </c>
      <c r="DT602" s="468">
        <f>DS602</f>
        <v>0</v>
      </c>
      <c r="DU602" s="457"/>
      <c r="DV602" s="457"/>
      <c r="DW602" s="259">
        <v>0</v>
      </c>
      <c r="DX602" s="259">
        <v>0</v>
      </c>
      <c r="DY602" s="288"/>
      <c r="DZ602" s="247"/>
      <c r="EA602" s="247"/>
      <c r="EB602" s="248"/>
      <c r="EC602" s="247"/>
      <c r="ED602" s="247"/>
      <c r="EE602" s="247"/>
      <c r="EF602" s="248"/>
    </row>
    <row r="603" spans="2:136" x14ac:dyDescent="0.3">
      <c r="B603" s="107" t="str">
        <f t="shared" si="376"/>
        <v>Overturn moment arm for Y component</v>
      </c>
      <c r="C603" s="117" t="s">
        <v>296</v>
      </c>
      <c r="D603" s="18">
        <v>0</v>
      </c>
      <c r="E603" s="18">
        <v>0</v>
      </c>
      <c r="F603" s="18"/>
      <c r="G603" s="18"/>
      <c r="H603" s="266">
        <v>0</v>
      </c>
      <c r="I603" s="284">
        <v>0</v>
      </c>
      <c r="J603" s="289">
        <v>0</v>
      </c>
      <c r="K603" s="284">
        <v>0</v>
      </c>
      <c r="L603" s="284">
        <v>0</v>
      </c>
      <c r="M603" s="249">
        <v>0</v>
      </c>
      <c r="N603" s="284">
        <f t="shared" si="415"/>
        <v>0</v>
      </c>
      <c r="O603" s="284">
        <f t="shared" si="415"/>
        <v>0</v>
      </c>
      <c r="P603" s="284">
        <f t="shared" si="415"/>
        <v>0</v>
      </c>
      <c r="Q603" s="249">
        <f t="shared" si="415"/>
        <v>0</v>
      </c>
      <c r="S603" s="107" t="str">
        <f t="shared" si="379"/>
        <v>Overturn moment arm for Y component</v>
      </c>
      <c r="T603" s="117" t="s">
        <v>296</v>
      </c>
      <c r="U603" s="468">
        <v>0</v>
      </c>
      <c r="V603" s="468">
        <v>0</v>
      </c>
      <c r="W603" s="468"/>
      <c r="X603" s="468"/>
      <c r="Y603" s="266">
        <v>0</v>
      </c>
      <c r="Z603" s="284">
        <v>0</v>
      </c>
      <c r="AA603" s="289">
        <v>0</v>
      </c>
      <c r="AB603" s="284">
        <v>0</v>
      </c>
      <c r="AC603" s="284">
        <v>0</v>
      </c>
      <c r="AD603" s="249">
        <v>0</v>
      </c>
      <c r="AE603" s="284">
        <f t="shared" ref="AE603:AE604" si="425">AA603</f>
        <v>0</v>
      </c>
      <c r="AF603" s="284">
        <f t="shared" si="416"/>
        <v>0</v>
      </c>
      <c r="AG603" s="284">
        <f t="shared" si="417"/>
        <v>0</v>
      </c>
      <c r="AH603" s="249">
        <f t="shared" si="418"/>
        <v>0</v>
      </c>
      <c r="AJ603" s="107" t="str">
        <f t="shared" si="382"/>
        <v>Overturn moment arm for Y component</v>
      </c>
      <c r="AK603" s="117" t="s">
        <v>296</v>
      </c>
      <c r="AL603" s="468">
        <v>0</v>
      </c>
      <c r="AM603" s="468">
        <v>0</v>
      </c>
      <c r="AN603" s="468"/>
      <c r="AO603" s="468"/>
      <c r="AP603" s="266">
        <v>0</v>
      </c>
      <c r="AQ603" s="284">
        <v>0</v>
      </c>
      <c r="AR603" s="289">
        <v>0</v>
      </c>
      <c r="AS603" s="284">
        <v>0</v>
      </c>
      <c r="AT603" s="284">
        <v>0</v>
      </c>
      <c r="AU603" s="249">
        <v>0</v>
      </c>
      <c r="AV603" s="284">
        <f t="shared" ref="AV603:AV604" si="426">AR603</f>
        <v>0</v>
      </c>
      <c r="AW603" s="284">
        <f t="shared" si="419"/>
        <v>0</v>
      </c>
      <c r="AX603" s="284">
        <f t="shared" si="420"/>
        <v>0</v>
      </c>
      <c r="AY603" s="249">
        <f t="shared" si="421"/>
        <v>0</v>
      </c>
      <c r="BA603" s="107" t="str">
        <f t="shared" si="385"/>
        <v>Overturn moment arm for Y component</v>
      </c>
      <c r="BB603" s="117" t="s">
        <v>296</v>
      </c>
      <c r="BC603" s="468">
        <v>0</v>
      </c>
      <c r="BD603" s="468">
        <v>0</v>
      </c>
      <c r="BE603" s="468"/>
      <c r="BF603" s="468"/>
      <c r="BG603" s="266">
        <v>0</v>
      </c>
      <c r="BH603" s="284">
        <v>0</v>
      </c>
      <c r="BI603" s="289">
        <v>0</v>
      </c>
      <c r="BJ603" s="284">
        <v>0</v>
      </c>
      <c r="BK603" s="284">
        <v>0</v>
      </c>
      <c r="BL603" s="249">
        <v>0</v>
      </c>
      <c r="BM603" s="284">
        <f t="shared" ref="BM603:BM604" si="427">BI603</f>
        <v>0</v>
      </c>
      <c r="BN603" s="284">
        <f t="shared" si="422"/>
        <v>0</v>
      </c>
      <c r="BO603" s="284">
        <f t="shared" si="423"/>
        <v>0</v>
      </c>
      <c r="BP603" s="249">
        <f t="shared" si="424"/>
        <v>0</v>
      </c>
      <c r="BR603" s="107" t="str">
        <f t="shared" si="388"/>
        <v>Overturn moment arm for Y component</v>
      </c>
      <c r="BS603" s="117" t="s">
        <v>296</v>
      </c>
      <c r="BT603" s="468">
        <f>$D$5-0.5*$D$14</f>
        <v>7.5</v>
      </c>
      <c r="BU603" s="468">
        <f>BT603</f>
        <v>7.5</v>
      </c>
      <c r="BV603" s="294"/>
      <c r="BW603" s="294"/>
      <c r="BX603" s="266">
        <f>$D$84+$D$88/2</f>
        <v>17</v>
      </c>
      <c r="BY603" s="266">
        <f>$D$84+$D$88/2</f>
        <v>17</v>
      </c>
      <c r="BZ603" s="289"/>
      <c r="CA603" s="284"/>
      <c r="CB603" s="284"/>
      <c r="CC603" s="249"/>
      <c r="CD603" s="284"/>
      <c r="CE603" s="284"/>
      <c r="CF603" s="284"/>
      <c r="CG603" s="249"/>
      <c r="CI603" s="107" t="str">
        <f t="shared" si="390"/>
        <v>Overturn moment arm for Y component</v>
      </c>
      <c r="CJ603" s="117" t="s">
        <v>296</v>
      </c>
      <c r="CK603" s="468">
        <f>$D$5-0.5*$D$14</f>
        <v>7.5</v>
      </c>
      <c r="CL603" s="468">
        <f>CK603</f>
        <v>7.5</v>
      </c>
      <c r="CM603" s="468"/>
      <c r="CN603" s="468"/>
      <c r="CO603" s="266">
        <f>$D$84+$D$88/2</f>
        <v>17</v>
      </c>
      <c r="CP603" s="266">
        <f>$D$84+$D$88/2</f>
        <v>17</v>
      </c>
      <c r="CQ603" s="289"/>
      <c r="CR603" s="284"/>
      <c r="CS603" s="284"/>
      <c r="CT603" s="249"/>
      <c r="CU603" s="284"/>
      <c r="CV603" s="284"/>
      <c r="CW603" s="284"/>
      <c r="CX603" s="249"/>
      <c r="CZ603" s="107" t="str">
        <f t="shared" si="392"/>
        <v>Overturn moment arm for Y component</v>
      </c>
      <c r="DA603" s="117" t="s">
        <v>296</v>
      </c>
      <c r="DB603" s="468">
        <f>$D$5-0.5*$D$14</f>
        <v>7.5</v>
      </c>
      <c r="DC603" s="468">
        <f>DB603</f>
        <v>7.5</v>
      </c>
      <c r="DD603" s="468"/>
      <c r="DE603" s="468"/>
      <c r="DF603" s="266">
        <f>$D$84+$D$88/2</f>
        <v>17</v>
      </c>
      <c r="DG603" s="266">
        <f>$D$84+$D$88/2</f>
        <v>17</v>
      </c>
      <c r="DH603" s="289"/>
      <c r="DI603" s="284"/>
      <c r="DJ603" s="284"/>
      <c r="DK603" s="249"/>
      <c r="DL603" s="284"/>
      <c r="DM603" s="284"/>
      <c r="DN603" s="284"/>
      <c r="DO603" s="249"/>
      <c r="DQ603" s="107" t="str">
        <f t="shared" si="394"/>
        <v>Overturn moment arm for Y component</v>
      </c>
      <c r="DR603" s="117" t="s">
        <v>296</v>
      </c>
      <c r="DS603" s="468">
        <f>$D$5-0.5*$D$14</f>
        <v>7.5</v>
      </c>
      <c r="DT603" s="468">
        <f>DS603</f>
        <v>7.5</v>
      </c>
      <c r="DU603" s="468"/>
      <c r="DV603" s="468"/>
      <c r="DW603" s="266">
        <f>$D$84+$D$88/2</f>
        <v>17</v>
      </c>
      <c r="DX603" s="266">
        <f>$D$84+$D$88/2</f>
        <v>17</v>
      </c>
      <c r="DY603" s="289"/>
      <c r="DZ603" s="284"/>
      <c r="EA603" s="284"/>
      <c r="EB603" s="249"/>
      <c r="EC603" s="284"/>
      <c r="ED603" s="284"/>
      <c r="EE603" s="284"/>
      <c r="EF603" s="249"/>
    </row>
    <row r="604" spans="2:136" x14ac:dyDescent="0.3">
      <c r="B604" s="112" t="str">
        <f t="shared" si="376"/>
        <v>Overturn moment arm for Z component</v>
      </c>
      <c r="C604" s="88" t="s">
        <v>296</v>
      </c>
      <c r="D604" s="29">
        <f>$D$82</f>
        <v>60</v>
      </c>
      <c r="E604" s="29">
        <v>0</v>
      </c>
      <c r="F604" s="29"/>
      <c r="G604" s="29"/>
      <c r="H604" s="286">
        <f>$D$82</f>
        <v>60</v>
      </c>
      <c r="I604" s="287">
        <v>0</v>
      </c>
      <c r="J604" s="250">
        <f>J498-J597/2</f>
        <v>55.75</v>
      </c>
      <c r="K604" s="287">
        <f>K498-J597-K597/2</f>
        <v>47.25</v>
      </c>
      <c r="L604" s="287">
        <f>L498-J597-K597-L597/2</f>
        <v>34.5</v>
      </c>
      <c r="M604" s="251">
        <f>M597/2</f>
        <v>13</v>
      </c>
      <c r="N604" s="284">
        <f t="shared" si="415"/>
        <v>55.75</v>
      </c>
      <c r="O604" s="284">
        <f t="shared" si="415"/>
        <v>47.25</v>
      </c>
      <c r="P604" s="284">
        <f t="shared" si="415"/>
        <v>34.5</v>
      </c>
      <c r="Q604" s="249">
        <f t="shared" si="415"/>
        <v>13</v>
      </c>
      <c r="S604" s="112" t="str">
        <f t="shared" si="379"/>
        <v>Overturn moment arm for Z component</v>
      </c>
      <c r="T604" s="88" t="s">
        <v>296</v>
      </c>
      <c r="U604" s="460">
        <f>$D$82</f>
        <v>60</v>
      </c>
      <c r="V604" s="460">
        <v>0</v>
      </c>
      <c r="W604" s="460"/>
      <c r="X604" s="460"/>
      <c r="Y604" s="286">
        <f>$D$82</f>
        <v>60</v>
      </c>
      <c r="Z604" s="287">
        <v>0</v>
      </c>
      <c r="AA604" s="250">
        <f>AA498-AA597/2</f>
        <v>55.75</v>
      </c>
      <c r="AB604" s="287">
        <f>AB498-AA597-AB597/2</f>
        <v>47.25</v>
      </c>
      <c r="AC604" s="287">
        <f>AC498-AA597-AB597-AC597/2</f>
        <v>34.5</v>
      </c>
      <c r="AD604" s="251">
        <f>AD597/2</f>
        <v>13</v>
      </c>
      <c r="AE604" s="287">
        <f t="shared" si="425"/>
        <v>55.75</v>
      </c>
      <c r="AF604" s="287">
        <f t="shared" si="416"/>
        <v>47.25</v>
      </c>
      <c r="AG604" s="287">
        <f t="shared" si="417"/>
        <v>34.5</v>
      </c>
      <c r="AH604" s="251">
        <f t="shared" si="418"/>
        <v>13</v>
      </c>
      <c r="AJ604" s="112" t="str">
        <f t="shared" si="382"/>
        <v>Overturn moment arm for Z component</v>
      </c>
      <c r="AK604" s="88" t="s">
        <v>296</v>
      </c>
      <c r="AL604" s="460">
        <f>$D$82</f>
        <v>60</v>
      </c>
      <c r="AM604" s="460">
        <v>0</v>
      </c>
      <c r="AN604" s="460"/>
      <c r="AO604" s="460"/>
      <c r="AP604" s="286">
        <f>$D$82</f>
        <v>60</v>
      </c>
      <c r="AQ604" s="287">
        <v>0</v>
      </c>
      <c r="AR604" s="250">
        <f>AR498-AR597/2</f>
        <v>55.75</v>
      </c>
      <c r="AS604" s="287">
        <f>AS498-AR597-AS597/2</f>
        <v>47.25</v>
      </c>
      <c r="AT604" s="287">
        <f>AT498-AR597-AS597-AT597/2</f>
        <v>34.5</v>
      </c>
      <c r="AU604" s="251">
        <f>AU597/2</f>
        <v>13</v>
      </c>
      <c r="AV604" s="287">
        <f t="shared" si="426"/>
        <v>55.75</v>
      </c>
      <c r="AW604" s="287">
        <f t="shared" si="419"/>
        <v>47.25</v>
      </c>
      <c r="AX604" s="287">
        <f t="shared" si="420"/>
        <v>34.5</v>
      </c>
      <c r="AY604" s="251">
        <f t="shared" si="421"/>
        <v>13</v>
      </c>
      <c r="BA604" s="112" t="str">
        <f t="shared" si="385"/>
        <v>Overturn moment arm for Z component</v>
      </c>
      <c r="BB604" s="88" t="s">
        <v>296</v>
      </c>
      <c r="BC604" s="460">
        <f>$D$82</f>
        <v>60</v>
      </c>
      <c r="BD604" s="460">
        <v>0</v>
      </c>
      <c r="BE604" s="460"/>
      <c r="BF604" s="460"/>
      <c r="BG604" s="286">
        <f>$D$82</f>
        <v>60</v>
      </c>
      <c r="BH604" s="287">
        <v>0</v>
      </c>
      <c r="BI604" s="250">
        <f>BI498-BI597/2</f>
        <v>55.75</v>
      </c>
      <c r="BJ604" s="287">
        <f>BJ498-BI597-BJ597/2</f>
        <v>47.25</v>
      </c>
      <c r="BK604" s="287">
        <f>BK498-BI597-BJ597-BK597/2</f>
        <v>34.5</v>
      </c>
      <c r="BL604" s="251">
        <f>BL597/2</f>
        <v>13</v>
      </c>
      <c r="BM604" s="287">
        <f t="shared" si="427"/>
        <v>55.75</v>
      </c>
      <c r="BN604" s="287">
        <f t="shared" si="422"/>
        <v>47.25</v>
      </c>
      <c r="BO604" s="287">
        <f t="shared" si="423"/>
        <v>34.5</v>
      </c>
      <c r="BP604" s="251">
        <f t="shared" si="424"/>
        <v>13</v>
      </c>
      <c r="BR604" s="112" t="str">
        <f t="shared" si="388"/>
        <v>Overturn moment arm for Z component</v>
      </c>
      <c r="BS604" s="88" t="s">
        <v>296</v>
      </c>
      <c r="BT604" s="460">
        <f>$D$83</f>
        <v>60</v>
      </c>
      <c r="BU604" s="460">
        <v>0</v>
      </c>
      <c r="BV604" s="29"/>
      <c r="BW604" s="29"/>
      <c r="BX604" s="286">
        <f>3*$D$83/4</f>
        <v>45</v>
      </c>
      <c r="BY604" s="286">
        <f>$D$83/4</f>
        <v>15</v>
      </c>
      <c r="BZ604" s="250"/>
      <c r="CA604" s="287"/>
      <c r="CB604" s="287"/>
      <c r="CC604" s="251"/>
      <c r="CD604" s="284"/>
      <c r="CE604" s="284"/>
      <c r="CF604" s="284"/>
      <c r="CG604" s="249"/>
      <c r="CI604" s="112" t="str">
        <f t="shared" si="390"/>
        <v>Overturn moment arm for Z component</v>
      </c>
      <c r="CJ604" s="88" t="s">
        <v>296</v>
      </c>
      <c r="CK604" s="460">
        <f>$D$83</f>
        <v>60</v>
      </c>
      <c r="CL604" s="460">
        <v>0</v>
      </c>
      <c r="CM604" s="460"/>
      <c r="CN604" s="460"/>
      <c r="CO604" s="286">
        <f>3*$D$83/4</f>
        <v>45</v>
      </c>
      <c r="CP604" s="286">
        <f>$D$83/4</f>
        <v>15</v>
      </c>
      <c r="CQ604" s="250"/>
      <c r="CR604" s="287"/>
      <c r="CS604" s="287"/>
      <c r="CT604" s="251"/>
      <c r="CU604" s="284"/>
      <c r="CV604" s="284"/>
      <c r="CW604" s="284"/>
      <c r="CX604" s="249"/>
      <c r="CZ604" s="112" t="str">
        <f t="shared" si="392"/>
        <v>Overturn moment arm for Z component</v>
      </c>
      <c r="DA604" s="88" t="s">
        <v>296</v>
      </c>
      <c r="DB604" s="460">
        <f>$D$83</f>
        <v>60</v>
      </c>
      <c r="DC604" s="460">
        <v>0</v>
      </c>
      <c r="DD604" s="460"/>
      <c r="DE604" s="460"/>
      <c r="DF604" s="286">
        <f>3*$D$83/4</f>
        <v>45</v>
      </c>
      <c r="DG604" s="286">
        <f>$D$83/4</f>
        <v>15</v>
      </c>
      <c r="DH604" s="250"/>
      <c r="DI604" s="287"/>
      <c r="DJ604" s="287"/>
      <c r="DK604" s="251"/>
      <c r="DL604" s="284"/>
      <c r="DM604" s="284"/>
      <c r="DN604" s="284"/>
      <c r="DO604" s="249"/>
      <c r="DQ604" s="112" t="str">
        <f t="shared" si="394"/>
        <v>Overturn moment arm for Z component</v>
      </c>
      <c r="DR604" s="88" t="s">
        <v>296</v>
      </c>
      <c r="DS604" s="460">
        <f>$D$83</f>
        <v>60</v>
      </c>
      <c r="DT604" s="460">
        <v>0</v>
      </c>
      <c r="DU604" s="460"/>
      <c r="DV604" s="460"/>
      <c r="DW604" s="286">
        <f>3*$D$83/4</f>
        <v>45</v>
      </c>
      <c r="DX604" s="286">
        <f>$D$83/4</f>
        <v>15</v>
      </c>
      <c r="DY604" s="250"/>
      <c r="DZ604" s="287"/>
      <c r="EA604" s="287"/>
      <c r="EB604" s="251"/>
      <c r="EC604" s="284"/>
      <c r="ED604" s="284"/>
      <c r="EE604" s="284"/>
      <c r="EF604" s="249"/>
    </row>
    <row r="605" spans="2:136" x14ac:dyDescent="0.3">
      <c r="B605" s="257" t="s">
        <v>426</v>
      </c>
      <c r="C605" s="258" t="s">
        <v>339</v>
      </c>
      <c r="D605" s="284">
        <f>H605</f>
        <v>0.40451287985669415</v>
      </c>
      <c r="E605" s="284">
        <f>I605</f>
        <v>-3.6599046250230809</v>
      </c>
      <c r="F605" s="18"/>
      <c r="G605" s="18"/>
      <c r="H605" s="266">
        <f>D484</f>
        <v>0.40451287985669415</v>
      </c>
      <c r="I605" s="249">
        <f>E484</f>
        <v>-3.6599046250230809</v>
      </c>
      <c r="J605" s="284">
        <f>J461</f>
        <v>-1.5553457931703047</v>
      </c>
      <c r="K605" s="284">
        <f>K461</f>
        <v>-1.5553457931703047</v>
      </c>
      <c r="L605" s="284">
        <f>L461</f>
        <v>-1.1665093448777284</v>
      </c>
      <c r="M605" s="284">
        <f>M461</f>
        <v>-0.5832546724388642</v>
      </c>
      <c r="N605" s="318">
        <f>J605</f>
        <v>-1.5553457931703047</v>
      </c>
      <c r="O605" s="260">
        <f>K605</f>
        <v>-1.5553457931703047</v>
      </c>
      <c r="P605" s="260">
        <f>L605</f>
        <v>-1.1665093448777284</v>
      </c>
      <c r="Q605" s="319">
        <f>M605</f>
        <v>-0.5832546724388642</v>
      </c>
      <c r="S605" s="257" t="s">
        <v>426</v>
      </c>
      <c r="T605" s="258" t="s">
        <v>339</v>
      </c>
      <c r="U605" s="284">
        <f>Y605</f>
        <v>0.40451287985669415</v>
      </c>
      <c r="V605" s="284">
        <f>Z605</f>
        <v>-3.6599046250230809</v>
      </c>
      <c r="W605" s="468"/>
      <c r="X605" s="468"/>
      <c r="Y605" s="266">
        <f>U484</f>
        <v>0.40451287985669415</v>
      </c>
      <c r="Z605" s="249">
        <f>V484</f>
        <v>-3.6599046250230809</v>
      </c>
      <c r="AA605" s="284">
        <f>AA461</f>
        <v>1.5553457931703047</v>
      </c>
      <c r="AB605" s="284">
        <f>AB461</f>
        <v>1.5553457931703047</v>
      </c>
      <c r="AC605" s="284">
        <f>AC461</f>
        <v>0.97209112073144044</v>
      </c>
      <c r="AD605" s="284">
        <f>AD461</f>
        <v>0.5832546724388642</v>
      </c>
      <c r="AE605" s="318">
        <f>AA605</f>
        <v>1.5553457931703047</v>
      </c>
      <c r="AF605" s="260">
        <f>AB605</f>
        <v>1.5553457931703047</v>
      </c>
      <c r="AG605" s="260">
        <f>AC605</f>
        <v>0.97209112073144044</v>
      </c>
      <c r="AH605" s="319">
        <f>AD605</f>
        <v>0.5832546724388642</v>
      </c>
      <c r="AJ605" s="257" t="s">
        <v>426</v>
      </c>
      <c r="AK605" s="258" t="s">
        <v>339</v>
      </c>
      <c r="AL605" s="284">
        <f>AP605</f>
        <v>4.5978471261491833</v>
      </c>
      <c r="AM605" s="284">
        <f>AQ605</f>
        <v>0.53342962126940785</v>
      </c>
      <c r="AN605" s="468"/>
      <c r="AO605" s="468"/>
      <c r="AP605" s="266">
        <f>AL484</f>
        <v>4.5978471261491833</v>
      </c>
      <c r="AQ605" s="249">
        <f>AM484</f>
        <v>0.53342962126940785</v>
      </c>
      <c r="AR605" s="284">
        <f>AR461</f>
        <v>-2.3330186897554568</v>
      </c>
      <c r="AS605" s="284">
        <f>AS461</f>
        <v>-2.3330186897554568</v>
      </c>
      <c r="AT605" s="284">
        <f>AT461</f>
        <v>-1.7497640173165929</v>
      </c>
      <c r="AU605" s="284">
        <f>AU461</f>
        <v>-1.1665093448777284</v>
      </c>
      <c r="AV605" s="318">
        <f>AR605</f>
        <v>-2.3330186897554568</v>
      </c>
      <c r="AW605" s="260">
        <f>AS605</f>
        <v>-2.3330186897554568</v>
      </c>
      <c r="AX605" s="260">
        <f>AT605</f>
        <v>-1.7497640173165929</v>
      </c>
      <c r="AY605" s="319">
        <f>AU605</f>
        <v>-1.1665093448777284</v>
      </c>
      <c r="BA605" s="257" t="s">
        <v>426</v>
      </c>
      <c r="BB605" s="258" t="s">
        <v>339</v>
      </c>
      <c r="BC605" s="284">
        <f>BG605</f>
        <v>4.5978471261491833</v>
      </c>
      <c r="BD605" s="284">
        <f>BH605</f>
        <v>0.53342962126940785</v>
      </c>
      <c r="BE605" s="468"/>
      <c r="BF605" s="468"/>
      <c r="BG605" s="266">
        <f>BC484</f>
        <v>4.5978471261491833</v>
      </c>
      <c r="BH605" s="249">
        <f>BD484</f>
        <v>0.53342962126940785</v>
      </c>
      <c r="BI605" s="284">
        <f>BI461</f>
        <v>0.97209112073144044</v>
      </c>
      <c r="BJ605" s="284">
        <f>BJ461</f>
        <v>0.97209112073144044</v>
      </c>
      <c r="BK605" s="284">
        <f>BK461</f>
        <v>0.97209112073144044</v>
      </c>
      <c r="BL605" s="284">
        <f>BL461</f>
        <v>0.5832546724388642</v>
      </c>
      <c r="BM605" s="318">
        <f>BI605</f>
        <v>0.97209112073144044</v>
      </c>
      <c r="BN605" s="260">
        <f>BJ605</f>
        <v>0.97209112073144044</v>
      </c>
      <c r="BO605" s="260">
        <f>BK605</f>
        <v>0.97209112073144044</v>
      </c>
      <c r="BP605" s="319">
        <f>BL605</f>
        <v>0.5832546724388642</v>
      </c>
      <c r="BR605" s="257" t="s">
        <v>426</v>
      </c>
      <c r="BS605" s="258" t="s">
        <v>339</v>
      </c>
      <c r="BT605" s="284">
        <f>BX605</f>
        <v>0.40451287985669415</v>
      </c>
      <c r="BU605" s="284">
        <f>BY605</f>
        <v>-3.6599046250230809</v>
      </c>
      <c r="BV605" s="457"/>
      <c r="BW605" s="458"/>
      <c r="BX605" s="266">
        <f>BT484</f>
        <v>0.40451287985669415</v>
      </c>
      <c r="BY605" s="249">
        <f>BU484</f>
        <v>-3.6599046250230809</v>
      </c>
      <c r="BZ605" s="284"/>
      <c r="CA605" s="284"/>
      <c r="CB605" s="284"/>
      <c r="CC605" s="284"/>
      <c r="CD605" s="318"/>
      <c r="CE605" s="260"/>
      <c r="CF605" s="260"/>
      <c r="CG605" s="319"/>
      <c r="CI605" s="257" t="s">
        <v>426</v>
      </c>
      <c r="CJ605" s="258" t="s">
        <v>339</v>
      </c>
      <c r="CK605" s="284">
        <f>CO605</f>
        <v>0.40451287985669415</v>
      </c>
      <c r="CL605" s="284">
        <f>CP605</f>
        <v>-3.6599046250230809</v>
      </c>
      <c r="CM605" s="457"/>
      <c r="CN605" s="458"/>
      <c r="CO605" s="266">
        <f>CK484</f>
        <v>0.40451287985669415</v>
      </c>
      <c r="CP605" s="249">
        <f>CL484</f>
        <v>-3.6599046250230809</v>
      </c>
      <c r="CQ605" s="284"/>
      <c r="CR605" s="284"/>
      <c r="CS605" s="284"/>
      <c r="CT605" s="284"/>
      <c r="CU605" s="318"/>
      <c r="CV605" s="260"/>
      <c r="CW605" s="260"/>
      <c r="CX605" s="319"/>
      <c r="CZ605" s="257" t="s">
        <v>426</v>
      </c>
      <c r="DA605" s="258" t="s">
        <v>339</v>
      </c>
      <c r="DB605" s="284">
        <f>DF605</f>
        <v>4.5978471261491833</v>
      </c>
      <c r="DC605" s="284">
        <f>DG605</f>
        <v>0.53342962126940785</v>
      </c>
      <c r="DD605" s="457"/>
      <c r="DE605" s="458"/>
      <c r="DF605" s="266">
        <f>DB484</f>
        <v>4.5978471261491833</v>
      </c>
      <c r="DG605" s="249">
        <f>DC484</f>
        <v>0.53342962126940785</v>
      </c>
      <c r="DH605" s="284"/>
      <c r="DI605" s="284"/>
      <c r="DJ605" s="284"/>
      <c r="DK605" s="284"/>
      <c r="DL605" s="318"/>
      <c r="DM605" s="260"/>
      <c r="DN605" s="260"/>
      <c r="DO605" s="319"/>
      <c r="DQ605" s="257" t="s">
        <v>426</v>
      </c>
      <c r="DR605" s="258" t="s">
        <v>339</v>
      </c>
      <c r="DS605" s="284">
        <f>DW605</f>
        <v>4.5978471261491833</v>
      </c>
      <c r="DT605" s="284">
        <f>DX605</f>
        <v>0.53342962126940785</v>
      </c>
      <c r="DU605" s="457"/>
      <c r="DV605" s="458"/>
      <c r="DW605" s="266">
        <f>DS484</f>
        <v>4.5978471261491833</v>
      </c>
      <c r="DX605" s="249">
        <f>DT484</f>
        <v>0.53342962126940785</v>
      </c>
      <c r="DY605" s="284"/>
      <c r="DZ605" s="284"/>
      <c r="EA605" s="284"/>
      <c r="EB605" s="284"/>
      <c r="EC605" s="318"/>
      <c r="ED605" s="260"/>
      <c r="EE605" s="260"/>
      <c r="EF605" s="319"/>
    </row>
    <row r="606" spans="2:136" x14ac:dyDescent="0.3">
      <c r="B606" s="110" t="s">
        <v>299</v>
      </c>
      <c r="C606" s="430" t="s">
        <v>36</v>
      </c>
      <c r="D606" s="434">
        <f>D605*D598*D599</f>
        <v>-24.270772791401647</v>
      </c>
      <c r="E606" s="482">
        <f>E605*E598*E599</f>
        <v>-219.59427750138485</v>
      </c>
      <c r="F606" s="482"/>
      <c r="G606" s="435"/>
      <c r="H606" s="252">
        <f>H605*H598*H599</f>
        <v>-218.43695512261485</v>
      </c>
      <c r="I606" s="285">
        <f>I605*I598*I599</f>
        <v>-1976.3484975124636</v>
      </c>
      <c r="J606" s="462"/>
      <c r="K606" s="457"/>
      <c r="L606" s="457"/>
      <c r="M606" s="457"/>
      <c r="N606" s="469"/>
      <c r="O606" s="468"/>
      <c r="P606" s="468"/>
      <c r="Q606" s="470"/>
      <c r="S606" s="110" t="s">
        <v>299</v>
      </c>
      <c r="T606" s="462" t="s">
        <v>36</v>
      </c>
      <c r="U606" s="434">
        <f>U605*U598*U599</f>
        <v>-24.270772791401647</v>
      </c>
      <c r="V606" s="482">
        <f>V605*V598*V599</f>
        <v>-219.59427750138485</v>
      </c>
      <c r="W606" s="482"/>
      <c r="X606" s="435"/>
      <c r="Y606" s="252">
        <f>Y605*Y598*Y599</f>
        <v>-218.43695512261485</v>
      </c>
      <c r="Z606" s="285">
        <f>Z605*Z598*Z599</f>
        <v>-1976.3484975124636</v>
      </c>
      <c r="AA606" s="462"/>
      <c r="AB606" s="457"/>
      <c r="AC606" s="457"/>
      <c r="AD606" s="457"/>
      <c r="AE606" s="462"/>
      <c r="AF606" s="457"/>
      <c r="AG606" s="457"/>
      <c r="AH606" s="458"/>
      <c r="AJ606" s="110" t="s">
        <v>299</v>
      </c>
      <c r="AK606" s="462" t="s">
        <v>36</v>
      </c>
      <c r="AL606" s="434">
        <f>AL605*AL598*AL599</f>
        <v>-275.87082756895097</v>
      </c>
      <c r="AM606" s="482">
        <f>AM605*AM598*AM599</f>
        <v>32.005777276164473</v>
      </c>
      <c r="AN606" s="482"/>
      <c r="AO606" s="435"/>
      <c r="AP606" s="252">
        <f>AP605*AP598*AP599</f>
        <v>-2482.8374481205592</v>
      </c>
      <c r="AQ606" s="285">
        <f>AQ605*AQ598*AQ599</f>
        <v>288.05199548548023</v>
      </c>
      <c r="AR606" s="462"/>
      <c r="AS606" s="457"/>
      <c r="AT606" s="457"/>
      <c r="AU606" s="457"/>
      <c r="AV606" s="462"/>
      <c r="AW606" s="457"/>
      <c r="AX606" s="457"/>
      <c r="AY606" s="458"/>
      <c r="BA606" s="110" t="s">
        <v>299</v>
      </c>
      <c r="BB606" s="462" t="s">
        <v>36</v>
      </c>
      <c r="BC606" s="434">
        <f>BC605*BC598*BC599</f>
        <v>-275.87082756895097</v>
      </c>
      <c r="BD606" s="482">
        <f>BD605*BD598*BD599</f>
        <v>32.005777276164473</v>
      </c>
      <c r="BE606" s="482"/>
      <c r="BF606" s="435"/>
      <c r="BG606" s="252">
        <f>BG605*BG598*BG599</f>
        <v>-2482.8374481205592</v>
      </c>
      <c r="BH606" s="285">
        <f>BH605*BH598*BH599</f>
        <v>288.05199548548023</v>
      </c>
      <c r="BI606" s="462"/>
      <c r="BJ606" s="457"/>
      <c r="BK606" s="457"/>
      <c r="BL606" s="457"/>
      <c r="BM606" s="462"/>
      <c r="BN606" s="457"/>
      <c r="BO606" s="457"/>
      <c r="BP606" s="458"/>
      <c r="BR606" s="110" t="s">
        <v>299</v>
      </c>
      <c r="BS606" s="462" t="s">
        <v>36</v>
      </c>
      <c r="BT606" s="434"/>
      <c r="BU606" s="482"/>
      <c r="BV606" s="482"/>
      <c r="BW606" s="435"/>
      <c r="BX606" s="252"/>
      <c r="BY606" s="267"/>
      <c r="BZ606" s="275"/>
      <c r="CA606" s="276"/>
      <c r="CB606" s="276"/>
      <c r="CC606" s="276"/>
      <c r="CD606" s="469"/>
      <c r="CE606" s="468"/>
      <c r="CF606" s="468"/>
      <c r="CG606" s="470"/>
      <c r="CI606" s="110" t="s">
        <v>299</v>
      </c>
      <c r="CJ606" s="462" t="s">
        <v>36</v>
      </c>
      <c r="CK606" s="434"/>
      <c r="CL606" s="482"/>
      <c r="CM606" s="482"/>
      <c r="CN606" s="435"/>
      <c r="CO606" s="252"/>
      <c r="CP606" s="267"/>
      <c r="CQ606" s="462"/>
      <c r="CR606" s="457"/>
      <c r="CS606" s="457"/>
      <c r="CT606" s="457"/>
      <c r="CU606" s="469"/>
      <c r="CV606" s="468"/>
      <c r="CW606" s="468"/>
      <c r="CX606" s="470"/>
      <c r="CZ606" s="110" t="s">
        <v>299</v>
      </c>
      <c r="DA606" s="462" t="s">
        <v>36</v>
      </c>
      <c r="DB606" s="434"/>
      <c r="DC606" s="482"/>
      <c r="DD606" s="482"/>
      <c r="DE606" s="435"/>
      <c r="DF606" s="252"/>
      <c r="DG606" s="267"/>
      <c r="DH606" s="462"/>
      <c r="DI606" s="457"/>
      <c r="DJ606" s="457"/>
      <c r="DK606" s="457"/>
      <c r="DL606" s="469"/>
      <c r="DM606" s="468"/>
      <c r="DN606" s="468"/>
      <c r="DO606" s="470"/>
      <c r="DQ606" s="110" t="s">
        <v>299</v>
      </c>
      <c r="DR606" s="462" t="s">
        <v>36</v>
      </c>
      <c r="DS606" s="434"/>
      <c r="DT606" s="482"/>
      <c r="DU606" s="482"/>
      <c r="DV606" s="435"/>
      <c r="DW606" s="252"/>
      <c r="DX606" s="267"/>
      <c r="DY606" s="462"/>
      <c r="DZ606" s="457"/>
      <c r="EA606" s="457"/>
      <c r="EB606" s="457"/>
      <c r="EC606" s="469"/>
      <c r="ED606" s="468"/>
      <c r="EE606" s="468"/>
      <c r="EF606" s="470"/>
    </row>
    <row r="607" spans="2:136" x14ac:dyDescent="0.3">
      <c r="B607" s="107" t="str">
        <f>B584</f>
        <v>Horizontal force (+ in Y)</v>
      </c>
      <c r="C607" s="429" t="s">
        <v>36</v>
      </c>
      <c r="D607" s="307"/>
      <c r="E607" s="280"/>
      <c r="F607" s="280"/>
      <c r="G607" s="308"/>
      <c r="H607" s="253"/>
      <c r="I607" s="254"/>
      <c r="J607" s="130">
        <f t="shared" ref="J607:Q607" si="428">J605*J600*J598</f>
        <v>237.96790635505664</v>
      </c>
      <c r="K607" s="254">
        <f t="shared" si="428"/>
        <v>237.96790635505664</v>
      </c>
      <c r="L607" s="254">
        <f t="shared" si="428"/>
        <v>356.95185953258493</v>
      </c>
      <c r="M607" s="254">
        <f t="shared" si="428"/>
        <v>272.96318670138845</v>
      </c>
      <c r="N607" s="130">
        <f t="shared" si="428"/>
        <v>-237.96790635505664</v>
      </c>
      <c r="O607" s="254">
        <f t="shared" si="428"/>
        <v>-237.96790635505664</v>
      </c>
      <c r="P607" s="254">
        <f t="shared" si="428"/>
        <v>-356.95185953258493</v>
      </c>
      <c r="Q607" s="253">
        <f t="shared" si="428"/>
        <v>-272.96318670138845</v>
      </c>
      <c r="S607" s="107" t="str">
        <f>S584</f>
        <v>Horizontal force (+ in Y)</v>
      </c>
      <c r="T607" s="469" t="s">
        <v>36</v>
      </c>
      <c r="U607" s="307"/>
      <c r="V607" s="280"/>
      <c r="W607" s="280"/>
      <c r="X607" s="308"/>
      <c r="Y607" s="253"/>
      <c r="Z607" s="254"/>
      <c r="AA607" s="130">
        <f t="shared" ref="AA607:AH607" si="429">AA605*AA600*AA598</f>
        <v>-237.96790635505664</v>
      </c>
      <c r="AB607" s="254">
        <f t="shared" si="429"/>
        <v>-237.96790635505664</v>
      </c>
      <c r="AC607" s="254">
        <f t="shared" si="429"/>
        <v>-297.45988294382084</v>
      </c>
      <c r="AD607" s="254">
        <f t="shared" si="429"/>
        <v>-272.96318670138845</v>
      </c>
      <c r="AE607" s="130">
        <f t="shared" si="429"/>
        <v>237.96790635505664</v>
      </c>
      <c r="AF607" s="254">
        <f t="shared" si="429"/>
        <v>237.96790635505664</v>
      </c>
      <c r="AG607" s="254">
        <f t="shared" si="429"/>
        <v>297.45988294382084</v>
      </c>
      <c r="AH607" s="253">
        <f t="shared" si="429"/>
        <v>272.96318670138845</v>
      </c>
      <c r="AJ607" s="107" t="str">
        <f>AJ584</f>
        <v>Horizontal force (+ in Y)</v>
      </c>
      <c r="AK607" s="469" t="s">
        <v>36</v>
      </c>
      <c r="AL607" s="307"/>
      <c r="AM607" s="280"/>
      <c r="AN607" s="280"/>
      <c r="AO607" s="308"/>
      <c r="AP607" s="253"/>
      <c r="AQ607" s="254"/>
      <c r="AR607" s="130">
        <f t="shared" ref="AR607:AY607" si="430">AR605*AR600*AR598</f>
        <v>356.95185953258493</v>
      </c>
      <c r="AS607" s="254">
        <f t="shared" si="430"/>
        <v>356.95185953258493</v>
      </c>
      <c r="AT607" s="254">
        <f t="shared" si="430"/>
        <v>535.42778929887754</v>
      </c>
      <c r="AU607" s="254">
        <f t="shared" si="430"/>
        <v>545.9263734027769</v>
      </c>
      <c r="AV607" s="130">
        <f t="shared" si="430"/>
        <v>-356.95185953258493</v>
      </c>
      <c r="AW607" s="254">
        <f t="shared" si="430"/>
        <v>-356.95185953258493</v>
      </c>
      <c r="AX607" s="254">
        <f t="shared" si="430"/>
        <v>-535.42778929887754</v>
      </c>
      <c r="AY607" s="253">
        <f t="shared" si="430"/>
        <v>-545.9263734027769</v>
      </c>
      <c r="BA607" s="107" t="str">
        <f>BA584</f>
        <v>Horizontal force (+ in Y)</v>
      </c>
      <c r="BB607" s="469" t="s">
        <v>36</v>
      </c>
      <c r="BC607" s="307"/>
      <c r="BD607" s="280"/>
      <c r="BE607" s="280"/>
      <c r="BF607" s="308"/>
      <c r="BG607" s="253"/>
      <c r="BH607" s="254"/>
      <c r="BI607" s="130">
        <f t="shared" ref="BI607:BP607" si="431">BI605*BI600*BI598</f>
        <v>-148.72994147191042</v>
      </c>
      <c r="BJ607" s="254">
        <f t="shared" si="431"/>
        <v>-148.72994147191042</v>
      </c>
      <c r="BK607" s="254">
        <f t="shared" si="431"/>
        <v>-297.45988294382084</v>
      </c>
      <c r="BL607" s="254">
        <f t="shared" si="431"/>
        <v>-272.96318670138845</v>
      </c>
      <c r="BM607" s="130">
        <f t="shared" si="431"/>
        <v>148.72994147191042</v>
      </c>
      <c r="BN607" s="254">
        <f t="shared" si="431"/>
        <v>148.72994147191042</v>
      </c>
      <c r="BO607" s="254">
        <f t="shared" si="431"/>
        <v>297.45988294382084</v>
      </c>
      <c r="BP607" s="253">
        <f t="shared" si="431"/>
        <v>272.96318670138845</v>
      </c>
      <c r="BR607" s="107" t="str">
        <f>BR584</f>
        <v>Horizontal force (+ in Y)</v>
      </c>
      <c r="BS607" s="469" t="s">
        <v>36</v>
      </c>
      <c r="BT607" s="307">
        <f>BT605*BT598*BT600</f>
        <v>-24.270772791401647</v>
      </c>
      <c r="BU607" s="280">
        <f>BU605*BU598*BU600</f>
        <v>-219.59427750138485</v>
      </c>
      <c r="BV607" s="280"/>
      <c r="BW607" s="308"/>
      <c r="BX607" s="253">
        <f>BX605*BX598*BX600</f>
        <v>-436.87391024522964</v>
      </c>
      <c r="BY607" s="265">
        <f>BY605*BY598*BY600</f>
        <v>-3952.6969950249272</v>
      </c>
      <c r="BZ607" s="130"/>
      <c r="CA607" s="254"/>
      <c r="CB607" s="254"/>
      <c r="CC607" s="254"/>
      <c r="CD607" s="130"/>
      <c r="CE607" s="254"/>
      <c r="CF607" s="254"/>
      <c r="CG607" s="253"/>
      <c r="CI607" s="107" t="str">
        <f>CI584</f>
        <v>Horizontal force (+ in Y)</v>
      </c>
      <c r="CJ607" s="469" t="s">
        <v>36</v>
      </c>
      <c r="CK607" s="307">
        <f>CK605*CK598*CK600</f>
        <v>-24.270772791401647</v>
      </c>
      <c r="CL607" s="280">
        <f>CL605*CL598*CL600</f>
        <v>-219.59427750138485</v>
      </c>
      <c r="CM607" s="280"/>
      <c r="CN607" s="308"/>
      <c r="CO607" s="253">
        <f>CO605*CO598*CO600</f>
        <v>-436.87391024522964</v>
      </c>
      <c r="CP607" s="265">
        <f>CP605*CP598*CP600</f>
        <v>-3952.6969950249272</v>
      </c>
      <c r="CQ607" s="130"/>
      <c r="CR607" s="254"/>
      <c r="CS607" s="254"/>
      <c r="CT607" s="254"/>
      <c r="CU607" s="130"/>
      <c r="CV607" s="254"/>
      <c r="CW607" s="254"/>
      <c r="CX607" s="253"/>
      <c r="CZ607" s="107" t="str">
        <f>CZ584</f>
        <v>Horizontal force (+ in Y)</v>
      </c>
      <c r="DA607" s="469" t="s">
        <v>36</v>
      </c>
      <c r="DB607" s="307">
        <f>DB605*DB598*DB600</f>
        <v>-275.87082756895097</v>
      </c>
      <c r="DC607" s="280">
        <f>DC605*DC598*DC600</f>
        <v>32.005777276164473</v>
      </c>
      <c r="DD607" s="280"/>
      <c r="DE607" s="308"/>
      <c r="DF607" s="253">
        <f>DF605*DF598*DF600</f>
        <v>-4965.6748962411175</v>
      </c>
      <c r="DG607" s="265">
        <f>DG605*DG598*DG600</f>
        <v>576.10399097096047</v>
      </c>
      <c r="DH607" s="130"/>
      <c r="DI607" s="254"/>
      <c r="DJ607" s="254"/>
      <c r="DK607" s="254"/>
      <c r="DL607" s="130"/>
      <c r="DM607" s="254"/>
      <c r="DN607" s="254"/>
      <c r="DO607" s="253"/>
      <c r="DQ607" s="107" t="str">
        <f>DQ584</f>
        <v>Horizontal force (+ in Y)</v>
      </c>
      <c r="DR607" s="469" t="s">
        <v>36</v>
      </c>
      <c r="DS607" s="307">
        <f>DS605*DS598*DS600</f>
        <v>-275.87082756895097</v>
      </c>
      <c r="DT607" s="280">
        <f>DT605*DT598*DT600</f>
        <v>32.005777276164473</v>
      </c>
      <c r="DU607" s="280"/>
      <c r="DV607" s="308"/>
      <c r="DW607" s="253">
        <f>DW605*DW598*DW600</f>
        <v>-4965.6748962411175</v>
      </c>
      <c r="DX607" s="265">
        <f>DX605*DX598*DX600</f>
        <v>576.10399097096047</v>
      </c>
      <c r="DY607" s="130"/>
      <c r="DZ607" s="254"/>
      <c r="EA607" s="254"/>
      <c r="EB607" s="254"/>
      <c r="EC607" s="130"/>
      <c r="ED607" s="254"/>
      <c r="EE607" s="254"/>
      <c r="EF607" s="253"/>
    </row>
    <row r="608" spans="2:136" x14ac:dyDescent="0.3">
      <c r="B608" s="107" t="str">
        <f>B585</f>
        <v>Vertical force (+ in Z)</v>
      </c>
      <c r="C608" s="429" t="s">
        <v>36</v>
      </c>
      <c r="D608" s="459"/>
      <c r="E608" s="460"/>
      <c r="F608" s="460"/>
      <c r="G608" s="461"/>
      <c r="H608" s="253"/>
      <c r="I608" s="254"/>
      <c r="J608" s="130">
        <f t="shared" ref="J608:Q608" si="432">J605*J601*J598</f>
        <v>396.61317725842775</v>
      </c>
      <c r="K608" s="254">
        <f t="shared" si="432"/>
        <v>396.61317725842775</v>
      </c>
      <c r="L608" s="254">
        <f t="shared" si="432"/>
        <v>594.91976588764146</v>
      </c>
      <c r="M608" s="254">
        <f t="shared" si="432"/>
        <v>454.93864450231405</v>
      </c>
      <c r="N608" s="130">
        <f t="shared" si="432"/>
        <v>396.61317725842775</v>
      </c>
      <c r="O608" s="254">
        <f t="shared" si="432"/>
        <v>396.61317725842775</v>
      </c>
      <c r="P608" s="254">
        <f t="shared" si="432"/>
        <v>594.91976588764146</v>
      </c>
      <c r="Q608" s="253">
        <f t="shared" si="432"/>
        <v>454.93864450231405</v>
      </c>
      <c r="S608" s="107" t="str">
        <f>S585</f>
        <v>Vertical force (+ in Z)</v>
      </c>
      <c r="T608" s="469" t="s">
        <v>36</v>
      </c>
      <c r="U608" s="459"/>
      <c r="V608" s="460"/>
      <c r="W608" s="460"/>
      <c r="X608" s="461"/>
      <c r="Y608" s="253"/>
      <c r="Z608" s="254"/>
      <c r="AA608" s="130">
        <f t="shared" ref="AA608:AH608" si="433">AA605*AA601*AA598</f>
        <v>-396.61317725842775</v>
      </c>
      <c r="AB608" s="254">
        <f t="shared" si="433"/>
        <v>-396.61317725842775</v>
      </c>
      <c r="AC608" s="254">
        <f t="shared" si="433"/>
        <v>-495.76647157303461</v>
      </c>
      <c r="AD608" s="254">
        <f t="shared" si="433"/>
        <v>-454.93864450231405</v>
      </c>
      <c r="AE608" s="255">
        <f t="shared" si="433"/>
        <v>-396.61317725842775</v>
      </c>
      <c r="AF608" s="291">
        <f t="shared" si="433"/>
        <v>-396.61317725842775</v>
      </c>
      <c r="AG608" s="291">
        <f t="shared" si="433"/>
        <v>-495.76647157303461</v>
      </c>
      <c r="AH608" s="256">
        <f t="shared" si="433"/>
        <v>-454.93864450231405</v>
      </c>
      <c r="AJ608" s="107" t="str">
        <f>AJ585</f>
        <v>Vertical force (+ in Z)</v>
      </c>
      <c r="AK608" s="469" t="s">
        <v>36</v>
      </c>
      <c r="AL608" s="459"/>
      <c r="AM608" s="460"/>
      <c r="AN608" s="460"/>
      <c r="AO608" s="461"/>
      <c r="AP608" s="253"/>
      <c r="AQ608" s="254"/>
      <c r="AR608" s="130">
        <f t="shared" ref="AR608:AY608" si="434">AR605*AR601*AR598</f>
        <v>594.91976588764146</v>
      </c>
      <c r="AS608" s="254">
        <f t="shared" si="434"/>
        <v>594.91976588764146</v>
      </c>
      <c r="AT608" s="254">
        <f t="shared" si="434"/>
        <v>892.37964883146242</v>
      </c>
      <c r="AU608" s="254">
        <f t="shared" si="434"/>
        <v>909.8772890046281</v>
      </c>
      <c r="AV608" s="255">
        <f t="shared" si="434"/>
        <v>594.91976588764146</v>
      </c>
      <c r="AW608" s="291">
        <f t="shared" si="434"/>
        <v>594.91976588764146</v>
      </c>
      <c r="AX608" s="291">
        <f t="shared" si="434"/>
        <v>892.37964883146242</v>
      </c>
      <c r="AY608" s="256">
        <f t="shared" si="434"/>
        <v>909.8772890046281</v>
      </c>
      <c r="BA608" s="107" t="str">
        <f>BA585</f>
        <v>Vertical force (+ in Z)</v>
      </c>
      <c r="BB608" s="469" t="s">
        <v>36</v>
      </c>
      <c r="BC608" s="459"/>
      <c r="BD608" s="460"/>
      <c r="BE608" s="460"/>
      <c r="BF608" s="461"/>
      <c r="BG608" s="253"/>
      <c r="BH608" s="254"/>
      <c r="BI608" s="130">
        <f t="shared" ref="BI608:BP608" si="435">BI605*BI601*BI598</f>
        <v>-247.8832357865173</v>
      </c>
      <c r="BJ608" s="254">
        <f t="shared" si="435"/>
        <v>-247.8832357865173</v>
      </c>
      <c r="BK608" s="254">
        <f t="shared" si="435"/>
        <v>-495.76647157303461</v>
      </c>
      <c r="BL608" s="254">
        <f t="shared" si="435"/>
        <v>-454.93864450231405</v>
      </c>
      <c r="BM608" s="255">
        <f t="shared" si="435"/>
        <v>-247.8832357865173</v>
      </c>
      <c r="BN608" s="291">
        <f t="shared" si="435"/>
        <v>-247.8832357865173</v>
      </c>
      <c r="BO608" s="291">
        <f t="shared" si="435"/>
        <v>-495.76647157303461</v>
      </c>
      <c r="BP608" s="256">
        <f t="shared" si="435"/>
        <v>-454.93864450231405</v>
      </c>
      <c r="BR608" s="107" t="str">
        <f>BR585</f>
        <v>Vertical force (+ in Z)</v>
      </c>
      <c r="BS608" s="469" t="s">
        <v>36</v>
      </c>
      <c r="BT608" s="469"/>
      <c r="BU608" s="468"/>
      <c r="BV608" s="468"/>
      <c r="BW608" s="470"/>
      <c r="BX608" s="253">
        <f>BX605*BX598*BX601</f>
        <v>-728.12318374204938</v>
      </c>
      <c r="BY608" s="265">
        <f>BY605*BY598*BY601</f>
        <v>6587.8283250415452</v>
      </c>
      <c r="BZ608" s="255"/>
      <c r="CA608" s="291"/>
      <c r="CB608" s="291"/>
      <c r="CC608" s="291"/>
      <c r="CD608" s="255"/>
      <c r="CE608" s="291"/>
      <c r="CF608" s="291"/>
      <c r="CG608" s="256"/>
      <c r="CI608" s="107" t="str">
        <f>CI585</f>
        <v>Vertical force (+ in Z)</v>
      </c>
      <c r="CJ608" s="469" t="s">
        <v>36</v>
      </c>
      <c r="CK608" s="469"/>
      <c r="CL608" s="468"/>
      <c r="CM608" s="468"/>
      <c r="CN608" s="470"/>
      <c r="CO608" s="253">
        <f>CO605*CO598*CO601</f>
        <v>-728.12318374204938</v>
      </c>
      <c r="CP608" s="265">
        <f>CP605*CP598*CP601</f>
        <v>6587.8283250415452</v>
      </c>
      <c r="CQ608" s="255"/>
      <c r="CR608" s="291"/>
      <c r="CS608" s="291"/>
      <c r="CT608" s="291"/>
      <c r="CU608" s="255"/>
      <c r="CV608" s="291"/>
      <c r="CW608" s="291"/>
      <c r="CX608" s="256"/>
      <c r="CZ608" s="107" t="str">
        <f>CZ585</f>
        <v>Vertical force (+ in Z)</v>
      </c>
      <c r="DA608" s="469" t="s">
        <v>36</v>
      </c>
      <c r="DB608" s="469"/>
      <c r="DC608" s="468"/>
      <c r="DD608" s="468"/>
      <c r="DE608" s="470"/>
      <c r="DF608" s="253">
        <f>DF605*DF598*DF601</f>
        <v>-8276.1248270685282</v>
      </c>
      <c r="DG608" s="265">
        <f>DG605*DG598*DG601</f>
        <v>-960.173318284934</v>
      </c>
      <c r="DH608" s="255"/>
      <c r="DI608" s="291"/>
      <c r="DJ608" s="291"/>
      <c r="DK608" s="291"/>
      <c r="DL608" s="255"/>
      <c r="DM608" s="291"/>
      <c r="DN608" s="291"/>
      <c r="DO608" s="256"/>
      <c r="DQ608" s="107" t="str">
        <f>DQ585</f>
        <v>Vertical force (+ in Z)</v>
      </c>
      <c r="DR608" s="469" t="s">
        <v>36</v>
      </c>
      <c r="DS608" s="469"/>
      <c r="DT608" s="468"/>
      <c r="DU608" s="468"/>
      <c r="DV608" s="470"/>
      <c r="DW608" s="253">
        <f>DW605*DW598*DW601</f>
        <v>-8276.1248270685282</v>
      </c>
      <c r="DX608" s="265">
        <f>DX605*DX598*DX601</f>
        <v>-960.173318284934</v>
      </c>
      <c r="DY608" s="255"/>
      <c r="DZ608" s="291"/>
      <c r="EA608" s="291"/>
      <c r="EB608" s="291"/>
      <c r="EC608" s="255"/>
      <c r="ED608" s="291"/>
      <c r="EE608" s="291"/>
      <c r="EF608" s="256"/>
    </row>
    <row r="609" spans="1:136" x14ac:dyDescent="0.3">
      <c r="B609" s="110" t="s">
        <v>39</v>
      </c>
      <c r="C609" s="230" t="s">
        <v>40</v>
      </c>
      <c r="D609" s="263">
        <f>D606*D602</f>
        <v>-182.03079593551234</v>
      </c>
      <c r="E609" s="295">
        <f>E606*E602</f>
        <v>-1646.9570812603863</v>
      </c>
      <c r="F609" s="455"/>
      <c r="G609" s="456"/>
      <c r="H609" s="483">
        <f>H606*H602</f>
        <v>-3058.117371716608</v>
      </c>
      <c r="I609" s="483">
        <f>I606*I602</f>
        <v>-27668.878965174492</v>
      </c>
      <c r="J609" s="295">
        <f>IF(J596="+Y",-J604*J608,J604*J608)</f>
        <v>-22111.184632157347</v>
      </c>
      <c r="K609" s="295">
        <f>IF(J596="+Y",-K604*K608,K604*K608)</f>
        <v>-18739.972625460712</v>
      </c>
      <c r="L609" s="295">
        <f>IF(J596="+Y",-L604*L608,L604*L608)</f>
        <v>-20524.731923123629</v>
      </c>
      <c r="M609" s="295">
        <f>IF(J596="+Y",-M604*M608,M604*M608)</f>
        <v>-5914.2023785300826</v>
      </c>
      <c r="N609" s="263">
        <f>J609</f>
        <v>-22111.184632157347</v>
      </c>
      <c r="O609" s="295">
        <f>K609</f>
        <v>-18739.972625460712</v>
      </c>
      <c r="P609" s="295">
        <f>L609</f>
        <v>-20524.731923123629</v>
      </c>
      <c r="Q609" s="264">
        <f>M609</f>
        <v>-5914.2023785300826</v>
      </c>
      <c r="S609" s="110" t="s">
        <v>39</v>
      </c>
      <c r="T609" s="230" t="s">
        <v>40</v>
      </c>
      <c r="U609" s="263">
        <f>U606*U602</f>
        <v>-182.03079593551234</v>
      </c>
      <c r="V609" s="295">
        <f>V606*V602</f>
        <v>-1646.9570812603863</v>
      </c>
      <c r="W609" s="455"/>
      <c r="X609" s="456"/>
      <c r="Y609" s="483">
        <f>Y606*Y602</f>
        <v>-3058.117371716608</v>
      </c>
      <c r="Z609" s="483">
        <f>Z606*Z602</f>
        <v>-27668.878965174492</v>
      </c>
      <c r="AA609" s="295">
        <f>IF(AA596="+Y",-AA604*AA608,AA604*AA608)</f>
        <v>22111.184632157347</v>
      </c>
      <c r="AB609" s="295">
        <f>IF(AA596="+Y",-AB604*AB608,AB604*AB608)</f>
        <v>18739.972625460712</v>
      </c>
      <c r="AC609" s="295">
        <f>IF(AA596="+Y",-AC604*AC608,AC604*AC608)</f>
        <v>17103.943269269694</v>
      </c>
      <c r="AD609" s="295">
        <f>IF(AA596="+Y",-AD604*AD608,AD604*AD608)</f>
        <v>5914.2023785300826</v>
      </c>
      <c r="AE609" s="263">
        <f>AA609</f>
        <v>22111.184632157347</v>
      </c>
      <c r="AF609" s="295">
        <f>AB609</f>
        <v>18739.972625460712</v>
      </c>
      <c r="AG609" s="295">
        <f>AC609</f>
        <v>17103.943269269694</v>
      </c>
      <c r="AH609" s="264">
        <f>AD609</f>
        <v>5914.2023785300826</v>
      </c>
      <c r="AJ609" s="110" t="s">
        <v>39</v>
      </c>
      <c r="AK609" s="230" t="s">
        <v>40</v>
      </c>
      <c r="AL609" s="263">
        <f>AL606*AL602</f>
        <v>-2069.0312067671321</v>
      </c>
      <c r="AM609" s="295">
        <f>AM606*AM602</f>
        <v>240.04332957123356</v>
      </c>
      <c r="AN609" s="455"/>
      <c r="AO609" s="456"/>
      <c r="AP609" s="483">
        <f>AP606*AP602</f>
        <v>-34759.724273687825</v>
      </c>
      <c r="AQ609" s="483">
        <f>AQ606*AQ602</f>
        <v>4032.727936796723</v>
      </c>
      <c r="AR609" s="295">
        <f>IF(AR596="+Y",-AR604*AR608,AR604*AR608)</f>
        <v>-33166.776948236009</v>
      </c>
      <c r="AS609" s="295">
        <f>IF(AR596="+Y",-AS604*AS608,AS604*AS608)</f>
        <v>-28109.958938191059</v>
      </c>
      <c r="AT609" s="295">
        <f>IF(AR596="+Y",-AT604*AT608,AT604*AT608)</f>
        <v>-30787.097884685452</v>
      </c>
      <c r="AU609" s="295">
        <f>IF(AR596="+Y",-AU604*AU608,AU604*AU608)</f>
        <v>-11828.404757060165</v>
      </c>
      <c r="AV609" s="263">
        <f>AR609</f>
        <v>-33166.776948236009</v>
      </c>
      <c r="AW609" s="295">
        <f>AS609</f>
        <v>-28109.958938191059</v>
      </c>
      <c r="AX609" s="295">
        <f>AT609</f>
        <v>-30787.097884685452</v>
      </c>
      <c r="AY609" s="264">
        <f>AU609</f>
        <v>-11828.404757060165</v>
      </c>
      <c r="BA609" s="110" t="s">
        <v>39</v>
      </c>
      <c r="BB609" s="230" t="s">
        <v>40</v>
      </c>
      <c r="BC609" s="263">
        <f>BC606*BC602</f>
        <v>-2069.0312067671321</v>
      </c>
      <c r="BD609" s="295">
        <f>BD606*BD602</f>
        <v>240.04332957123356</v>
      </c>
      <c r="BE609" s="455"/>
      <c r="BF609" s="456"/>
      <c r="BG609" s="483">
        <f>BG606*BG602</f>
        <v>-34759.724273687825</v>
      </c>
      <c r="BH609" s="483">
        <f>BH606*BH602</f>
        <v>4032.727936796723</v>
      </c>
      <c r="BI609" s="295">
        <f>IF(BI596="+Y",-BI604*BI608,BI604*BI608)</f>
        <v>13819.490395098339</v>
      </c>
      <c r="BJ609" s="295">
        <f>IF(BI596="+Y",-BJ604*BJ608,BJ604*BJ608)</f>
        <v>11712.482890912943</v>
      </c>
      <c r="BK609" s="295">
        <f>IF(BI596="+Y",-BK604*BK608,BK604*BK608)</f>
        <v>17103.943269269694</v>
      </c>
      <c r="BL609" s="295">
        <f>IF(BI596="+Y",-BL604*BL608,BL604*BL608)</f>
        <v>5914.2023785300826</v>
      </c>
      <c r="BM609" s="263">
        <f>BI609</f>
        <v>13819.490395098339</v>
      </c>
      <c r="BN609" s="295">
        <f>BJ609</f>
        <v>11712.482890912943</v>
      </c>
      <c r="BO609" s="295">
        <f>BK609</f>
        <v>17103.943269269694</v>
      </c>
      <c r="BP609" s="264">
        <f>BL609</f>
        <v>5914.2023785300826</v>
      </c>
      <c r="BR609" s="110" t="s">
        <v>39</v>
      </c>
      <c r="BS609" s="230" t="s">
        <v>40</v>
      </c>
      <c r="BT609" s="263">
        <f>-BT607*BT603</f>
        <v>182.03079593551234</v>
      </c>
      <c r="BU609" s="295">
        <f>-BU607*BU603</f>
        <v>1646.9570812603863</v>
      </c>
      <c r="BV609" s="455"/>
      <c r="BW609" s="456"/>
      <c r="BX609" s="483">
        <f>-BX607*BX603+BX608*BX604</f>
        <v>-25338.686794223318</v>
      </c>
      <c r="BY609" s="483">
        <f>BY607*BY603+BY608*BY604</f>
        <v>31621.575960199421</v>
      </c>
      <c r="BZ609" s="295"/>
      <c r="CA609" s="295"/>
      <c r="CB609" s="295"/>
      <c r="CC609" s="295"/>
      <c r="CD609" s="263"/>
      <c r="CE609" s="295"/>
      <c r="CF609" s="295"/>
      <c r="CG609" s="264"/>
      <c r="CI609" s="110" t="s">
        <v>39</v>
      </c>
      <c r="CJ609" s="230" t="s">
        <v>40</v>
      </c>
      <c r="CK609" s="263">
        <f>-CK607*CK603</f>
        <v>182.03079593551234</v>
      </c>
      <c r="CL609" s="295">
        <f>-CL607*CL603</f>
        <v>1646.9570812603863</v>
      </c>
      <c r="CM609" s="612"/>
      <c r="CN609" s="613"/>
      <c r="CO609" s="483">
        <f>-CO607*CO603+CO608*CO604</f>
        <v>-25338.686794223318</v>
      </c>
      <c r="CP609" s="483">
        <f>CP607*CP603+CP608*CP604</f>
        <v>31621.575960199421</v>
      </c>
      <c r="CQ609" s="295"/>
      <c r="CR609" s="295"/>
      <c r="CS609" s="295"/>
      <c r="CT609" s="295"/>
      <c r="CU609" s="263"/>
      <c r="CV609" s="295"/>
      <c r="CW609" s="295"/>
      <c r="CX609" s="264"/>
      <c r="CZ609" s="110" t="s">
        <v>39</v>
      </c>
      <c r="DA609" s="230" t="s">
        <v>40</v>
      </c>
      <c r="DB609" s="263">
        <f>-DB607*DB603</f>
        <v>2069.0312067671321</v>
      </c>
      <c r="DC609" s="295">
        <f>-DC607*DC603</f>
        <v>-240.04332957123356</v>
      </c>
      <c r="DD609" s="612"/>
      <c r="DE609" s="613"/>
      <c r="DF609" s="483">
        <f>-DF607*DF603+DF608*DF604</f>
        <v>-288009.14398198476</v>
      </c>
      <c r="DG609" s="483">
        <f>DG607*DG603+DG608*DG604</f>
        <v>-4608.8319277676819</v>
      </c>
      <c r="DH609" s="295"/>
      <c r="DI609" s="295"/>
      <c r="DJ609" s="295"/>
      <c r="DK609" s="295"/>
      <c r="DL609" s="263"/>
      <c r="DM609" s="295"/>
      <c r="DN609" s="295"/>
      <c r="DO609" s="264"/>
      <c r="DQ609" s="110" t="s">
        <v>39</v>
      </c>
      <c r="DR609" s="230" t="s">
        <v>40</v>
      </c>
      <c r="DS609" s="263">
        <f>-DS607*DS603</f>
        <v>2069.0312067671321</v>
      </c>
      <c r="DT609" s="295">
        <f>-DT607*DT603</f>
        <v>-240.04332957123356</v>
      </c>
      <c r="DU609" s="612"/>
      <c r="DV609" s="613"/>
      <c r="DW609" s="483">
        <f>-DW607*DW603+DW608*DW604</f>
        <v>-288009.14398198476</v>
      </c>
      <c r="DX609" s="483">
        <f>DX607*DX603+DX608*DX604</f>
        <v>-4608.8319277676819</v>
      </c>
      <c r="DY609" s="295"/>
      <c r="DZ609" s="295"/>
      <c r="EA609" s="295"/>
      <c r="EB609" s="295"/>
      <c r="EC609" s="263"/>
      <c r="ED609" s="295"/>
      <c r="EE609" s="295"/>
      <c r="EF609" s="264"/>
    </row>
    <row r="610" spans="1:136" x14ac:dyDescent="0.3">
      <c r="B610" s="110" t="s">
        <v>35</v>
      </c>
      <c r="C610" s="261" t="s">
        <v>36</v>
      </c>
      <c r="D610" s="253">
        <f>SUM(D606:I606)</f>
        <v>-2438.6505029278651</v>
      </c>
      <c r="E610" s="2"/>
      <c r="F610" s="2"/>
      <c r="G610" s="2"/>
      <c r="H610" s="254"/>
      <c r="I610" s="254"/>
      <c r="J610" s="290"/>
      <c r="K610" s="290"/>
      <c r="L610" s="290"/>
      <c r="M610" s="290"/>
      <c r="N610" s="290"/>
      <c r="O610" s="290"/>
      <c r="P610" s="290"/>
      <c r="Q610" s="290"/>
      <c r="S610" s="110" t="s">
        <v>35</v>
      </c>
      <c r="T610" s="261" t="s">
        <v>36</v>
      </c>
      <c r="U610" s="253">
        <f>SUM(U606:Z606)</f>
        <v>-2438.6505029278651</v>
      </c>
      <c r="V610" s="2"/>
      <c r="W610" s="2"/>
      <c r="X610" s="2"/>
      <c r="Y610" s="254"/>
      <c r="Z610" s="254"/>
      <c r="AA610" s="290"/>
      <c r="AB610" s="290"/>
      <c r="AC610" s="290"/>
      <c r="AD610" s="290"/>
      <c r="AE610" s="290"/>
      <c r="AF610" s="290"/>
      <c r="AG610" s="290"/>
      <c r="AH610" s="290"/>
      <c r="AJ610" s="110" t="s">
        <v>35</v>
      </c>
      <c r="AK610" s="261" t="s">
        <v>36</v>
      </c>
      <c r="AL610" s="253">
        <f>SUM(AL606:AQ606)</f>
        <v>-2438.6505029278655</v>
      </c>
      <c r="AM610" s="2"/>
      <c r="AN610" s="2"/>
      <c r="AO610" s="2"/>
      <c r="AP610" s="254"/>
      <c r="AQ610" s="254"/>
      <c r="AR610" s="290"/>
      <c r="AS610" s="290"/>
      <c r="AT610" s="290"/>
      <c r="AU610" s="290"/>
      <c r="AV610" s="290"/>
      <c r="AW610" s="290"/>
      <c r="AX610" s="290"/>
      <c r="AY610" s="290"/>
      <c r="BA610" s="110" t="s">
        <v>35</v>
      </c>
      <c r="BB610" s="261" t="s">
        <v>36</v>
      </c>
      <c r="BC610" s="253">
        <f>SUM(BC606:BH606)</f>
        <v>-2438.6505029278655</v>
      </c>
      <c r="BD610" s="2"/>
      <c r="BE610" s="2"/>
      <c r="BF610" s="2"/>
      <c r="BG610" s="254"/>
      <c r="BH610" s="254"/>
      <c r="BI610" s="290"/>
      <c r="BJ610" s="290"/>
      <c r="BK610" s="290"/>
      <c r="BL610" s="290"/>
      <c r="BM610" s="290"/>
      <c r="BN610" s="290"/>
      <c r="BO610" s="290"/>
      <c r="BP610" s="290"/>
      <c r="BR610" s="110" t="s">
        <v>35</v>
      </c>
      <c r="BS610" s="261" t="s">
        <v>36</v>
      </c>
      <c r="BT610" s="253">
        <f>SUM(BT606:BY606)</f>
        <v>0</v>
      </c>
      <c r="BU610" s="2"/>
      <c r="BV610" s="2"/>
      <c r="BW610" s="2"/>
      <c r="BX610" s="254"/>
      <c r="BY610" s="254"/>
      <c r="BZ610" s="290"/>
      <c r="CA610" s="290"/>
      <c r="CB610" s="290"/>
      <c r="CC610" s="290"/>
      <c r="CD610" s="290"/>
      <c r="CE610" s="290"/>
      <c r="CF610" s="290"/>
      <c r="CG610" s="290"/>
      <c r="CI610" s="110" t="s">
        <v>35</v>
      </c>
      <c r="CJ610" s="261" t="s">
        <v>36</v>
      </c>
      <c r="CK610" s="253">
        <f>SUM(CK606:CP606)</f>
        <v>0</v>
      </c>
      <c r="CL610" s="2"/>
      <c r="CM610" s="2"/>
      <c r="CN610" s="2"/>
      <c r="CO610" s="254"/>
      <c r="CP610" s="254"/>
      <c r="CQ610" s="290"/>
      <c r="CR610" s="290"/>
      <c r="CS610" s="290"/>
      <c r="CT610" s="290"/>
      <c r="CU610" s="290"/>
      <c r="CV610" s="290"/>
      <c r="CW610" s="290"/>
      <c r="CX610" s="290"/>
      <c r="CZ610" s="110" t="s">
        <v>35</v>
      </c>
      <c r="DA610" s="261" t="s">
        <v>36</v>
      </c>
      <c r="DB610" s="253">
        <f>SUM(DB606:DG606)</f>
        <v>0</v>
      </c>
      <c r="DC610" s="2"/>
      <c r="DD610" s="2"/>
      <c r="DE610" s="2"/>
      <c r="DF610" s="254"/>
      <c r="DG610" s="254"/>
      <c r="DH610" s="290"/>
      <c r="DI610" s="290"/>
      <c r="DJ610" s="290"/>
      <c r="DK610" s="290"/>
      <c r="DL610" s="290"/>
      <c r="DM610" s="290"/>
      <c r="DN610" s="290"/>
      <c r="DO610" s="290"/>
      <c r="DQ610" s="110" t="s">
        <v>35</v>
      </c>
      <c r="DR610" s="261" t="s">
        <v>36</v>
      </c>
      <c r="DS610" s="253">
        <f>SUM(DS606:DX606)</f>
        <v>0</v>
      </c>
      <c r="DT610" s="2"/>
      <c r="DU610" s="2"/>
      <c r="DV610" s="2"/>
      <c r="DW610" s="254"/>
      <c r="DX610" s="254"/>
      <c r="DY610" s="290"/>
      <c r="DZ610" s="290"/>
      <c r="EA610" s="290"/>
      <c r="EB610" s="290"/>
      <c r="EC610" s="290"/>
      <c r="ED610" s="290"/>
      <c r="EE610" s="290"/>
      <c r="EF610" s="290"/>
    </row>
    <row r="611" spans="1:136" x14ac:dyDescent="0.3">
      <c r="B611" s="107" t="str">
        <f>B588</f>
        <v>Total horizontal force (+ in Y)</v>
      </c>
      <c r="C611" s="258" t="s">
        <v>36</v>
      </c>
      <c r="D611" s="253">
        <f>SUM(D607:Q607)</f>
        <v>0</v>
      </c>
      <c r="E611" s="2"/>
      <c r="F611" s="290"/>
      <c r="G611" s="2"/>
      <c r="H611" s="254"/>
      <c r="I611" s="254"/>
      <c r="J611" s="290"/>
      <c r="K611" s="290"/>
      <c r="L611" s="290"/>
      <c r="M611" s="290"/>
      <c r="N611" s="290"/>
      <c r="O611" s="290"/>
      <c r="P611" s="290"/>
      <c r="Q611" s="290"/>
      <c r="S611" s="107" t="str">
        <f>S588</f>
        <v>Total horizontal force (+ in Y)</v>
      </c>
      <c r="T611" s="258" t="s">
        <v>36</v>
      </c>
      <c r="U611" s="253">
        <f>SUM(U607:AH607)</f>
        <v>0</v>
      </c>
      <c r="V611" s="2"/>
      <c r="W611" s="290"/>
      <c r="X611" s="2"/>
      <c r="Y611" s="254"/>
      <c r="Z611" s="254"/>
      <c r="AA611" s="290"/>
      <c r="AB611" s="290"/>
      <c r="AC611" s="290"/>
      <c r="AD611" s="290"/>
      <c r="AE611" s="290"/>
      <c r="AF611" s="290"/>
      <c r="AG611" s="290"/>
      <c r="AH611" s="290"/>
      <c r="AJ611" s="107" t="str">
        <f>AJ588</f>
        <v>Total horizontal force (+ in Y)</v>
      </c>
      <c r="AK611" s="258" t="s">
        <v>36</v>
      </c>
      <c r="AL611" s="253">
        <f>SUM(AL607:AY607)</f>
        <v>0</v>
      </c>
      <c r="AM611" s="2"/>
      <c r="AN611" s="290"/>
      <c r="AO611" s="2"/>
      <c r="AP611" s="254"/>
      <c r="AQ611" s="254"/>
      <c r="AR611" s="290"/>
      <c r="AS611" s="290"/>
      <c r="AT611" s="290"/>
      <c r="AU611" s="290"/>
      <c r="AV611" s="290"/>
      <c r="AW611" s="290"/>
      <c r="AX611" s="290"/>
      <c r="AY611" s="290"/>
      <c r="BA611" s="107" t="str">
        <f>BA588</f>
        <v>Total horizontal force (+ in Y)</v>
      </c>
      <c r="BB611" s="258" t="s">
        <v>36</v>
      </c>
      <c r="BC611" s="253">
        <f>SUM(BC607:BP607)</f>
        <v>0</v>
      </c>
      <c r="BD611" s="2"/>
      <c r="BE611" s="290"/>
      <c r="BF611" s="2"/>
      <c r="BG611" s="254"/>
      <c r="BH611" s="254"/>
      <c r="BI611" s="290"/>
      <c r="BJ611" s="290"/>
      <c r="BK611" s="290"/>
      <c r="BL611" s="290"/>
      <c r="BM611" s="290"/>
      <c r="BN611" s="290"/>
      <c r="BO611" s="290"/>
      <c r="BP611" s="290"/>
      <c r="BR611" s="107" t="str">
        <f>BR588</f>
        <v>Total horizontal force (+ in Y)</v>
      </c>
      <c r="BS611" s="258" t="s">
        <v>36</v>
      </c>
      <c r="BT611" s="253">
        <f>SUM(BT607:BY607)</f>
        <v>-4633.4359555629435</v>
      </c>
      <c r="BU611" s="2"/>
      <c r="BV611" s="290"/>
      <c r="BW611" s="2"/>
      <c r="BX611" s="254"/>
      <c r="BY611" s="254"/>
      <c r="BZ611" s="290"/>
      <c r="CA611" s="290"/>
      <c r="CB611" s="290"/>
      <c r="CC611" s="290"/>
      <c r="CD611" s="290"/>
      <c r="CE611" s="290"/>
      <c r="CF611" s="290"/>
      <c r="CG611" s="290"/>
      <c r="CI611" s="107" t="str">
        <f>CI588</f>
        <v>Total horizontal force (+ in Y)</v>
      </c>
      <c r="CJ611" s="258" t="s">
        <v>36</v>
      </c>
      <c r="CK611" s="253">
        <f>SUM(CK607:CP607)</f>
        <v>-4633.4359555629435</v>
      </c>
      <c r="CL611" s="2"/>
      <c r="CM611" s="290"/>
      <c r="CN611" s="2"/>
      <c r="CO611" s="254"/>
      <c r="CP611" s="254"/>
      <c r="CQ611" s="290"/>
      <c r="CR611" s="290"/>
      <c r="CS611" s="290"/>
      <c r="CT611" s="290"/>
      <c r="CU611" s="290"/>
      <c r="CV611" s="290"/>
      <c r="CW611" s="290"/>
      <c r="CX611" s="290"/>
      <c r="CZ611" s="107" t="str">
        <f>CZ588</f>
        <v>Total horizontal force (+ in Y)</v>
      </c>
      <c r="DA611" s="258" t="s">
        <v>36</v>
      </c>
      <c r="DB611" s="253">
        <f>SUM(DB607:DG607)</f>
        <v>-4633.4359555629435</v>
      </c>
      <c r="DC611" s="2"/>
      <c r="DD611" s="290"/>
      <c r="DE611" s="2"/>
      <c r="DF611" s="254"/>
      <c r="DG611" s="254"/>
      <c r="DH611" s="290"/>
      <c r="DI611" s="290"/>
      <c r="DJ611" s="290"/>
      <c r="DK611" s="290"/>
      <c r="DL611" s="290"/>
      <c r="DM611" s="290"/>
      <c r="DN611" s="290"/>
      <c r="DO611" s="290"/>
      <c r="DQ611" s="107" t="str">
        <f>DQ588</f>
        <v>Total horizontal force (+ in Y)</v>
      </c>
      <c r="DR611" s="258" t="s">
        <v>36</v>
      </c>
      <c r="DS611" s="253">
        <f>SUM(DS607:DX607)</f>
        <v>-4633.4359555629435</v>
      </c>
      <c r="DT611" s="2"/>
      <c r="DU611" s="290"/>
      <c r="DV611" s="2"/>
      <c r="DW611" s="254"/>
      <c r="DX611" s="254"/>
      <c r="DY611" s="290"/>
      <c r="DZ611" s="290"/>
      <c r="EA611" s="290"/>
      <c r="EB611" s="290"/>
      <c r="EC611" s="290"/>
      <c r="ED611" s="290"/>
      <c r="EE611" s="290"/>
      <c r="EF611" s="290"/>
    </row>
    <row r="612" spans="1:136" x14ac:dyDescent="0.3">
      <c r="B612" s="107" t="str">
        <f>B589</f>
        <v>Total vertical force (+ in Z)</v>
      </c>
      <c r="C612" s="258" t="s">
        <v>36</v>
      </c>
      <c r="D612" s="253">
        <f>SUM(J608:Q608)</f>
        <v>3686.1695298136219</v>
      </c>
      <c r="E612" s="2"/>
      <c r="F612" s="290"/>
      <c r="G612" s="2"/>
      <c r="H612" s="254"/>
      <c r="I612" s="254"/>
      <c r="J612" s="290"/>
      <c r="K612" s="290"/>
      <c r="L612" s="290"/>
      <c r="M612" s="290"/>
      <c r="N612" s="290"/>
      <c r="O612" s="290"/>
      <c r="P612" s="290"/>
      <c r="Q612" s="290"/>
      <c r="S612" s="107" t="str">
        <f>S589</f>
        <v>Total vertical force (+ in Z)</v>
      </c>
      <c r="T612" s="258" t="s">
        <v>36</v>
      </c>
      <c r="U612" s="253">
        <f>SUM(AA608:AH608)</f>
        <v>-3487.8629411844086</v>
      </c>
      <c r="V612" s="2"/>
      <c r="W612" s="290"/>
      <c r="X612" s="2"/>
      <c r="Y612" s="254"/>
      <c r="Z612" s="254"/>
      <c r="AA612" s="290"/>
      <c r="AB612" s="290"/>
      <c r="AC612" s="290"/>
      <c r="AD612" s="290"/>
      <c r="AE612" s="290"/>
      <c r="AF612" s="290"/>
      <c r="AG612" s="290"/>
      <c r="AH612" s="290"/>
      <c r="AJ612" s="107" t="str">
        <f>AJ589</f>
        <v>Total vertical force (+ in Z)</v>
      </c>
      <c r="AK612" s="258" t="s">
        <v>36</v>
      </c>
      <c r="AL612" s="253">
        <f>SUM(AR608:AY608)</f>
        <v>5984.1929392227476</v>
      </c>
      <c r="AM612" s="2"/>
      <c r="AN612" s="290"/>
      <c r="AO612" s="2"/>
      <c r="AP612" s="254"/>
      <c r="AQ612" s="254"/>
      <c r="AR612" s="290"/>
      <c r="AS612" s="290"/>
      <c r="AT612" s="290"/>
      <c r="AU612" s="290"/>
      <c r="AV612" s="290"/>
      <c r="AW612" s="290"/>
      <c r="AX612" s="290"/>
      <c r="AY612" s="290"/>
      <c r="BA612" s="107" t="str">
        <f>BA589</f>
        <v>Total vertical force (+ in Z)</v>
      </c>
      <c r="BB612" s="258" t="s">
        <v>36</v>
      </c>
      <c r="BC612" s="253">
        <f>SUM(BI608:BP608)</f>
        <v>-2892.9431752967671</v>
      </c>
      <c r="BD612" s="2"/>
      <c r="BE612" s="290"/>
      <c r="BF612" s="2"/>
      <c r="BG612" s="254"/>
      <c r="BH612" s="254"/>
      <c r="BI612" s="290"/>
      <c r="BJ612" s="290"/>
      <c r="BK612" s="290"/>
      <c r="BL612" s="290"/>
      <c r="BM612" s="290"/>
      <c r="BN612" s="290"/>
      <c r="BO612" s="290"/>
      <c r="BP612" s="290"/>
      <c r="BR612" s="107" t="str">
        <f>BR589</f>
        <v>Total vertical force (+ in Z)</v>
      </c>
      <c r="BS612" s="258" t="s">
        <v>36</v>
      </c>
      <c r="BT612" s="253">
        <f>SUM(BT608:BY608)</f>
        <v>5859.7051412994961</v>
      </c>
      <c r="BU612" s="2"/>
      <c r="BV612" s="290"/>
      <c r="BW612" s="2"/>
      <c r="BX612" s="254"/>
      <c r="BY612" s="254"/>
      <c r="BZ612" s="290"/>
      <c r="CA612" s="290"/>
      <c r="CB612" s="290"/>
      <c r="CC612" s="290"/>
      <c r="CD612" s="290"/>
      <c r="CE612" s="290"/>
      <c r="CF612" s="290"/>
      <c r="CG612" s="290"/>
      <c r="CI612" s="107" t="str">
        <f>CI589</f>
        <v>Total vertical force (+ in Z)</v>
      </c>
      <c r="CJ612" s="258" t="s">
        <v>36</v>
      </c>
      <c r="CK612" s="253">
        <f>SUM(CK608:CP608)</f>
        <v>5859.7051412994961</v>
      </c>
      <c r="CL612" s="2"/>
      <c r="CM612" s="290"/>
      <c r="CN612" s="2"/>
      <c r="CO612" s="254"/>
      <c r="CP612" s="254"/>
      <c r="CQ612" s="290"/>
      <c r="CR612" s="290"/>
      <c r="CS612" s="290"/>
      <c r="CT612" s="290"/>
      <c r="CU612" s="290"/>
      <c r="CV612" s="290"/>
      <c r="CW612" s="290"/>
      <c r="CX612" s="290"/>
      <c r="CZ612" s="107" t="str">
        <f>CZ589</f>
        <v>Total vertical force (+ in Z)</v>
      </c>
      <c r="DA612" s="258" t="s">
        <v>36</v>
      </c>
      <c r="DB612" s="253">
        <f>SUM(DB608:DG608)</f>
        <v>-9236.298145353463</v>
      </c>
      <c r="DC612" s="2"/>
      <c r="DD612" s="290"/>
      <c r="DE612" s="2"/>
      <c r="DF612" s="254"/>
      <c r="DG612" s="254"/>
      <c r="DH612" s="290"/>
      <c r="DI612" s="290"/>
      <c r="DJ612" s="290"/>
      <c r="DK612" s="290"/>
      <c r="DL612" s="290"/>
      <c r="DM612" s="290"/>
      <c r="DN612" s="290"/>
      <c r="DO612" s="290"/>
      <c r="DQ612" s="107" t="str">
        <f>DQ589</f>
        <v>Total vertical force (+ in Z)</v>
      </c>
      <c r="DR612" s="258" t="s">
        <v>36</v>
      </c>
      <c r="DS612" s="253">
        <f>SUM(DS608:DX608)</f>
        <v>-9236.298145353463</v>
      </c>
      <c r="DT612" s="2"/>
      <c r="DU612" s="290"/>
      <c r="DV612" s="2"/>
      <c r="DW612" s="254"/>
      <c r="DX612" s="254"/>
      <c r="DY612" s="290"/>
      <c r="DZ612" s="290"/>
      <c r="EA612" s="290"/>
      <c r="EB612" s="290"/>
      <c r="EC612" s="290"/>
      <c r="ED612" s="290"/>
      <c r="EE612" s="290"/>
      <c r="EF612" s="290"/>
    </row>
    <row r="613" spans="1:136" x14ac:dyDescent="0.3">
      <c r="B613" s="91" t="s">
        <v>39</v>
      </c>
      <c r="C613" s="269" t="s">
        <v>40</v>
      </c>
      <c r="D613" s="264">
        <f>SUM(D609:Q609)</f>
        <v>-167136.16733263052</v>
      </c>
      <c r="E613" s="293" t="str">
        <f>E590</f>
        <v>Must be NEGATIVE for overturn</v>
      </c>
      <c r="F613" s="290"/>
      <c r="G613" s="2"/>
      <c r="H613" s="254"/>
      <c r="I613" s="254"/>
      <c r="J613" s="290"/>
      <c r="K613" s="290"/>
      <c r="L613" s="290"/>
      <c r="M613" s="290"/>
      <c r="N613" s="290"/>
      <c r="O613" s="290"/>
      <c r="P613" s="290"/>
      <c r="Q613" s="290"/>
      <c r="S613" s="91" t="s">
        <v>39</v>
      </c>
      <c r="T613" s="269" t="s">
        <v>40</v>
      </c>
      <c r="U613" s="264">
        <f>SUM(U609:AH609)</f>
        <v>95182.621596748679</v>
      </c>
      <c r="V613" s="293" t="str">
        <f>V590</f>
        <v>Must be NEGATIVE for overturn</v>
      </c>
      <c r="W613" s="290"/>
      <c r="X613" s="2"/>
      <c r="Y613" s="254"/>
      <c r="Z613" s="254"/>
      <c r="AA613" s="290"/>
      <c r="AB613" s="290"/>
      <c r="AC613" s="290"/>
      <c r="AD613" s="290"/>
      <c r="AE613" s="290"/>
      <c r="AF613" s="290"/>
      <c r="AG613" s="290"/>
      <c r="AH613" s="290"/>
      <c r="AJ613" s="91" t="s">
        <v>39</v>
      </c>
      <c r="AK613" s="269" t="s">
        <v>40</v>
      </c>
      <c r="AL613" s="264">
        <f>SUM(AL609:AY609)</f>
        <v>-240340.46127043237</v>
      </c>
      <c r="AM613" s="293" t="str">
        <f>AM590</f>
        <v>Must be NEGATIVE for overturn</v>
      </c>
      <c r="AN613" s="290"/>
      <c r="AO613" s="2"/>
      <c r="AP613" s="254"/>
      <c r="AQ613" s="254"/>
      <c r="AR613" s="290"/>
      <c r="AS613" s="290"/>
      <c r="AT613" s="290"/>
      <c r="AU613" s="290"/>
      <c r="AV613" s="290"/>
      <c r="AW613" s="290"/>
      <c r="AX613" s="290"/>
      <c r="AY613" s="290"/>
      <c r="BA613" s="91" t="s">
        <v>39</v>
      </c>
      <c r="BB613" s="269" t="s">
        <v>40</v>
      </c>
      <c r="BC613" s="264">
        <f>SUM(BC609:BP609)</f>
        <v>64544.253653535117</v>
      </c>
      <c r="BD613" s="293" t="str">
        <f>BD590</f>
        <v>Must be NEGATIVE for overturn</v>
      </c>
      <c r="BE613" s="290"/>
      <c r="BF613" s="2"/>
      <c r="BG613" s="254"/>
      <c r="BH613" s="254"/>
      <c r="BI613" s="290"/>
      <c r="BJ613" s="290"/>
      <c r="BK613" s="290"/>
      <c r="BL613" s="290"/>
      <c r="BM613" s="290"/>
      <c r="BN613" s="290"/>
      <c r="BO613" s="290"/>
      <c r="BP613" s="290"/>
      <c r="BR613" s="91" t="s">
        <v>39</v>
      </c>
      <c r="BS613" s="269" t="s">
        <v>40</v>
      </c>
      <c r="BT613" s="264">
        <f>SUM(BT609:BY609)</f>
        <v>8111.8770431720004</v>
      </c>
      <c r="BU613" s="293" t="str">
        <f>BU590</f>
        <v>Must be POSITIVE for overturn</v>
      </c>
      <c r="BV613" s="290"/>
      <c r="BW613" s="2"/>
      <c r="BX613" s="254"/>
      <c r="BY613" s="254"/>
      <c r="BZ613" s="290"/>
      <c r="CA613" s="290"/>
      <c r="CB613" s="290"/>
      <c r="CC613" s="290"/>
      <c r="CD613" s="290"/>
      <c r="CE613" s="290"/>
      <c r="CF613" s="290"/>
      <c r="CG613" s="290"/>
      <c r="CI613" s="91" t="s">
        <v>39</v>
      </c>
      <c r="CJ613" s="269" t="s">
        <v>40</v>
      </c>
      <c r="CK613" s="264">
        <f>SUM(CK609:CP609)</f>
        <v>8111.8770431720004</v>
      </c>
      <c r="CL613" s="293" t="str">
        <f>CL590</f>
        <v>Must be POSITIVE for overturn</v>
      </c>
      <c r="CM613" s="290"/>
      <c r="CN613" s="2"/>
      <c r="CO613" s="254"/>
      <c r="CP613" s="254"/>
      <c r="CQ613" s="290"/>
      <c r="CR613" s="290"/>
      <c r="CS613" s="290"/>
      <c r="CT613" s="290"/>
      <c r="CU613" s="290"/>
      <c r="CV613" s="290"/>
      <c r="CW613" s="290"/>
      <c r="CX613" s="290"/>
      <c r="CZ613" s="110" t="s">
        <v>39</v>
      </c>
      <c r="DA613" s="261" t="s">
        <v>40</v>
      </c>
      <c r="DB613" s="252">
        <f>SUM(DB609:DG609)</f>
        <v>-290788.98803255655</v>
      </c>
      <c r="DC613" s="293" t="str">
        <f>DC590</f>
        <v>Must be POSITIVE for overturn</v>
      </c>
      <c r="DD613" s="290"/>
      <c r="DE613" s="2"/>
      <c r="DF613" s="254"/>
      <c r="DG613" s="254"/>
      <c r="DH613" s="290"/>
      <c r="DI613" s="290"/>
      <c r="DJ613" s="290"/>
      <c r="DK613" s="290"/>
      <c r="DL613" s="290"/>
      <c r="DM613" s="290"/>
      <c r="DN613" s="290"/>
      <c r="DO613" s="290"/>
      <c r="DQ613" s="91" t="s">
        <v>39</v>
      </c>
      <c r="DR613" s="269" t="s">
        <v>40</v>
      </c>
      <c r="DS613" s="264">
        <f>SUM(DS609:DX609)</f>
        <v>-290788.98803255655</v>
      </c>
      <c r="DT613" s="293" t="str">
        <f>DT590</f>
        <v>Must be POSITIVE for overturn</v>
      </c>
      <c r="DU613" s="290"/>
      <c r="DV613" s="2"/>
      <c r="DW613" s="254"/>
      <c r="DX613" s="254"/>
      <c r="DY613" s="290"/>
      <c r="DZ613" s="290"/>
      <c r="EA613" s="290"/>
      <c r="EB613" s="290"/>
      <c r="EC613" s="290"/>
      <c r="ED613" s="290"/>
      <c r="EE613" s="290"/>
      <c r="EF613" s="290"/>
    </row>
    <row r="614" spans="1:136" x14ac:dyDescent="0.3">
      <c r="B614" s="14"/>
      <c r="C614" s="215"/>
      <c r="D614" s="2"/>
      <c r="E614" s="2"/>
      <c r="F614" s="2"/>
      <c r="G614" s="2"/>
      <c r="H614" s="254"/>
      <c r="I614" s="254"/>
      <c r="J614" s="2"/>
      <c r="K614" s="2"/>
      <c r="L614" s="2"/>
      <c r="M614" s="2"/>
      <c r="N614" s="2"/>
      <c r="O614" s="2"/>
      <c r="P614" s="2"/>
      <c r="Q614" s="2"/>
    </row>
    <row r="615" spans="1:136" s="64" customFormat="1" x14ac:dyDescent="0.3">
      <c r="A615" s="65" t="s">
        <v>303</v>
      </c>
      <c r="R615" s="65" t="s">
        <v>303</v>
      </c>
      <c r="AI615" s="623" t="s">
        <v>303</v>
      </c>
      <c r="AZ615" s="65" t="s">
        <v>303</v>
      </c>
      <c r="BQ615" s="618" t="s">
        <v>303</v>
      </c>
      <c r="CH615" s="65" t="s">
        <v>303</v>
      </c>
      <c r="CY615" s="623" t="s">
        <v>303</v>
      </c>
      <c r="DP615" s="65" t="s">
        <v>303</v>
      </c>
    </row>
    <row r="616" spans="1:136" x14ac:dyDescent="0.3">
      <c r="A616" s="1" t="s">
        <v>291</v>
      </c>
      <c r="B616" s="1"/>
      <c r="R616" s="1" t="s">
        <v>291</v>
      </c>
      <c r="S616" s="1"/>
      <c r="AI616" s="623" t="s">
        <v>291</v>
      </c>
      <c r="AJ616" s="1"/>
      <c r="AZ616" s="1" t="s">
        <v>291</v>
      </c>
      <c r="BA616" s="1"/>
      <c r="BQ616" s="618" t="s">
        <v>291</v>
      </c>
      <c r="BR616" s="1"/>
      <c r="CH616" s="1" t="s">
        <v>291</v>
      </c>
      <c r="CI616" s="1"/>
      <c r="CY616" s="623" t="s">
        <v>291</v>
      </c>
      <c r="CZ616" s="1"/>
      <c r="DP616" s="1" t="s">
        <v>291</v>
      </c>
      <c r="DQ616" s="1"/>
    </row>
    <row r="617" spans="1:136" x14ac:dyDescent="0.3">
      <c r="A617" s="1"/>
      <c r="B617" s="1"/>
      <c r="R617" s="1"/>
      <c r="S617" s="1"/>
      <c r="AI617" s="623"/>
      <c r="AJ617" s="1"/>
      <c r="AZ617" s="1"/>
      <c r="BA617" s="1"/>
      <c r="BQ617" s="618"/>
      <c r="BR617" s="1"/>
      <c r="CH617" s="1"/>
      <c r="CI617" s="1"/>
      <c r="CY617" s="623"/>
      <c r="CZ617" s="1"/>
      <c r="DP617" s="1"/>
      <c r="DQ617" s="1"/>
    </row>
    <row r="618" spans="1:136" x14ac:dyDescent="0.3">
      <c r="B618" s="110" t="s">
        <v>211</v>
      </c>
      <c r="C618" s="111" t="str">
        <f>IF(C175="X","+X","+Y")</f>
        <v>+X</v>
      </c>
      <c r="D618" s="16"/>
      <c r="F618" s="16"/>
      <c r="G618" s="16"/>
      <c r="I618" s="16"/>
      <c r="S618" s="110" t="s">
        <v>211</v>
      </c>
      <c r="T618" s="111" t="str">
        <f>IF(T175="X","+X","+Y")</f>
        <v>+X</v>
      </c>
      <c r="U618" s="202"/>
      <c r="W618" s="202"/>
      <c r="X618" s="202"/>
      <c r="Z618" s="202"/>
      <c r="AJ618" s="110" t="s">
        <v>211</v>
      </c>
      <c r="AK618" s="111" t="str">
        <f>IF(AK175="X","+X","+Y")</f>
        <v>+X</v>
      </c>
      <c r="AL618" s="202"/>
      <c r="AN618" s="202"/>
      <c r="AO618" s="202"/>
      <c r="AQ618" s="202"/>
      <c r="BA618" s="110" t="s">
        <v>211</v>
      </c>
      <c r="BB618" s="111" t="str">
        <f>IF(BB175="X","+X","+Y")</f>
        <v>+X</v>
      </c>
      <c r="BC618" s="202"/>
      <c r="BE618" s="202"/>
      <c r="BF618" s="202"/>
      <c r="BH618" s="202"/>
      <c r="BR618" s="110" t="s">
        <v>211</v>
      </c>
      <c r="BS618" s="111" t="str">
        <f>IF(BS175="X","+X","+Y")</f>
        <v>+Y</v>
      </c>
      <c r="BT618" s="202"/>
      <c r="BV618" s="202"/>
      <c r="BW618" s="202"/>
      <c r="BY618" s="202"/>
      <c r="CI618" s="110" t="s">
        <v>211</v>
      </c>
      <c r="CJ618" s="111" t="str">
        <f>IF(CJ175="X","+X","+Y")</f>
        <v>+Y</v>
      </c>
      <c r="CK618" s="202"/>
      <c r="CM618" s="202"/>
      <c r="CN618" s="202"/>
      <c r="CP618" s="202"/>
      <c r="CZ618" s="110" t="s">
        <v>211</v>
      </c>
      <c r="DA618" s="111" t="str">
        <f>IF(DA175="X","+X","+Y")</f>
        <v>+Y</v>
      </c>
      <c r="DB618" s="202"/>
      <c r="DD618" s="202"/>
      <c r="DE618" s="202"/>
      <c r="DG618" s="202"/>
      <c r="DQ618" s="110" t="s">
        <v>211</v>
      </c>
      <c r="DR618" s="111" t="str">
        <f>IF(DR175="X","+X","+Y")</f>
        <v>+Y</v>
      </c>
      <c r="DS618" s="202"/>
      <c r="DU618" s="202"/>
      <c r="DV618" s="202"/>
      <c r="DX618" s="202"/>
    </row>
    <row r="619" spans="1:136" x14ac:dyDescent="0.3">
      <c r="B619" s="107" t="s">
        <v>192</v>
      </c>
      <c r="C619" s="185" t="str">
        <f>IF(C175="X","-X","-Y")</f>
        <v>-X</v>
      </c>
      <c r="D619" s="16"/>
      <c r="E619" s="16"/>
      <c r="F619" s="16"/>
      <c r="G619" s="16"/>
      <c r="H619" s="16"/>
      <c r="I619" s="16"/>
      <c r="S619" s="107" t="s">
        <v>192</v>
      </c>
      <c r="T619" s="185" t="str">
        <f>IF(T175="X","-X","-Y")</f>
        <v>-X</v>
      </c>
      <c r="U619" s="202"/>
      <c r="V619" s="202"/>
      <c r="W619" s="202"/>
      <c r="X619" s="202"/>
      <c r="Y619" s="202"/>
      <c r="Z619" s="202"/>
      <c r="AJ619" s="107" t="s">
        <v>192</v>
      </c>
      <c r="AK619" s="185" t="str">
        <f>IF(AK175="X","-X","-Y")</f>
        <v>-X</v>
      </c>
      <c r="AL619" s="202"/>
      <c r="AM619" s="202"/>
      <c r="AN619" s="202"/>
      <c r="AO619" s="202"/>
      <c r="AP619" s="202"/>
      <c r="AQ619" s="202"/>
      <c r="BA619" s="107" t="s">
        <v>192</v>
      </c>
      <c r="BB619" s="185" t="str">
        <f>IF(BB175="X","-X","-Y")</f>
        <v>-X</v>
      </c>
      <c r="BC619" s="202"/>
      <c r="BD619" s="202"/>
      <c r="BE619" s="202"/>
      <c r="BF619" s="202"/>
      <c r="BG619" s="202"/>
      <c r="BH619" s="202"/>
      <c r="BR619" s="107" t="s">
        <v>192</v>
      </c>
      <c r="BS619" s="185" t="str">
        <f>IF(BS175="X","-X","-Y")</f>
        <v>-Y</v>
      </c>
      <c r="BT619" s="202"/>
      <c r="BU619" s="202"/>
      <c r="BV619" s="202"/>
      <c r="BW619" s="202"/>
      <c r="BX619" s="202"/>
      <c r="BY619" s="202"/>
      <c r="CI619" s="107" t="s">
        <v>192</v>
      </c>
      <c r="CJ619" s="185" t="str">
        <f>IF(CJ175="X","-X","-Y")</f>
        <v>-Y</v>
      </c>
      <c r="CK619" s="202"/>
      <c r="CL619" s="202"/>
      <c r="CM619" s="202"/>
      <c r="CN619" s="202"/>
      <c r="CO619" s="202"/>
      <c r="CP619" s="202"/>
      <c r="CZ619" s="107" t="s">
        <v>192</v>
      </c>
      <c r="DA619" s="185" t="str">
        <f>IF(DA175="X","-X","-Y")</f>
        <v>-Y</v>
      </c>
      <c r="DB619" s="202"/>
      <c r="DC619" s="202"/>
      <c r="DD619" s="202"/>
      <c r="DE619" s="202"/>
      <c r="DF619" s="202"/>
      <c r="DG619" s="202"/>
      <c r="DQ619" s="107" t="s">
        <v>192</v>
      </c>
      <c r="DR619" s="185" t="str">
        <f>IF(DR175="X","-X","-Y")</f>
        <v>-Y</v>
      </c>
      <c r="DS619" s="202"/>
      <c r="DT619" s="202"/>
      <c r="DU619" s="202"/>
      <c r="DV619" s="202"/>
      <c r="DW619" s="202"/>
      <c r="DX619" s="202"/>
    </row>
    <row r="620" spans="1:136" x14ac:dyDescent="0.3">
      <c r="B620" s="107" t="s">
        <v>214</v>
      </c>
      <c r="C620" s="185" t="str">
        <f>IF(C175="X","+Y","+X")</f>
        <v>+Y</v>
      </c>
      <c r="D620" s="16"/>
      <c r="E620" s="16"/>
      <c r="F620" s="16"/>
      <c r="G620" s="16"/>
      <c r="H620" s="16"/>
      <c r="I620" s="16"/>
      <c r="S620" s="107" t="s">
        <v>214</v>
      </c>
      <c r="T620" s="185" t="str">
        <f>IF(T175="X","+Y","+X")</f>
        <v>+Y</v>
      </c>
      <c r="U620" s="202"/>
      <c r="V620" s="202"/>
      <c r="W620" s="202"/>
      <c r="X620" s="202"/>
      <c r="Y620" s="202"/>
      <c r="Z620" s="202"/>
      <c r="AJ620" s="107" t="s">
        <v>214</v>
      </c>
      <c r="AK620" s="185" t="str">
        <f>IF(AK175="X","+Y","+X")</f>
        <v>+Y</v>
      </c>
      <c r="AL620" s="202"/>
      <c r="AM620" s="202"/>
      <c r="AN620" s="202"/>
      <c r="AO620" s="202"/>
      <c r="AP620" s="202"/>
      <c r="AQ620" s="202"/>
      <c r="BA620" s="107" t="s">
        <v>214</v>
      </c>
      <c r="BB620" s="185" t="str">
        <f>IF(BB175="X","+Y","+X")</f>
        <v>+Y</v>
      </c>
      <c r="BC620" s="202"/>
      <c r="BD620" s="202"/>
      <c r="BE620" s="202"/>
      <c r="BF620" s="202"/>
      <c r="BG620" s="202"/>
      <c r="BH620" s="202"/>
      <c r="BR620" s="107" t="s">
        <v>214</v>
      </c>
      <c r="BS620" s="185" t="str">
        <f>IF(BS175="X","+Y","+X")</f>
        <v>+X</v>
      </c>
      <c r="BT620" s="202"/>
      <c r="BU620" s="202"/>
      <c r="BV620" s="202"/>
      <c r="BW620" s="202"/>
      <c r="BX620" s="202"/>
      <c r="BY620" s="202"/>
      <c r="CI620" s="107" t="s">
        <v>214</v>
      </c>
      <c r="CJ620" s="185" t="str">
        <f>IF(CJ175="X","+Y","+X")</f>
        <v>+X</v>
      </c>
      <c r="CK620" s="202"/>
      <c r="CL620" s="202"/>
      <c r="CM620" s="202"/>
      <c r="CN620" s="202"/>
      <c r="CO620" s="202"/>
      <c r="CP620" s="202"/>
      <c r="CZ620" s="107" t="s">
        <v>214</v>
      </c>
      <c r="DA620" s="185" t="str">
        <f>IF(DA175="X","+Y","+X")</f>
        <v>+X</v>
      </c>
      <c r="DB620" s="202"/>
      <c r="DC620" s="202"/>
      <c r="DD620" s="202"/>
      <c r="DE620" s="202"/>
      <c r="DF620" s="202"/>
      <c r="DG620" s="202"/>
      <c r="DQ620" s="107" t="s">
        <v>214</v>
      </c>
      <c r="DR620" s="185" t="str">
        <f>IF(DR175="X","+Y","+X")</f>
        <v>+X</v>
      </c>
      <c r="DS620" s="202"/>
      <c r="DT620" s="202"/>
      <c r="DU620" s="202"/>
      <c r="DV620" s="202"/>
      <c r="DW620" s="202"/>
      <c r="DX620" s="202"/>
    </row>
    <row r="621" spans="1:136" x14ac:dyDescent="0.3">
      <c r="B621" s="107" t="s">
        <v>216</v>
      </c>
      <c r="C621" s="185" t="str">
        <f>IF(C175="X","-Y","-X")</f>
        <v>-Y</v>
      </c>
      <c r="D621" s="16"/>
      <c r="E621" s="16"/>
      <c r="F621" s="16"/>
      <c r="G621" s="16"/>
      <c r="H621" s="16"/>
      <c r="I621" s="16"/>
      <c r="S621" s="107" t="s">
        <v>216</v>
      </c>
      <c r="T621" s="185" t="str">
        <f>IF(T175="X","-Y","-X")</f>
        <v>-Y</v>
      </c>
      <c r="U621" s="202"/>
      <c r="V621" s="202"/>
      <c r="W621" s="202"/>
      <c r="X621" s="202"/>
      <c r="Y621" s="202"/>
      <c r="Z621" s="202"/>
      <c r="AJ621" s="107" t="s">
        <v>216</v>
      </c>
      <c r="AK621" s="185" t="str">
        <f>IF(AK175="X","-Y","-X")</f>
        <v>-Y</v>
      </c>
      <c r="AL621" s="202"/>
      <c r="AM621" s="202"/>
      <c r="AN621" s="202"/>
      <c r="AO621" s="202"/>
      <c r="AP621" s="202"/>
      <c r="AQ621" s="202"/>
      <c r="BA621" s="107" t="s">
        <v>216</v>
      </c>
      <c r="BB621" s="185" t="str">
        <f>IF(BB175="X","-Y","-X")</f>
        <v>-Y</v>
      </c>
      <c r="BC621" s="202"/>
      <c r="BD621" s="202"/>
      <c r="BE621" s="202"/>
      <c r="BF621" s="202"/>
      <c r="BG621" s="202"/>
      <c r="BH621" s="202"/>
      <c r="BR621" s="107" t="s">
        <v>216</v>
      </c>
      <c r="BS621" s="185" t="str">
        <f>IF(BS175="X","-Y","-X")</f>
        <v>-X</v>
      </c>
      <c r="BT621" s="202"/>
      <c r="BU621" s="202"/>
      <c r="BV621" s="202"/>
      <c r="BW621" s="202"/>
      <c r="BX621" s="202"/>
      <c r="BY621" s="202"/>
      <c r="CI621" s="107" t="s">
        <v>216</v>
      </c>
      <c r="CJ621" s="185" t="str">
        <f>IF(CJ175="X","-Y","-X")</f>
        <v>-X</v>
      </c>
      <c r="CK621" s="202"/>
      <c r="CL621" s="202"/>
      <c r="CM621" s="202"/>
      <c r="CN621" s="202"/>
      <c r="CO621" s="202"/>
      <c r="CP621" s="202"/>
      <c r="CZ621" s="107" t="s">
        <v>216</v>
      </c>
      <c r="DA621" s="185" t="str">
        <f>IF(DA175="X","-Y","-X")</f>
        <v>-X</v>
      </c>
      <c r="DB621" s="202"/>
      <c r="DC621" s="202"/>
      <c r="DD621" s="202"/>
      <c r="DE621" s="202"/>
      <c r="DF621" s="202"/>
      <c r="DG621" s="202"/>
      <c r="DQ621" s="107" t="s">
        <v>216</v>
      </c>
      <c r="DR621" s="185" t="str">
        <f>IF(DR175="X","-Y","-X")</f>
        <v>-X</v>
      </c>
      <c r="DS621" s="202"/>
      <c r="DT621" s="202"/>
      <c r="DU621" s="202"/>
      <c r="DV621" s="202"/>
      <c r="DW621" s="202"/>
      <c r="DX621" s="202"/>
    </row>
    <row r="622" spans="1:136" x14ac:dyDescent="0.3">
      <c r="B622" s="107" t="s">
        <v>218</v>
      </c>
      <c r="C622" s="185" t="str">
        <f>IF(C175="X","+X","+Y")</f>
        <v>+X</v>
      </c>
      <c r="D622" s="16"/>
      <c r="E622" s="16"/>
      <c r="F622" s="16"/>
      <c r="G622" s="16"/>
      <c r="H622" s="16"/>
      <c r="I622" s="16"/>
      <c r="S622" s="107" t="s">
        <v>218</v>
      </c>
      <c r="T622" s="185" t="str">
        <f>IF(T175="X","+X","+Y")</f>
        <v>+X</v>
      </c>
      <c r="U622" s="202"/>
      <c r="V622" s="202"/>
      <c r="W622" s="202"/>
      <c r="X622" s="202"/>
      <c r="Y622" s="202"/>
      <c r="Z622" s="202"/>
      <c r="AJ622" s="107" t="s">
        <v>218</v>
      </c>
      <c r="AK622" s="185" t="str">
        <f>IF(AK175="X","+X","+Y")</f>
        <v>+X</v>
      </c>
      <c r="AL622" s="202"/>
      <c r="AM622" s="202"/>
      <c r="AN622" s="202"/>
      <c r="AO622" s="202"/>
      <c r="AP622" s="202"/>
      <c r="AQ622" s="202"/>
      <c r="BA622" s="107" t="s">
        <v>218</v>
      </c>
      <c r="BB622" s="185" t="str">
        <f>IF(BB175="X","+X","+Y")</f>
        <v>+X</v>
      </c>
      <c r="BC622" s="202"/>
      <c r="BD622" s="202"/>
      <c r="BE622" s="202"/>
      <c r="BF622" s="202"/>
      <c r="BG622" s="202"/>
      <c r="BH622" s="202"/>
      <c r="BR622" s="107" t="s">
        <v>218</v>
      </c>
      <c r="BS622" s="185" t="str">
        <f>IF(BS175="X","+X","+Y")</f>
        <v>+Y</v>
      </c>
      <c r="BT622" s="202"/>
      <c r="BU622" s="202"/>
      <c r="BV622" s="202"/>
      <c r="BW622" s="202"/>
      <c r="BX622" s="202"/>
      <c r="BY622" s="202"/>
      <c r="CI622" s="107" t="s">
        <v>218</v>
      </c>
      <c r="CJ622" s="185" t="str">
        <f>IF(CJ175="X","+X","+Y")</f>
        <v>+Y</v>
      </c>
      <c r="CK622" s="202"/>
      <c r="CL622" s="202"/>
      <c r="CM622" s="202"/>
      <c r="CN622" s="202"/>
      <c r="CO622" s="202"/>
      <c r="CP622" s="202"/>
      <c r="CZ622" s="107" t="s">
        <v>218</v>
      </c>
      <c r="DA622" s="185" t="str">
        <f>IF(DA175="X","+X","+Y")</f>
        <v>+Y</v>
      </c>
      <c r="DB622" s="202"/>
      <c r="DC622" s="202"/>
      <c r="DD622" s="202"/>
      <c r="DE622" s="202"/>
      <c r="DF622" s="202"/>
      <c r="DG622" s="202"/>
      <c r="DQ622" s="107" t="s">
        <v>218</v>
      </c>
      <c r="DR622" s="185" t="str">
        <f>IF(DR175="X","+X","+Y")</f>
        <v>+Y</v>
      </c>
      <c r="DS622" s="202"/>
      <c r="DT622" s="202"/>
      <c r="DU622" s="202"/>
      <c r="DV622" s="202"/>
      <c r="DW622" s="202"/>
      <c r="DX622" s="202"/>
    </row>
    <row r="623" spans="1:136" x14ac:dyDescent="0.3">
      <c r="B623" s="107" t="s">
        <v>182</v>
      </c>
      <c r="C623" s="185" t="str">
        <f>IF(C175="X","-X","-Y")</f>
        <v>-X</v>
      </c>
      <c r="D623" s="16"/>
      <c r="E623" s="16"/>
      <c r="F623" s="16"/>
      <c r="G623" s="16"/>
      <c r="H623" s="16"/>
      <c r="I623" s="16"/>
      <c r="S623" s="107" t="s">
        <v>182</v>
      </c>
      <c r="T623" s="185" t="str">
        <f>IF(T175="X","-X","-Y")</f>
        <v>-X</v>
      </c>
      <c r="U623" s="202"/>
      <c r="V623" s="202"/>
      <c r="W623" s="202"/>
      <c r="X623" s="202"/>
      <c r="Y623" s="202"/>
      <c r="Z623" s="202"/>
      <c r="AJ623" s="107" t="s">
        <v>182</v>
      </c>
      <c r="AK623" s="185" t="str">
        <f>IF(AK175="X","-X","-Y")</f>
        <v>-X</v>
      </c>
      <c r="AL623" s="202"/>
      <c r="AM623" s="202"/>
      <c r="AN623" s="202"/>
      <c r="AO623" s="202"/>
      <c r="AP623" s="202"/>
      <c r="AQ623" s="202"/>
      <c r="BA623" s="107" t="s">
        <v>182</v>
      </c>
      <c r="BB623" s="185" t="str">
        <f>IF(BB175="X","-X","-Y")</f>
        <v>-X</v>
      </c>
      <c r="BC623" s="202"/>
      <c r="BD623" s="202"/>
      <c r="BE623" s="202"/>
      <c r="BF623" s="202"/>
      <c r="BG623" s="202"/>
      <c r="BH623" s="202"/>
      <c r="BR623" s="107" t="s">
        <v>182</v>
      </c>
      <c r="BS623" s="185" t="str">
        <f>IF(BS175="X","-X","-Y")</f>
        <v>-Y</v>
      </c>
      <c r="BT623" s="202"/>
      <c r="BU623" s="202"/>
      <c r="BV623" s="202"/>
      <c r="BW623" s="202"/>
      <c r="BX623" s="202"/>
      <c r="BY623" s="202"/>
      <c r="CI623" s="107" t="s">
        <v>182</v>
      </c>
      <c r="CJ623" s="185" t="str">
        <f>IF(CJ175="X","-X","-Y")</f>
        <v>-Y</v>
      </c>
      <c r="CK623" s="202"/>
      <c r="CL623" s="202"/>
      <c r="CM623" s="202"/>
      <c r="CN623" s="202"/>
      <c r="CO623" s="202"/>
      <c r="CP623" s="202"/>
      <c r="CZ623" s="107" t="s">
        <v>182</v>
      </c>
      <c r="DA623" s="185" t="str">
        <f>IF(DA175="X","-X","-Y")</f>
        <v>-Y</v>
      </c>
      <c r="DB623" s="202"/>
      <c r="DC623" s="202"/>
      <c r="DD623" s="202"/>
      <c r="DE623" s="202"/>
      <c r="DF623" s="202"/>
      <c r="DG623" s="202"/>
      <c r="DQ623" s="107" t="s">
        <v>182</v>
      </c>
      <c r="DR623" s="185" t="str">
        <f>IF(DR175="X","-X","-Y")</f>
        <v>-Y</v>
      </c>
      <c r="DS623" s="202"/>
      <c r="DT623" s="202"/>
      <c r="DU623" s="202"/>
      <c r="DV623" s="202"/>
      <c r="DW623" s="202"/>
      <c r="DX623" s="202"/>
    </row>
    <row r="624" spans="1:136" x14ac:dyDescent="0.3">
      <c r="B624" s="107" t="s">
        <v>220</v>
      </c>
      <c r="C624" s="185" t="str">
        <f>IF(C175="X","+Y","+X")</f>
        <v>+Y</v>
      </c>
      <c r="D624" s="16"/>
      <c r="E624" s="16"/>
      <c r="F624" s="16"/>
      <c r="G624" s="16"/>
      <c r="H624" s="16"/>
      <c r="I624" s="16"/>
      <c r="S624" s="107" t="s">
        <v>220</v>
      </c>
      <c r="T624" s="185" t="str">
        <f>IF(T175="X","+Y","+X")</f>
        <v>+Y</v>
      </c>
      <c r="U624" s="202"/>
      <c r="V624" s="202"/>
      <c r="W624" s="202"/>
      <c r="X624" s="202"/>
      <c r="Y624" s="202"/>
      <c r="Z624" s="202"/>
      <c r="AJ624" s="107" t="s">
        <v>220</v>
      </c>
      <c r="AK624" s="185" t="str">
        <f>IF(AK175="X","+Y","+X")</f>
        <v>+Y</v>
      </c>
      <c r="AL624" s="202"/>
      <c r="AM624" s="202"/>
      <c r="AN624" s="202"/>
      <c r="AO624" s="202"/>
      <c r="AP624" s="202"/>
      <c r="AQ624" s="202"/>
      <c r="BA624" s="107" t="s">
        <v>220</v>
      </c>
      <c r="BB624" s="185" t="str">
        <f>IF(BB175="X","+Y","+X")</f>
        <v>+Y</v>
      </c>
      <c r="BC624" s="202"/>
      <c r="BD624" s="202"/>
      <c r="BE624" s="202"/>
      <c r="BF624" s="202"/>
      <c r="BG624" s="202"/>
      <c r="BH624" s="202"/>
      <c r="BR624" s="107" t="s">
        <v>220</v>
      </c>
      <c r="BS624" s="185" t="str">
        <f>IF(BS175="X","+Y","+X")</f>
        <v>+X</v>
      </c>
      <c r="BT624" s="202"/>
      <c r="BU624" s="202"/>
      <c r="BV624" s="202"/>
      <c r="BW624" s="202"/>
      <c r="BX624" s="202"/>
      <c r="BY624" s="202"/>
      <c r="CI624" s="107" t="s">
        <v>220</v>
      </c>
      <c r="CJ624" s="185" t="str">
        <f>IF(CJ175="X","+Y","+X")</f>
        <v>+X</v>
      </c>
      <c r="CK624" s="202"/>
      <c r="CL624" s="202"/>
      <c r="CM624" s="202"/>
      <c r="CN624" s="202"/>
      <c r="CO624" s="202"/>
      <c r="CP624" s="202"/>
      <c r="CZ624" s="107" t="s">
        <v>220</v>
      </c>
      <c r="DA624" s="185" t="str">
        <f>IF(DA175="X","+Y","+X")</f>
        <v>+X</v>
      </c>
      <c r="DB624" s="202"/>
      <c r="DC624" s="202"/>
      <c r="DD624" s="202"/>
      <c r="DE624" s="202"/>
      <c r="DF624" s="202"/>
      <c r="DG624" s="202"/>
      <c r="DQ624" s="107" t="s">
        <v>220</v>
      </c>
      <c r="DR624" s="185" t="str">
        <f>IF(DR175="X","+Y","+X")</f>
        <v>+X</v>
      </c>
      <c r="DS624" s="202"/>
      <c r="DT624" s="202"/>
      <c r="DU624" s="202"/>
      <c r="DV624" s="202"/>
      <c r="DW624" s="202"/>
      <c r="DX624" s="202"/>
    </row>
    <row r="625" spans="2:136" x14ac:dyDescent="0.3">
      <c r="B625" s="112" t="s">
        <v>221</v>
      </c>
      <c r="C625" s="113" t="str">
        <f>IF(C175="X","-Y","-X")</f>
        <v>-Y</v>
      </c>
      <c r="D625" s="16"/>
      <c r="E625" s="16"/>
      <c r="F625" s="16"/>
      <c r="G625" s="16"/>
      <c r="H625" s="16"/>
      <c r="I625" s="16"/>
      <c r="S625" s="112" t="s">
        <v>221</v>
      </c>
      <c r="T625" s="113" t="str">
        <f>IF(T175="X","-Y","-X")</f>
        <v>-Y</v>
      </c>
      <c r="U625" s="202"/>
      <c r="V625" s="202"/>
      <c r="W625" s="202"/>
      <c r="X625" s="202"/>
      <c r="Y625" s="202"/>
      <c r="Z625" s="202"/>
      <c r="AJ625" s="112" t="s">
        <v>221</v>
      </c>
      <c r="AK625" s="113" t="str">
        <f>IF(AK175="X","-Y","-X")</f>
        <v>-Y</v>
      </c>
      <c r="AL625" s="202"/>
      <c r="AM625" s="202"/>
      <c r="AN625" s="202"/>
      <c r="AO625" s="202"/>
      <c r="AP625" s="202"/>
      <c r="AQ625" s="202"/>
      <c r="BA625" s="112" t="s">
        <v>221</v>
      </c>
      <c r="BB625" s="113" t="str">
        <f>IF(BB175="X","-Y","-X")</f>
        <v>-Y</v>
      </c>
      <c r="BC625" s="202"/>
      <c r="BD625" s="202"/>
      <c r="BE625" s="202"/>
      <c r="BF625" s="202"/>
      <c r="BG625" s="202"/>
      <c r="BH625" s="202"/>
      <c r="BR625" s="112" t="s">
        <v>221</v>
      </c>
      <c r="BS625" s="113" t="str">
        <f>IF(BS175="X","-Y","-X")</f>
        <v>-X</v>
      </c>
      <c r="BT625" s="202"/>
      <c r="BU625" s="202"/>
      <c r="BV625" s="202"/>
      <c r="BW625" s="202"/>
      <c r="BX625" s="202"/>
      <c r="BY625" s="202"/>
      <c r="CI625" s="112" t="s">
        <v>221</v>
      </c>
      <c r="CJ625" s="113" t="str">
        <f>IF(CJ175="X","-Y","-X")</f>
        <v>-X</v>
      </c>
      <c r="CK625" s="202"/>
      <c r="CL625" s="202"/>
      <c r="CM625" s="202"/>
      <c r="CN625" s="202"/>
      <c r="CO625" s="202"/>
      <c r="CP625" s="202"/>
      <c r="CZ625" s="112" t="s">
        <v>221</v>
      </c>
      <c r="DA625" s="113" t="str">
        <f>IF(DA175="X","-Y","-X")</f>
        <v>-X</v>
      </c>
      <c r="DB625" s="202"/>
      <c r="DC625" s="202"/>
      <c r="DD625" s="202"/>
      <c r="DE625" s="202"/>
      <c r="DF625" s="202"/>
      <c r="DG625" s="202"/>
      <c r="DQ625" s="112" t="s">
        <v>221</v>
      </c>
      <c r="DR625" s="113" t="str">
        <f>IF(DR175="X","-Y","-X")</f>
        <v>-X</v>
      </c>
      <c r="DS625" s="202"/>
      <c r="DT625" s="202"/>
      <c r="DU625" s="202"/>
      <c r="DV625" s="202"/>
      <c r="DW625" s="202"/>
      <c r="DX625" s="202"/>
    </row>
    <row r="626" spans="2:136" x14ac:dyDescent="0.3">
      <c r="B626" s="23" t="s">
        <v>237</v>
      </c>
      <c r="C626" s="111">
        <f>IF(C555="+X",D157,D158)</f>
        <v>60</v>
      </c>
      <c r="D626" s="16"/>
      <c r="E626" s="16"/>
      <c r="F626" s="16"/>
      <c r="G626" s="16"/>
      <c r="H626" s="16"/>
      <c r="I626" s="16"/>
      <c r="S626" s="23" t="s">
        <v>237</v>
      </c>
      <c r="T626" s="111">
        <f>IF(T555="+X",U157,U158)</f>
        <v>60</v>
      </c>
      <c r="U626" s="202"/>
      <c r="V626" s="202"/>
      <c r="W626" s="202"/>
      <c r="X626" s="202"/>
      <c r="Y626" s="202"/>
      <c r="Z626" s="202"/>
      <c r="AJ626" s="23" t="s">
        <v>237</v>
      </c>
      <c r="AK626" s="111">
        <f>IF(AK555="+X",AL157,AL158)</f>
        <v>60</v>
      </c>
      <c r="AL626" s="202"/>
      <c r="AM626" s="202"/>
      <c r="AN626" s="202"/>
      <c r="AO626" s="202"/>
      <c r="AP626" s="202"/>
      <c r="AQ626" s="202"/>
      <c r="BA626" s="23" t="s">
        <v>237</v>
      </c>
      <c r="BB626" s="111">
        <f>IF(BB555="+X",BC157,BC158)</f>
        <v>60</v>
      </c>
      <c r="BC626" s="202"/>
      <c r="BD626" s="202"/>
      <c r="BE626" s="202"/>
      <c r="BF626" s="202"/>
      <c r="BG626" s="202"/>
      <c r="BH626" s="202"/>
      <c r="BR626" s="23" t="s">
        <v>237</v>
      </c>
      <c r="BS626" s="111">
        <f>IF(BS555="+X",BT157,BT158)</f>
        <v>60</v>
      </c>
      <c r="BT626" s="202"/>
      <c r="BU626" s="202"/>
      <c r="BV626" s="202"/>
      <c r="BW626" s="202"/>
      <c r="BX626" s="202"/>
      <c r="BY626" s="202"/>
      <c r="CI626" s="23" t="s">
        <v>237</v>
      </c>
      <c r="CJ626" s="111">
        <f>IF(CJ555="+X",CK157,CK158)</f>
        <v>60</v>
      </c>
      <c r="CK626" s="202"/>
      <c r="CL626" s="202"/>
      <c r="CM626" s="202"/>
      <c r="CN626" s="202"/>
      <c r="CO626" s="202"/>
      <c r="CP626" s="202"/>
      <c r="CZ626" s="23" t="s">
        <v>237</v>
      </c>
      <c r="DA626" s="111">
        <f>IF(DA555="+X",DB157,DB158)</f>
        <v>60</v>
      </c>
      <c r="DB626" s="202"/>
      <c r="DC626" s="202"/>
      <c r="DD626" s="202"/>
      <c r="DE626" s="202"/>
      <c r="DF626" s="202"/>
      <c r="DG626" s="202"/>
      <c r="DQ626" s="23" t="s">
        <v>237</v>
      </c>
      <c r="DR626" s="111">
        <f>IF(DR555="+X",DS157,DS158)</f>
        <v>60</v>
      </c>
      <c r="DS626" s="202"/>
      <c r="DT626" s="202"/>
      <c r="DU626" s="202"/>
      <c r="DV626" s="202"/>
      <c r="DW626" s="202"/>
      <c r="DX626" s="202"/>
    </row>
    <row r="627" spans="2:136" x14ac:dyDescent="0.3">
      <c r="B627" s="107" t="s">
        <v>238</v>
      </c>
      <c r="C627" s="185">
        <f>IF(C555="+X",D158,D157)</f>
        <v>60</v>
      </c>
      <c r="D627" s="16"/>
      <c r="E627" s="16"/>
      <c r="F627" s="16"/>
      <c r="G627" s="16"/>
      <c r="I627" s="16"/>
      <c r="K627" s="16"/>
      <c r="L627" s="16"/>
      <c r="M627" s="16"/>
      <c r="N627" s="16"/>
      <c r="O627" s="12"/>
      <c r="S627" s="107" t="s">
        <v>238</v>
      </c>
      <c r="T627" s="185">
        <f>IF(T555="+X",U158,U157)</f>
        <v>60</v>
      </c>
      <c r="U627" s="202"/>
      <c r="V627" s="202"/>
      <c r="W627" s="202"/>
      <c r="X627" s="202"/>
      <c r="Z627" s="202"/>
      <c r="AB627" s="202"/>
      <c r="AC627" s="202"/>
      <c r="AD627" s="202"/>
      <c r="AE627" s="202"/>
      <c r="AF627" s="12"/>
      <c r="AJ627" s="107" t="s">
        <v>238</v>
      </c>
      <c r="AK627" s="185">
        <f>IF(AK555="+X",AL158,AL157)</f>
        <v>60</v>
      </c>
      <c r="AL627" s="202"/>
      <c r="AM627" s="202"/>
      <c r="AN627" s="202"/>
      <c r="AO627" s="202"/>
      <c r="AQ627" s="202"/>
      <c r="AS627" s="202"/>
      <c r="AT627" s="202"/>
      <c r="AU627" s="202"/>
      <c r="AV627" s="202"/>
      <c r="AW627" s="12"/>
      <c r="BA627" s="107" t="s">
        <v>238</v>
      </c>
      <c r="BB627" s="185">
        <f>IF(BB555="+X",BC158,BC157)</f>
        <v>60</v>
      </c>
      <c r="BC627" s="202"/>
      <c r="BD627" s="202"/>
      <c r="BE627" s="202"/>
      <c r="BF627" s="202"/>
      <c r="BH627" s="202"/>
      <c r="BJ627" s="202"/>
      <c r="BK627" s="202"/>
      <c r="BL627" s="202"/>
      <c r="BM627" s="202"/>
      <c r="BN627" s="12"/>
      <c r="BR627" s="107" t="s">
        <v>238</v>
      </c>
      <c r="BS627" s="185">
        <f>IF(BS555="+X",BT158,BT157)</f>
        <v>60</v>
      </c>
      <c r="BT627" s="202"/>
      <c r="BU627" s="202"/>
      <c r="BV627" s="202"/>
      <c r="BW627" s="202"/>
      <c r="BY627" s="202"/>
      <c r="CA627" s="202"/>
      <c r="CB627" s="202"/>
      <c r="CC627" s="202"/>
      <c r="CD627" s="202"/>
      <c r="CE627" s="12"/>
      <c r="CI627" s="107" t="s">
        <v>238</v>
      </c>
      <c r="CJ627" s="185">
        <f>IF(CJ555="+X",CK158,CK157)</f>
        <v>60</v>
      </c>
      <c r="CK627" s="202"/>
      <c r="CL627" s="202"/>
      <c r="CM627" s="202"/>
      <c r="CN627" s="202"/>
      <c r="CP627" s="202"/>
      <c r="CR627" s="202"/>
      <c r="CS627" s="202"/>
      <c r="CT627" s="202"/>
      <c r="CU627" s="202"/>
      <c r="CV627" s="12"/>
      <c r="CZ627" s="107" t="s">
        <v>238</v>
      </c>
      <c r="DA627" s="185">
        <f>IF(DA555="+X",DB158,DB157)</f>
        <v>60</v>
      </c>
      <c r="DB627" s="202"/>
      <c r="DC627" s="202"/>
      <c r="DD627" s="202"/>
      <c r="DE627" s="202"/>
      <c r="DG627" s="202"/>
      <c r="DI627" s="202"/>
      <c r="DJ627" s="202"/>
      <c r="DK627" s="202"/>
      <c r="DL627" s="202"/>
      <c r="DM627" s="12"/>
      <c r="DQ627" s="107" t="s">
        <v>238</v>
      </c>
      <c r="DR627" s="185">
        <f>IF(DR555="+X",DS158,DS157)</f>
        <v>60</v>
      </c>
      <c r="DS627" s="202"/>
      <c r="DT627" s="202"/>
      <c r="DU627" s="202"/>
      <c r="DV627" s="202"/>
      <c r="DX627" s="202"/>
      <c r="DZ627" s="202"/>
      <c r="EA627" s="202"/>
      <c r="EB627" s="202"/>
      <c r="EC627" s="202"/>
      <c r="ED627" s="12"/>
    </row>
    <row r="628" spans="2:136" x14ac:dyDescent="0.3">
      <c r="B628" s="110" t="s">
        <v>239</v>
      </c>
      <c r="C628" s="186">
        <f>IF(C555="+X",D163,D164)</f>
        <v>60</v>
      </c>
      <c r="D628" s="16"/>
      <c r="E628" s="16"/>
      <c r="F628" s="16"/>
      <c r="G628" s="16"/>
      <c r="I628" s="16"/>
      <c r="J628" s="16"/>
      <c r="K628" s="16"/>
      <c r="L628" s="16"/>
      <c r="M628" s="12"/>
      <c r="S628" s="110" t="s">
        <v>239</v>
      </c>
      <c r="T628" s="186">
        <f>IF(T555="+X",U163,U164)</f>
        <v>60</v>
      </c>
      <c r="U628" s="202"/>
      <c r="V628" s="202"/>
      <c r="W628" s="202"/>
      <c r="X628" s="202"/>
      <c r="Z628" s="202"/>
      <c r="AA628" s="202"/>
      <c r="AB628" s="202"/>
      <c r="AC628" s="202"/>
      <c r="AD628" s="12"/>
      <c r="AJ628" s="110" t="s">
        <v>239</v>
      </c>
      <c r="AK628" s="186">
        <f>IF(AK555="+X",AL163,AL164)</f>
        <v>60</v>
      </c>
      <c r="AL628" s="202"/>
      <c r="AM628" s="202"/>
      <c r="AN628" s="202"/>
      <c r="AO628" s="202"/>
      <c r="AQ628" s="202"/>
      <c r="AR628" s="202"/>
      <c r="AS628" s="202"/>
      <c r="AT628" s="202"/>
      <c r="AU628" s="12"/>
      <c r="BA628" s="110" t="s">
        <v>239</v>
      </c>
      <c r="BB628" s="186">
        <f>IF(BB555="+X",BC163,BC164)</f>
        <v>60</v>
      </c>
      <c r="BC628" s="202"/>
      <c r="BD628" s="202"/>
      <c r="BE628" s="202"/>
      <c r="BF628" s="202"/>
      <c r="BH628" s="202"/>
      <c r="BI628" s="202"/>
      <c r="BJ628" s="202"/>
      <c r="BK628" s="202"/>
      <c r="BL628" s="12"/>
      <c r="BR628" s="110" t="s">
        <v>239</v>
      </c>
      <c r="BS628" s="186">
        <f>IF(BS555="+X",BT163,BT164)</f>
        <v>0</v>
      </c>
      <c r="BT628" s="202"/>
      <c r="BU628" s="202"/>
      <c r="BV628" s="202"/>
      <c r="BW628" s="202"/>
      <c r="BY628" s="202"/>
      <c r="BZ628" s="202"/>
      <c r="CA628" s="202"/>
      <c r="CB628" s="202"/>
      <c r="CC628" s="12"/>
      <c r="CI628" s="110" t="s">
        <v>239</v>
      </c>
      <c r="CJ628" s="186">
        <f>IF(CJ555="+X",CK163,CK164)</f>
        <v>0</v>
      </c>
      <c r="CK628" s="202"/>
      <c r="CL628" s="202"/>
      <c r="CM628" s="202"/>
      <c r="CN628" s="202"/>
      <c r="CP628" s="202"/>
      <c r="CQ628" s="202"/>
      <c r="CR628" s="202"/>
      <c r="CS628" s="202"/>
      <c r="CT628" s="12"/>
      <c r="CZ628" s="110" t="s">
        <v>239</v>
      </c>
      <c r="DA628" s="186">
        <f>IF(DA555="+X",DB163,DB164)</f>
        <v>0</v>
      </c>
      <c r="DB628" s="202"/>
      <c r="DC628" s="202"/>
      <c r="DD628" s="202"/>
      <c r="DE628" s="202"/>
      <c r="DG628" s="202"/>
      <c r="DH628" s="202"/>
      <c r="DI628" s="202"/>
      <c r="DJ628" s="202"/>
      <c r="DK628" s="12"/>
      <c r="DQ628" s="110" t="s">
        <v>239</v>
      </c>
      <c r="DR628" s="186">
        <f>IF(DR555="+X",DS163,DS164)</f>
        <v>0</v>
      </c>
      <c r="DS628" s="202"/>
      <c r="DT628" s="202"/>
      <c r="DU628" s="202"/>
      <c r="DV628" s="202"/>
      <c r="DX628" s="202"/>
      <c r="DY628" s="202"/>
      <c r="DZ628" s="202"/>
      <c r="EA628" s="202"/>
      <c r="EB628" s="12"/>
    </row>
    <row r="629" spans="2:136" x14ac:dyDescent="0.3">
      <c r="B629" s="112" t="s">
        <v>241</v>
      </c>
      <c r="C629" s="113">
        <f>IF(C555="+X",D164,D163)</f>
        <v>0</v>
      </c>
      <c r="D629" s="16"/>
      <c r="E629" s="16"/>
      <c r="F629" s="16"/>
      <c r="G629" s="16"/>
      <c r="I629" s="90"/>
      <c r="J629" s="16"/>
      <c r="K629" s="16"/>
      <c r="L629" s="16"/>
      <c r="M629" s="12"/>
      <c r="S629" s="112" t="s">
        <v>241</v>
      </c>
      <c r="T629" s="113">
        <f>IF(T555="+X",U164,U163)</f>
        <v>0</v>
      </c>
      <c r="U629" s="202"/>
      <c r="V629" s="202"/>
      <c r="W629" s="202"/>
      <c r="X629" s="202"/>
      <c r="Z629" s="90"/>
      <c r="AA629" s="202"/>
      <c r="AB629" s="202"/>
      <c r="AC629" s="202"/>
      <c r="AD629" s="12"/>
      <c r="AJ629" s="112" t="s">
        <v>241</v>
      </c>
      <c r="AK629" s="113">
        <f>IF(AK555="+X",AL164,AL163)</f>
        <v>0</v>
      </c>
      <c r="AL629" s="202"/>
      <c r="AM629" s="202"/>
      <c r="AN629" s="202"/>
      <c r="AO629" s="202"/>
      <c r="AQ629" s="90"/>
      <c r="AR629" s="202"/>
      <c r="AS629" s="202"/>
      <c r="AT629" s="202"/>
      <c r="AU629" s="12"/>
      <c r="BA629" s="112" t="s">
        <v>241</v>
      </c>
      <c r="BB629" s="113">
        <f>IF(BB555="+X",BC164,BC163)</f>
        <v>0</v>
      </c>
      <c r="BC629" s="202"/>
      <c r="BD629" s="202"/>
      <c r="BE629" s="202"/>
      <c r="BF629" s="202"/>
      <c r="BH629" s="90"/>
      <c r="BI629" s="202"/>
      <c r="BJ629" s="202"/>
      <c r="BK629" s="202"/>
      <c r="BL629" s="12"/>
      <c r="BR629" s="112" t="s">
        <v>241</v>
      </c>
      <c r="BS629" s="113">
        <f>IF(BS555="+X",BT164,BT163)</f>
        <v>60</v>
      </c>
      <c r="BT629" s="202"/>
      <c r="BU629" s="202"/>
      <c r="BV629" s="202"/>
      <c r="BW629" s="202"/>
      <c r="BY629" s="90"/>
      <c r="BZ629" s="202"/>
      <c r="CA629" s="202"/>
      <c r="CB629" s="202"/>
      <c r="CC629" s="12"/>
      <c r="CI629" s="112" t="s">
        <v>241</v>
      </c>
      <c r="CJ629" s="113">
        <f>IF(CJ555="+X",CK164,CK163)</f>
        <v>60</v>
      </c>
      <c r="CK629" s="202"/>
      <c r="CL629" s="202"/>
      <c r="CM629" s="202"/>
      <c r="CN629" s="202"/>
      <c r="CP629" s="90"/>
      <c r="CQ629" s="202"/>
      <c r="CR629" s="202"/>
      <c r="CS629" s="202"/>
      <c r="CT629" s="12"/>
      <c r="CZ629" s="112" t="s">
        <v>241</v>
      </c>
      <c r="DA629" s="113">
        <f>IF(DA555="+X",DB164,DB163)</f>
        <v>60</v>
      </c>
      <c r="DB629" s="202"/>
      <c r="DC629" s="202"/>
      <c r="DD629" s="202"/>
      <c r="DE629" s="202"/>
      <c r="DG629" s="90"/>
      <c r="DH629" s="202"/>
      <c r="DI629" s="202"/>
      <c r="DJ629" s="202"/>
      <c r="DK629" s="12"/>
      <c r="DQ629" s="112" t="s">
        <v>241</v>
      </c>
      <c r="DR629" s="113">
        <f>IF(DR555="+X",DS164,DS163)</f>
        <v>60</v>
      </c>
      <c r="DS629" s="202"/>
      <c r="DT629" s="202"/>
      <c r="DU629" s="202"/>
      <c r="DV629" s="202"/>
      <c r="DX629" s="90"/>
      <c r="DY629" s="202"/>
      <c r="DZ629" s="202"/>
      <c r="EA629" s="202"/>
      <c r="EB629" s="12"/>
    </row>
    <row r="630" spans="2:136" x14ac:dyDescent="0.3">
      <c r="B630" s="110" t="s">
        <v>243</v>
      </c>
      <c r="C630" s="19">
        <f>IF(C555="+X",D165,D166)</f>
        <v>30.963782686061883</v>
      </c>
      <c r="D630" s="16"/>
      <c r="E630" s="16"/>
      <c r="F630" s="16"/>
      <c r="G630" s="16"/>
      <c r="I630" s="16"/>
      <c r="K630" s="90"/>
      <c r="L630" s="16"/>
      <c r="M630" s="16"/>
      <c r="N630" s="16"/>
      <c r="O630" s="12"/>
      <c r="S630" s="110" t="s">
        <v>243</v>
      </c>
      <c r="T630" s="19">
        <f>IF(T555="+X",U165,U166)</f>
        <v>30.963782686061883</v>
      </c>
      <c r="U630" s="202"/>
      <c r="V630" s="202"/>
      <c r="W630" s="202"/>
      <c r="X630" s="202"/>
      <c r="Z630" s="202"/>
      <c r="AB630" s="90"/>
      <c r="AC630" s="202"/>
      <c r="AD630" s="202"/>
      <c r="AE630" s="202"/>
      <c r="AF630" s="12"/>
      <c r="AJ630" s="110" t="s">
        <v>243</v>
      </c>
      <c r="AK630" s="19">
        <f>IF(AK555="+X",AL165,AL166)</f>
        <v>30.963782686061883</v>
      </c>
      <c r="AL630" s="202"/>
      <c r="AM630" s="202"/>
      <c r="AN630" s="202"/>
      <c r="AO630" s="202"/>
      <c r="AQ630" s="202"/>
      <c r="AS630" s="90"/>
      <c r="AT630" s="202"/>
      <c r="AU630" s="202"/>
      <c r="AV630" s="202"/>
      <c r="AW630" s="12"/>
      <c r="BA630" s="110" t="s">
        <v>243</v>
      </c>
      <c r="BB630" s="19">
        <f>IF(BB555="+X",BC165,BC166)</f>
        <v>30.963782686061883</v>
      </c>
      <c r="BC630" s="202"/>
      <c r="BD630" s="202"/>
      <c r="BE630" s="202"/>
      <c r="BF630" s="202"/>
      <c r="BH630" s="202"/>
      <c r="BJ630" s="90"/>
      <c r="BK630" s="202"/>
      <c r="BL630" s="202"/>
      <c r="BM630" s="202"/>
      <c r="BN630" s="12"/>
      <c r="BR630" s="110" t="s">
        <v>243</v>
      </c>
      <c r="BS630" s="19">
        <f>IF(BS555="+X",BT165,BT166)</f>
        <v>90</v>
      </c>
      <c r="BT630" s="202"/>
      <c r="BU630" s="202"/>
      <c r="BV630" s="202"/>
      <c r="BW630" s="202"/>
      <c r="BY630" s="202"/>
      <c r="CA630" s="90"/>
      <c r="CB630" s="202"/>
      <c r="CC630" s="202"/>
      <c r="CD630" s="202"/>
      <c r="CE630" s="12"/>
      <c r="CI630" s="110" t="s">
        <v>243</v>
      </c>
      <c r="CJ630" s="19">
        <f>IF(CJ555="+X",CK165,CK166)</f>
        <v>90</v>
      </c>
      <c r="CK630" s="202"/>
      <c r="CL630" s="202"/>
      <c r="CM630" s="202"/>
      <c r="CN630" s="202"/>
      <c r="CP630" s="202"/>
      <c r="CR630" s="90"/>
      <c r="CS630" s="202"/>
      <c r="CT630" s="202"/>
      <c r="CU630" s="202"/>
      <c r="CV630" s="12"/>
      <c r="CZ630" s="110" t="s">
        <v>243</v>
      </c>
      <c r="DA630" s="19">
        <f>IF(DA555="+X",DB165,DB166)</f>
        <v>90</v>
      </c>
      <c r="DB630" s="202"/>
      <c r="DC630" s="202"/>
      <c r="DD630" s="202"/>
      <c r="DE630" s="202"/>
      <c r="DG630" s="202"/>
      <c r="DI630" s="90"/>
      <c r="DJ630" s="202"/>
      <c r="DK630" s="202"/>
      <c r="DL630" s="202"/>
      <c r="DM630" s="12"/>
      <c r="DQ630" s="110" t="s">
        <v>243</v>
      </c>
      <c r="DR630" s="19">
        <f>IF(DR555="+X",DS165,DS166)</f>
        <v>90</v>
      </c>
      <c r="DS630" s="202"/>
      <c r="DT630" s="202"/>
      <c r="DU630" s="202"/>
      <c r="DV630" s="202"/>
      <c r="DX630" s="202"/>
      <c r="DZ630" s="90"/>
      <c r="EA630" s="202"/>
      <c r="EB630" s="202"/>
      <c r="EC630" s="202"/>
      <c r="ED630" s="12"/>
    </row>
    <row r="631" spans="2:136" x14ac:dyDescent="0.3">
      <c r="B631" s="112" t="s">
        <v>244</v>
      </c>
      <c r="C631" s="31">
        <f>IF(C555="+X",D166,D165)</f>
        <v>90</v>
      </c>
      <c r="D631" s="16"/>
      <c r="E631" s="16"/>
      <c r="F631" s="16"/>
      <c r="G631" s="16"/>
      <c r="I631" s="16"/>
      <c r="K631" s="90"/>
      <c r="L631" s="16"/>
      <c r="M631" s="16"/>
      <c r="N631" s="16"/>
      <c r="O631" s="12"/>
      <c r="S631" s="112" t="s">
        <v>244</v>
      </c>
      <c r="T631" s="31">
        <f>IF(T555="+X",U166,U165)</f>
        <v>90</v>
      </c>
      <c r="U631" s="202"/>
      <c r="V631" s="202"/>
      <c r="W631" s="202"/>
      <c r="X631" s="202"/>
      <c r="Z631" s="202"/>
      <c r="AB631" s="90"/>
      <c r="AC631" s="202"/>
      <c r="AD631" s="202"/>
      <c r="AE631" s="202"/>
      <c r="AF631" s="12"/>
      <c r="AJ631" s="112" t="s">
        <v>244</v>
      </c>
      <c r="AK631" s="31">
        <f>IF(AK555="+X",AL166,AL165)</f>
        <v>90</v>
      </c>
      <c r="AL631" s="202"/>
      <c r="AM631" s="202"/>
      <c r="AN631" s="202"/>
      <c r="AO631" s="202"/>
      <c r="AQ631" s="202"/>
      <c r="AS631" s="90"/>
      <c r="AT631" s="202"/>
      <c r="AU631" s="202"/>
      <c r="AV631" s="202"/>
      <c r="AW631" s="12"/>
      <c r="BA631" s="112" t="s">
        <v>244</v>
      </c>
      <c r="BB631" s="31">
        <f>IF(BB555="+X",BC166,BC165)</f>
        <v>90</v>
      </c>
      <c r="BC631" s="202"/>
      <c r="BD631" s="202"/>
      <c r="BE631" s="202"/>
      <c r="BF631" s="202"/>
      <c r="BH631" s="202"/>
      <c r="BJ631" s="90"/>
      <c r="BK631" s="202"/>
      <c r="BL631" s="202"/>
      <c r="BM631" s="202"/>
      <c r="BN631" s="12"/>
      <c r="BR631" s="112" t="s">
        <v>244</v>
      </c>
      <c r="BS631" s="31">
        <f>IF(BS555="+X",BT166,BT165)</f>
        <v>30.963782686061883</v>
      </c>
      <c r="BT631" s="202"/>
      <c r="BU631" s="202"/>
      <c r="BV631" s="202"/>
      <c r="BW631" s="202"/>
      <c r="BY631" s="202"/>
      <c r="CA631" s="90"/>
      <c r="CB631" s="202"/>
      <c r="CC631" s="202"/>
      <c r="CD631" s="202"/>
      <c r="CE631" s="12"/>
      <c r="CI631" s="112" t="s">
        <v>244</v>
      </c>
      <c r="CJ631" s="31">
        <f>IF(CJ555="+X",CK166,CK165)</f>
        <v>30.963782686061883</v>
      </c>
      <c r="CK631" s="202"/>
      <c r="CL631" s="202"/>
      <c r="CM631" s="202"/>
      <c r="CN631" s="202"/>
      <c r="CP631" s="202"/>
      <c r="CR631" s="90"/>
      <c r="CS631" s="202"/>
      <c r="CT631" s="202"/>
      <c r="CU631" s="202"/>
      <c r="CV631" s="12"/>
      <c r="CZ631" s="112" t="s">
        <v>244</v>
      </c>
      <c r="DA631" s="31">
        <f>IF(DA555="+X",DB166,DB165)</f>
        <v>30.963782686061883</v>
      </c>
      <c r="DB631" s="202"/>
      <c r="DC631" s="202"/>
      <c r="DD631" s="202"/>
      <c r="DE631" s="202"/>
      <c r="DG631" s="202"/>
      <c r="DI631" s="90"/>
      <c r="DJ631" s="202"/>
      <c r="DK631" s="202"/>
      <c r="DL631" s="202"/>
      <c r="DM631" s="12"/>
      <c r="DQ631" s="112" t="s">
        <v>244</v>
      </c>
      <c r="DR631" s="31">
        <f>IF(DR555="+X",DS166,DS165)</f>
        <v>30.963782686061883</v>
      </c>
      <c r="DS631" s="202"/>
      <c r="DT631" s="202"/>
      <c r="DU631" s="202"/>
      <c r="DV631" s="202"/>
      <c r="DX631" s="202"/>
      <c r="DZ631" s="90"/>
      <c r="EA631" s="202"/>
      <c r="EB631" s="202"/>
      <c r="EC631" s="202"/>
      <c r="ED631" s="12"/>
    </row>
    <row r="632" spans="2:136" x14ac:dyDescent="0.3">
      <c r="B632" s="107" t="s">
        <v>4</v>
      </c>
      <c r="C632" s="20">
        <f>D159</f>
        <v>8</v>
      </c>
      <c r="D632" s="16"/>
      <c r="E632" s="16"/>
      <c r="F632" s="16"/>
      <c r="G632" s="16"/>
      <c r="I632" s="16"/>
      <c r="K632" s="90"/>
      <c r="L632" s="16"/>
      <c r="M632" s="16"/>
      <c r="N632" s="16"/>
      <c r="O632" s="12"/>
      <c r="S632" s="107" t="s">
        <v>4</v>
      </c>
      <c r="T632" s="20">
        <f>U159</f>
        <v>8</v>
      </c>
      <c r="U632" s="202"/>
      <c r="V632" s="202"/>
      <c r="W632" s="202"/>
      <c r="X632" s="202"/>
      <c r="Z632" s="202"/>
      <c r="AB632" s="90"/>
      <c r="AC632" s="202"/>
      <c r="AD632" s="202"/>
      <c r="AE632" s="202"/>
      <c r="AF632" s="12"/>
      <c r="AJ632" s="107" t="s">
        <v>4</v>
      </c>
      <c r="AK632" s="20">
        <f>AL159</f>
        <v>8</v>
      </c>
      <c r="AL632" s="202"/>
      <c r="AM632" s="202"/>
      <c r="AN632" s="202"/>
      <c r="AO632" s="202"/>
      <c r="AQ632" s="202"/>
      <c r="AS632" s="90"/>
      <c r="AT632" s="202"/>
      <c r="AU632" s="202"/>
      <c r="AV632" s="202"/>
      <c r="AW632" s="12"/>
      <c r="BA632" s="107" t="s">
        <v>4</v>
      </c>
      <c r="BB632" s="20">
        <f>BC159</f>
        <v>8</v>
      </c>
      <c r="BC632" s="202"/>
      <c r="BD632" s="202"/>
      <c r="BE632" s="202"/>
      <c r="BF632" s="202"/>
      <c r="BH632" s="202"/>
      <c r="BJ632" s="90"/>
      <c r="BK632" s="202"/>
      <c r="BL632" s="202"/>
      <c r="BM632" s="202"/>
      <c r="BN632" s="12"/>
      <c r="BR632" s="107" t="s">
        <v>4</v>
      </c>
      <c r="BS632" s="20">
        <f>BT159</f>
        <v>8</v>
      </c>
      <c r="BT632" s="202"/>
      <c r="BU632" s="202"/>
      <c r="BV632" s="202"/>
      <c r="BW632" s="202"/>
      <c r="BY632" s="202"/>
      <c r="CA632" s="90"/>
      <c r="CB632" s="202"/>
      <c r="CC632" s="202"/>
      <c r="CD632" s="202"/>
      <c r="CE632" s="12"/>
      <c r="CI632" s="107" t="s">
        <v>4</v>
      </c>
      <c r="CJ632" s="20">
        <f>CK159</f>
        <v>8</v>
      </c>
      <c r="CK632" s="202"/>
      <c r="CL632" s="202"/>
      <c r="CM632" s="202"/>
      <c r="CN632" s="202"/>
      <c r="CP632" s="202"/>
      <c r="CR632" s="90"/>
      <c r="CS632" s="202"/>
      <c r="CT632" s="202"/>
      <c r="CU632" s="202"/>
      <c r="CV632" s="12"/>
      <c r="CZ632" s="107" t="s">
        <v>4</v>
      </c>
      <c r="DA632" s="20">
        <f>DB159</f>
        <v>8</v>
      </c>
      <c r="DB632" s="202"/>
      <c r="DC632" s="202"/>
      <c r="DD632" s="202"/>
      <c r="DE632" s="202"/>
      <c r="DG632" s="202"/>
      <c r="DI632" s="90"/>
      <c r="DJ632" s="202"/>
      <c r="DK632" s="202"/>
      <c r="DL632" s="202"/>
      <c r="DM632" s="12"/>
      <c r="DQ632" s="107" t="s">
        <v>4</v>
      </c>
      <c r="DR632" s="20">
        <f>DS159</f>
        <v>8</v>
      </c>
      <c r="DS632" s="202"/>
      <c r="DT632" s="202"/>
      <c r="DU632" s="202"/>
      <c r="DV632" s="202"/>
      <c r="DX632" s="202"/>
      <c r="DZ632" s="90"/>
      <c r="EA632" s="202"/>
      <c r="EB632" s="202"/>
      <c r="EC632" s="202"/>
      <c r="ED632" s="12"/>
    </row>
    <row r="633" spans="2:136" x14ac:dyDescent="0.3">
      <c r="B633" s="107" t="s">
        <v>18</v>
      </c>
      <c r="C633" s="20">
        <f>D170</f>
        <v>17</v>
      </c>
      <c r="D633" s="16"/>
      <c r="E633" s="16"/>
      <c r="F633" s="16"/>
      <c r="G633" s="16"/>
      <c r="I633" s="16"/>
      <c r="K633" s="90"/>
      <c r="L633" s="16"/>
      <c r="M633" s="16"/>
      <c r="N633" s="16"/>
      <c r="O633" s="12"/>
      <c r="S633" s="107" t="s">
        <v>18</v>
      </c>
      <c r="T633" s="20">
        <f>U170</f>
        <v>17</v>
      </c>
      <c r="U633" s="202"/>
      <c r="V633" s="202"/>
      <c r="W633" s="202"/>
      <c r="X633" s="202"/>
      <c r="Z633" s="202"/>
      <c r="AB633" s="90"/>
      <c r="AC633" s="202"/>
      <c r="AD633" s="202"/>
      <c r="AE633" s="202"/>
      <c r="AF633" s="12"/>
      <c r="AJ633" s="107" t="s">
        <v>18</v>
      </c>
      <c r="AK633" s="20">
        <f>AL170</f>
        <v>17</v>
      </c>
      <c r="AL633" s="202"/>
      <c r="AM633" s="202"/>
      <c r="AN633" s="202"/>
      <c r="AO633" s="202"/>
      <c r="AQ633" s="202"/>
      <c r="AS633" s="90"/>
      <c r="AT633" s="202"/>
      <c r="AU633" s="202"/>
      <c r="AV633" s="202"/>
      <c r="AW633" s="12"/>
      <c r="BA633" s="107" t="s">
        <v>18</v>
      </c>
      <c r="BB633" s="20">
        <f>BC170</f>
        <v>17</v>
      </c>
      <c r="BC633" s="202"/>
      <c r="BD633" s="202"/>
      <c r="BE633" s="202"/>
      <c r="BF633" s="202"/>
      <c r="BH633" s="202"/>
      <c r="BJ633" s="90"/>
      <c r="BK633" s="202"/>
      <c r="BL633" s="202"/>
      <c r="BM633" s="202"/>
      <c r="BN633" s="12"/>
      <c r="BR633" s="107" t="s">
        <v>18</v>
      </c>
      <c r="BS633" s="20">
        <f>BT170</f>
        <v>17</v>
      </c>
      <c r="BT633" s="202"/>
      <c r="BU633" s="202"/>
      <c r="BV633" s="202"/>
      <c r="BW633" s="202"/>
      <c r="BY633" s="202"/>
      <c r="CA633" s="90"/>
      <c r="CB633" s="202"/>
      <c r="CC633" s="202"/>
      <c r="CD633" s="202"/>
      <c r="CE633" s="12"/>
      <c r="CI633" s="107" t="s">
        <v>18</v>
      </c>
      <c r="CJ633" s="20">
        <f>CK170</f>
        <v>17</v>
      </c>
      <c r="CK633" s="202"/>
      <c r="CL633" s="202"/>
      <c r="CM633" s="202"/>
      <c r="CN633" s="202"/>
      <c r="CP633" s="202"/>
      <c r="CR633" s="90"/>
      <c r="CS633" s="202"/>
      <c r="CT633" s="202"/>
      <c r="CU633" s="202"/>
      <c r="CV633" s="12"/>
      <c r="CZ633" s="107" t="s">
        <v>18</v>
      </c>
      <c r="DA633" s="20">
        <f>DB170</f>
        <v>17</v>
      </c>
      <c r="DB633" s="202"/>
      <c r="DC633" s="202"/>
      <c r="DD633" s="202"/>
      <c r="DE633" s="202"/>
      <c r="DG633" s="202"/>
      <c r="DI633" s="90"/>
      <c r="DJ633" s="202"/>
      <c r="DK633" s="202"/>
      <c r="DL633" s="202"/>
      <c r="DM633" s="12"/>
      <c r="DQ633" s="107" t="s">
        <v>18</v>
      </c>
      <c r="DR633" s="20">
        <f>DS170</f>
        <v>17</v>
      </c>
      <c r="DS633" s="202"/>
      <c r="DT633" s="202"/>
      <c r="DU633" s="202"/>
      <c r="DV633" s="202"/>
      <c r="DX633" s="202"/>
      <c r="DZ633" s="90"/>
      <c r="EA633" s="202"/>
      <c r="EB633" s="202"/>
      <c r="EC633" s="202"/>
      <c r="ED633" s="12"/>
    </row>
    <row r="634" spans="2:136" x14ac:dyDescent="0.3">
      <c r="B634" s="112" t="s">
        <v>17</v>
      </c>
      <c r="C634" s="31">
        <f>D169</f>
        <v>18</v>
      </c>
      <c r="D634" s="16"/>
      <c r="E634" s="16"/>
      <c r="F634" s="16"/>
      <c r="G634" s="16"/>
      <c r="I634" s="16"/>
      <c r="K634" s="16"/>
      <c r="L634" s="16"/>
      <c r="M634" s="16"/>
      <c r="N634" s="16"/>
      <c r="O634" s="12"/>
      <c r="S634" s="112" t="s">
        <v>17</v>
      </c>
      <c r="T634" s="31">
        <f>U169</f>
        <v>18</v>
      </c>
      <c r="U634" s="202"/>
      <c r="V634" s="202"/>
      <c r="W634" s="202"/>
      <c r="X634" s="202"/>
      <c r="Z634" s="202"/>
      <c r="AB634" s="202"/>
      <c r="AC634" s="202"/>
      <c r="AD634" s="202"/>
      <c r="AE634" s="202"/>
      <c r="AF634" s="12"/>
      <c r="AJ634" s="112" t="s">
        <v>17</v>
      </c>
      <c r="AK634" s="31">
        <f>AL169</f>
        <v>18</v>
      </c>
      <c r="AL634" s="202"/>
      <c r="AM634" s="202"/>
      <c r="AN634" s="202"/>
      <c r="AO634" s="202"/>
      <c r="AQ634" s="202"/>
      <c r="AS634" s="202"/>
      <c r="AT634" s="202"/>
      <c r="AU634" s="202"/>
      <c r="AV634" s="202"/>
      <c r="AW634" s="12"/>
      <c r="BA634" s="112" t="s">
        <v>17</v>
      </c>
      <c r="BB634" s="31">
        <f>BC169</f>
        <v>18</v>
      </c>
      <c r="BC634" s="202"/>
      <c r="BD634" s="202"/>
      <c r="BE634" s="202"/>
      <c r="BF634" s="202"/>
      <c r="BH634" s="202"/>
      <c r="BJ634" s="202"/>
      <c r="BK634" s="202"/>
      <c r="BL634" s="202"/>
      <c r="BM634" s="202"/>
      <c r="BN634" s="12"/>
      <c r="BR634" s="112" t="s">
        <v>17</v>
      </c>
      <c r="BS634" s="31">
        <f>BT169</f>
        <v>18</v>
      </c>
      <c r="BT634" s="202"/>
      <c r="BU634" s="202"/>
      <c r="BV634" s="202"/>
      <c r="BW634" s="202"/>
      <c r="BY634" s="202"/>
      <c r="CA634" s="202"/>
      <c r="CB634" s="202"/>
      <c r="CC634" s="202"/>
      <c r="CD634" s="202"/>
      <c r="CE634" s="12"/>
      <c r="CI634" s="112" t="s">
        <v>17</v>
      </c>
      <c r="CJ634" s="31">
        <f>CK169</f>
        <v>18</v>
      </c>
      <c r="CK634" s="202"/>
      <c r="CL634" s="202"/>
      <c r="CM634" s="202"/>
      <c r="CN634" s="202"/>
      <c r="CP634" s="202"/>
      <c r="CR634" s="202"/>
      <c r="CS634" s="202"/>
      <c r="CT634" s="202"/>
      <c r="CU634" s="202"/>
      <c r="CV634" s="12"/>
      <c r="CZ634" s="112" t="s">
        <v>17</v>
      </c>
      <c r="DA634" s="31">
        <f>DB169</f>
        <v>18</v>
      </c>
      <c r="DB634" s="202"/>
      <c r="DC634" s="202"/>
      <c r="DD634" s="202"/>
      <c r="DE634" s="202"/>
      <c r="DG634" s="202"/>
      <c r="DI634" s="202"/>
      <c r="DJ634" s="202"/>
      <c r="DK634" s="202"/>
      <c r="DL634" s="202"/>
      <c r="DM634" s="12"/>
      <c r="DQ634" s="112" t="s">
        <v>17</v>
      </c>
      <c r="DR634" s="31">
        <f>DS169</f>
        <v>18</v>
      </c>
      <c r="DS634" s="202"/>
      <c r="DT634" s="202"/>
      <c r="DU634" s="202"/>
      <c r="DV634" s="202"/>
      <c r="DX634" s="202"/>
      <c r="DZ634" s="202"/>
      <c r="EA634" s="202"/>
      <c r="EB634" s="202"/>
      <c r="EC634" s="202"/>
      <c r="ED634" s="12"/>
    </row>
    <row r="635" spans="2:136" ht="15" thickBot="1" x14ac:dyDescent="0.35">
      <c r="B635" s="12"/>
      <c r="C635" s="16"/>
      <c r="D635" s="16"/>
      <c r="E635" s="16"/>
      <c r="F635" s="16"/>
      <c r="G635" s="16"/>
      <c r="I635" s="16"/>
      <c r="K635" s="90"/>
      <c r="L635" s="16"/>
      <c r="M635" s="16"/>
      <c r="N635" s="16"/>
      <c r="O635" s="12"/>
      <c r="S635" s="12"/>
      <c r="T635" s="202"/>
      <c r="U635" s="202"/>
      <c r="V635" s="202"/>
      <c r="W635" s="202"/>
      <c r="X635" s="202"/>
      <c r="Z635" s="202"/>
      <c r="AB635" s="90"/>
      <c r="AC635" s="202"/>
      <c r="AD635" s="202"/>
      <c r="AE635" s="202"/>
      <c r="AF635" s="12"/>
      <c r="AJ635" s="12"/>
      <c r="AK635" s="202"/>
      <c r="AL635" s="202"/>
      <c r="AM635" s="202"/>
      <c r="AN635" s="202"/>
      <c r="AO635" s="202"/>
      <c r="AQ635" s="202"/>
      <c r="AS635" s="90"/>
      <c r="AT635" s="202"/>
      <c r="AU635" s="202"/>
      <c r="AV635" s="202"/>
      <c r="AW635" s="12"/>
      <c r="BA635" s="12"/>
      <c r="BB635" s="202"/>
      <c r="BC635" s="202"/>
      <c r="BD635" s="202"/>
      <c r="BE635" s="202"/>
      <c r="BF635" s="202"/>
      <c r="BH635" s="202"/>
      <c r="BJ635" s="90"/>
      <c r="BK635" s="202"/>
      <c r="BL635" s="202"/>
      <c r="BM635" s="202"/>
      <c r="BN635" s="12"/>
      <c r="BR635" s="12"/>
      <c r="BS635" s="202"/>
      <c r="BT635" s="202"/>
      <c r="BU635" s="202"/>
      <c r="BV635" s="202"/>
      <c r="BW635" s="202"/>
      <c r="BY635" s="202"/>
      <c r="CA635" s="90"/>
      <c r="CB635" s="202"/>
      <c r="CC635" s="202"/>
      <c r="CD635" s="202"/>
      <c r="CE635" s="12"/>
      <c r="CI635" s="12"/>
      <c r="CJ635" s="202"/>
      <c r="CK635" s="202"/>
      <c r="CL635" s="202"/>
      <c r="CM635" s="202"/>
      <c r="CN635" s="202"/>
      <c r="CP635" s="202"/>
      <c r="CR635" s="90"/>
      <c r="CS635" s="202"/>
      <c r="CT635" s="202"/>
      <c r="CU635" s="202"/>
      <c r="CV635" s="12"/>
      <c r="CZ635" s="12"/>
      <c r="DA635" s="202"/>
      <c r="DB635" s="202"/>
      <c r="DC635" s="202"/>
      <c r="DD635" s="202"/>
      <c r="DE635" s="202"/>
      <c r="DG635" s="202"/>
      <c r="DI635" s="90"/>
      <c r="DJ635" s="202"/>
      <c r="DK635" s="202"/>
      <c r="DL635" s="202"/>
      <c r="DM635" s="12"/>
      <c r="DQ635" s="12"/>
      <c r="DR635" s="202"/>
      <c r="DS635" s="202"/>
      <c r="DT635" s="202"/>
      <c r="DU635" s="202"/>
      <c r="DV635" s="202"/>
      <c r="DX635" s="202"/>
      <c r="DZ635" s="90"/>
      <c r="EA635" s="202"/>
      <c r="EB635" s="202"/>
      <c r="EC635" s="202"/>
      <c r="ED635" s="12"/>
    </row>
    <row r="636" spans="2:136" ht="15" thickBot="1" x14ac:dyDescent="0.35">
      <c r="B636" s="55" t="s">
        <v>95</v>
      </c>
      <c r="J636" s="637" t="s">
        <v>157</v>
      </c>
      <c r="K636" s="626"/>
      <c r="L636" s="626"/>
      <c r="M636" s="627"/>
      <c r="N636" s="637" t="s">
        <v>157</v>
      </c>
      <c r="O636" s="626"/>
      <c r="P636" s="626"/>
      <c r="Q636" s="627"/>
      <c r="S636" s="55" t="s">
        <v>95</v>
      </c>
      <c r="AA636" s="637" t="s">
        <v>157</v>
      </c>
      <c r="AB636" s="626"/>
      <c r="AC636" s="626"/>
      <c r="AD636" s="627"/>
      <c r="AE636" s="637" t="s">
        <v>157</v>
      </c>
      <c r="AF636" s="626"/>
      <c r="AG636" s="626"/>
      <c r="AH636" s="627"/>
      <c r="AJ636" s="55" t="s">
        <v>95</v>
      </c>
      <c r="AR636" s="637" t="s">
        <v>157</v>
      </c>
      <c r="AS636" s="626"/>
      <c r="AT636" s="626"/>
      <c r="AU636" s="627"/>
      <c r="AV636" s="637" t="s">
        <v>157</v>
      </c>
      <c r="AW636" s="626"/>
      <c r="AX636" s="626"/>
      <c r="AY636" s="627"/>
      <c r="BA636" s="55" t="s">
        <v>95</v>
      </c>
      <c r="BI636" s="637" t="s">
        <v>157</v>
      </c>
      <c r="BJ636" s="626"/>
      <c r="BK636" s="626"/>
      <c r="BL636" s="627"/>
      <c r="BM636" s="637" t="s">
        <v>157</v>
      </c>
      <c r="BN636" s="626"/>
      <c r="BO636" s="626"/>
      <c r="BP636" s="627"/>
      <c r="BR636" s="55" t="s">
        <v>95</v>
      </c>
      <c r="BZ636" s="637" t="s">
        <v>157</v>
      </c>
      <c r="CA636" s="626"/>
      <c r="CB636" s="626"/>
      <c r="CC636" s="627"/>
      <c r="CD636" s="637" t="s">
        <v>157</v>
      </c>
      <c r="CE636" s="626"/>
      <c r="CF636" s="626"/>
      <c r="CG636" s="627"/>
      <c r="CI636" s="55" t="s">
        <v>95</v>
      </c>
      <c r="CQ636" s="637" t="s">
        <v>157</v>
      </c>
      <c r="CR636" s="626"/>
      <c r="CS636" s="626"/>
      <c r="CT636" s="627"/>
      <c r="CU636" s="637" t="s">
        <v>157</v>
      </c>
      <c r="CV636" s="626"/>
      <c r="CW636" s="626"/>
      <c r="CX636" s="627"/>
      <c r="CZ636" s="55" t="s">
        <v>95</v>
      </c>
      <c r="DH636" s="637" t="s">
        <v>157</v>
      </c>
      <c r="DI636" s="626"/>
      <c r="DJ636" s="626"/>
      <c r="DK636" s="627"/>
      <c r="DL636" s="637" t="s">
        <v>157</v>
      </c>
      <c r="DM636" s="626"/>
      <c r="DN636" s="626"/>
      <c r="DO636" s="627"/>
      <c r="DQ636" s="55" t="s">
        <v>95</v>
      </c>
      <c r="DY636" s="637" t="s">
        <v>157</v>
      </c>
      <c r="DZ636" s="626"/>
      <c r="EA636" s="626"/>
      <c r="EB636" s="627"/>
      <c r="EC636" s="637" t="s">
        <v>157</v>
      </c>
      <c r="ED636" s="626"/>
      <c r="EE636" s="626"/>
      <c r="EF636" s="627"/>
    </row>
    <row r="637" spans="2:136" x14ac:dyDescent="0.3">
      <c r="J637" s="72" t="s">
        <v>159</v>
      </c>
      <c r="K637" s="30" t="s">
        <v>160</v>
      </c>
      <c r="L637" s="30" t="s">
        <v>161</v>
      </c>
      <c r="M637" s="30" t="s">
        <v>162</v>
      </c>
      <c r="N637" s="72" t="s">
        <v>159</v>
      </c>
      <c r="O637" s="30" t="s">
        <v>160</v>
      </c>
      <c r="P637" s="30" t="s">
        <v>161</v>
      </c>
      <c r="Q637" s="73" t="s">
        <v>162</v>
      </c>
      <c r="AA637" s="204" t="s">
        <v>159</v>
      </c>
      <c r="AB637" s="205" t="s">
        <v>160</v>
      </c>
      <c r="AC637" s="205" t="s">
        <v>161</v>
      </c>
      <c r="AD637" s="205" t="s">
        <v>162</v>
      </c>
      <c r="AE637" s="204" t="s">
        <v>159</v>
      </c>
      <c r="AF637" s="205" t="s">
        <v>160</v>
      </c>
      <c r="AG637" s="205" t="s">
        <v>161</v>
      </c>
      <c r="AH637" s="206" t="s">
        <v>162</v>
      </c>
      <c r="AR637" s="204" t="s">
        <v>159</v>
      </c>
      <c r="AS637" s="205" t="s">
        <v>160</v>
      </c>
      <c r="AT637" s="205" t="s">
        <v>161</v>
      </c>
      <c r="AU637" s="205" t="s">
        <v>162</v>
      </c>
      <c r="AV637" s="204" t="s">
        <v>159</v>
      </c>
      <c r="AW637" s="205" t="s">
        <v>160</v>
      </c>
      <c r="AX637" s="205" t="s">
        <v>161</v>
      </c>
      <c r="AY637" s="206" t="s">
        <v>162</v>
      </c>
      <c r="BI637" s="204" t="s">
        <v>159</v>
      </c>
      <c r="BJ637" s="205" t="s">
        <v>160</v>
      </c>
      <c r="BK637" s="205" t="s">
        <v>161</v>
      </c>
      <c r="BL637" s="205" t="s">
        <v>162</v>
      </c>
      <c r="BM637" s="204" t="s">
        <v>159</v>
      </c>
      <c r="BN637" s="205" t="s">
        <v>160</v>
      </c>
      <c r="BO637" s="205" t="s">
        <v>161</v>
      </c>
      <c r="BP637" s="206" t="s">
        <v>162</v>
      </c>
      <c r="BZ637" s="204" t="s">
        <v>159</v>
      </c>
      <c r="CA637" s="205" t="s">
        <v>160</v>
      </c>
      <c r="CB637" s="205" t="s">
        <v>161</v>
      </c>
      <c r="CC637" s="205" t="s">
        <v>162</v>
      </c>
      <c r="CD637" s="204" t="s">
        <v>159</v>
      </c>
      <c r="CE637" s="205" t="s">
        <v>160</v>
      </c>
      <c r="CF637" s="205" t="s">
        <v>161</v>
      </c>
      <c r="CG637" s="206" t="s">
        <v>162</v>
      </c>
      <c r="CQ637" s="204" t="s">
        <v>159</v>
      </c>
      <c r="CR637" s="205" t="s">
        <v>160</v>
      </c>
      <c r="CS637" s="205" t="s">
        <v>161</v>
      </c>
      <c r="CT637" s="205" t="s">
        <v>162</v>
      </c>
      <c r="CU637" s="204" t="s">
        <v>159</v>
      </c>
      <c r="CV637" s="205" t="s">
        <v>160</v>
      </c>
      <c r="CW637" s="205" t="s">
        <v>161</v>
      </c>
      <c r="CX637" s="206" t="s">
        <v>162</v>
      </c>
      <c r="DH637" s="204" t="s">
        <v>159</v>
      </c>
      <c r="DI637" s="205" t="s">
        <v>160</v>
      </c>
      <c r="DJ637" s="205" t="s">
        <v>161</v>
      </c>
      <c r="DK637" s="205" t="s">
        <v>162</v>
      </c>
      <c r="DL637" s="204" t="s">
        <v>159</v>
      </c>
      <c r="DM637" s="205" t="s">
        <v>160</v>
      </c>
      <c r="DN637" s="205" t="s">
        <v>161</v>
      </c>
      <c r="DO637" s="206" t="s">
        <v>162</v>
      </c>
      <c r="DY637" s="204" t="s">
        <v>159</v>
      </c>
      <c r="DZ637" s="205" t="s">
        <v>160</v>
      </c>
      <c r="EA637" s="205" t="s">
        <v>161</v>
      </c>
      <c r="EB637" s="205" t="s">
        <v>162</v>
      </c>
      <c r="EC637" s="204" t="s">
        <v>159</v>
      </c>
      <c r="ED637" s="205" t="s">
        <v>160</v>
      </c>
      <c r="EE637" s="205" t="s">
        <v>161</v>
      </c>
      <c r="EF637" s="206" t="s">
        <v>162</v>
      </c>
    </row>
    <row r="638" spans="2:136" x14ac:dyDescent="0.3">
      <c r="B638" s="12"/>
      <c r="C638" s="16"/>
      <c r="D638" s="51" t="s">
        <v>223</v>
      </c>
      <c r="E638" s="95" t="s">
        <v>224</v>
      </c>
      <c r="F638" s="95" t="s">
        <v>225</v>
      </c>
      <c r="G638" s="96" t="s">
        <v>226</v>
      </c>
      <c r="H638" s="51" t="s">
        <v>227</v>
      </c>
      <c r="I638" s="96" t="s">
        <v>228</v>
      </c>
      <c r="J638" s="637" t="s">
        <v>229</v>
      </c>
      <c r="K638" s="626"/>
      <c r="L638" s="626"/>
      <c r="M638" s="627"/>
      <c r="N638" s="637" t="s">
        <v>230</v>
      </c>
      <c r="O638" s="626"/>
      <c r="P638" s="626"/>
      <c r="Q638" s="627"/>
      <c r="S638" s="12"/>
      <c r="T638" s="202"/>
      <c r="U638" s="195" t="s">
        <v>223</v>
      </c>
      <c r="V638" s="196" t="s">
        <v>224</v>
      </c>
      <c r="W638" s="196" t="s">
        <v>225</v>
      </c>
      <c r="X638" s="197" t="s">
        <v>226</v>
      </c>
      <c r="Y638" s="195" t="s">
        <v>227</v>
      </c>
      <c r="Z638" s="197" t="s">
        <v>228</v>
      </c>
      <c r="AA638" s="637" t="s">
        <v>229</v>
      </c>
      <c r="AB638" s="626"/>
      <c r="AC638" s="626"/>
      <c r="AD638" s="627"/>
      <c r="AE638" s="626" t="s">
        <v>230</v>
      </c>
      <c r="AF638" s="626"/>
      <c r="AG638" s="626"/>
      <c r="AH638" s="627"/>
      <c r="AJ638" s="12"/>
      <c r="AK638" s="202"/>
      <c r="AL638" s="195" t="s">
        <v>223</v>
      </c>
      <c r="AM638" s="196" t="s">
        <v>224</v>
      </c>
      <c r="AN638" s="196" t="s">
        <v>225</v>
      </c>
      <c r="AO638" s="197" t="s">
        <v>226</v>
      </c>
      <c r="AP638" s="195" t="s">
        <v>227</v>
      </c>
      <c r="AQ638" s="197" t="s">
        <v>228</v>
      </c>
      <c r="AR638" s="637" t="s">
        <v>229</v>
      </c>
      <c r="AS638" s="626"/>
      <c r="AT638" s="626"/>
      <c r="AU638" s="627"/>
      <c r="AV638" s="626" t="s">
        <v>230</v>
      </c>
      <c r="AW638" s="626"/>
      <c r="AX638" s="626"/>
      <c r="AY638" s="627"/>
      <c r="BA638" s="12"/>
      <c r="BB638" s="202"/>
      <c r="BC638" s="195" t="s">
        <v>223</v>
      </c>
      <c r="BD638" s="196" t="s">
        <v>224</v>
      </c>
      <c r="BE638" s="196" t="s">
        <v>225</v>
      </c>
      <c r="BF638" s="197" t="s">
        <v>226</v>
      </c>
      <c r="BG638" s="195" t="s">
        <v>227</v>
      </c>
      <c r="BH638" s="197" t="s">
        <v>228</v>
      </c>
      <c r="BI638" s="637" t="s">
        <v>229</v>
      </c>
      <c r="BJ638" s="626"/>
      <c r="BK638" s="626"/>
      <c r="BL638" s="627"/>
      <c r="BM638" s="626" t="s">
        <v>230</v>
      </c>
      <c r="BN638" s="626"/>
      <c r="BO638" s="626"/>
      <c r="BP638" s="627"/>
      <c r="BR638" s="12"/>
      <c r="BS638" s="202"/>
      <c r="BT638" s="195" t="s">
        <v>223</v>
      </c>
      <c r="BU638" s="196" t="s">
        <v>224</v>
      </c>
      <c r="BV638" s="196" t="s">
        <v>225</v>
      </c>
      <c r="BW638" s="197" t="s">
        <v>226</v>
      </c>
      <c r="BX638" s="195" t="s">
        <v>227</v>
      </c>
      <c r="BY638" s="197" t="s">
        <v>228</v>
      </c>
      <c r="BZ638" s="637" t="s">
        <v>229</v>
      </c>
      <c r="CA638" s="626"/>
      <c r="CB638" s="626"/>
      <c r="CC638" s="627"/>
      <c r="CD638" s="626" t="s">
        <v>230</v>
      </c>
      <c r="CE638" s="626"/>
      <c r="CF638" s="626"/>
      <c r="CG638" s="627"/>
      <c r="CI638" s="12"/>
      <c r="CJ638" s="202"/>
      <c r="CK638" s="195" t="s">
        <v>223</v>
      </c>
      <c r="CL638" s="196" t="s">
        <v>224</v>
      </c>
      <c r="CM638" s="196" t="s">
        <v>225</v>
      </c>
      <c r="CN638" s="197" t="s">
        <v>226</v>
      </c>
      <c r="CO638" s="195" t="s">
        <v>227</v>
      </c>
      <c r="CP638" s="197" t="s">
        <v>228</v>
      </c>
      <c r="CQ638" s="637" t="s">
        <v>229</v>
      </c>
      <c r="CR638" s="626"/>
      <c r="CS638" s="626"/>
      <c r="CT638" s="627"/>
      <c r="CU638" s="626" t="s">
        <v>230</v>
      </c>
      <c r="CV638" s="626"/>
      <c r="CW638" s="626"/>
      <c r="CX638" s="627"/>
      <c r="CZ638" s="12"/>
      <c r="DA638" s="202"/>
      <c r="DB638" s="195" t="s">
        <v>223</v>
      </c>
      <c r="DC638" s="196" t="s">
        <v>224</v>
      </c>
      <c r="DD638" s="196" t="s">
        <v>225</v>
      </c>
      <c r="DE638" s="197" t="s">
        <v>226</v>
      </c>
      <c r="DF638" s="195" t="s">
        <v>227</v>
      </c>
      <c r="DG638" s="197" t="s">
        <v>228</v>
      </c>
      <c r="DH638" s="637" t="s">
        <v>229</v>
      </c>
      <c r="DI638" s="626"/>
      <c r="DJ638" s="626"/>
      <c r="DK638" s="627"/>
      <c r="DL638" s="626" t="s">
        <v>230</v>
      </c>
      <c r="DM638" s="626"/>
      <c r="DN638" s="626"/>
      <c r="DO638" s="627"/>
      <c r="DQ638" s="12"/>
      <c r="DR638" s="202"/>
      <c r="DS638" s="195" t="s">
        <v>223</v>
      </c>
      <c r="DT638" s="196" t="s">
        <v>224</v>
      </c>
      <c r="DU638" s="196" t="s">
        <v>225</v>
      </c>
      <c r="DV638" s="197" t="s">
        <v>226</v>
      </c>
      <c r="DW638" s="195" t="s">
        <v>227</v>
      </c>
      <c r="DX638" s="197" t="s">
        <v>228</v>
      </c>
      <c r="DY638" s="637" t="s">
        <v>229</v>
      </c>
      <c r="DZ638" s="626"/>
      <c r="EA638" s="626"/>
      <c r="EB638" s="627"/>
      <c r="EC638" s="626" t="s">
        <v>230</v>
      </c>
      <c r="ED638" s="626"/>
      <c r="EE638" s="626"/>
      <c r="EF638" s="627"/>
    </row>
    <row r="639" spans="2:136" x14ac:dyDescent="0.3">
      <c r="B639" s="12"/>
      <c r="C639" s="16"/>
      <c r="D639" s="177" t="str">
        <f>C618</f>
        <v>+X</v>
      </c>
      <c r="E639" s="178" t="str">
        <f>C619</f>
        <v>-X</v>
      </c>
      <c r="F639" s="178" t="str">
        <f>C620</f>
        <v>+Y</v>
      </c>
      <c r="G639" s="179" t="str">
        <f>C621</f>
        <v>-Y</v>
      </c>
      <c r="H639" s="177" t="str">
        <f>C622</f>
        <v>+X</v>
      </c>
      <c r="I639" s="179" t="str">
        <f>C623</f>
        <v>-X</v>
      </c>
      <c r="J639" s="638" t="str">
        <f>C624</f>
        <v>+Y</v>
      </c>
      <c r="K639" s="639"/>
      <c r="L639" s="639"/>
      <c r="M639" s="640"/>
      <c r="N639" s="638" t="str">
        <f>C625</f>
        <v>-Y</v>
      </c>
      <c r="O639" s="639"/>
      <c r="P639" s="639"/>
      <c r="Q639" s="640"/>
      <c r="S639" s="12"/>
      <c r="T639" s="202"/>
      <c r="U639" s="177" t="str">
        <f>T618</f>
        <v>+X</v>
      </c>
      <c r="V639" s="178" t="str">
        <f>T619</f>
        <v>-X</v>
      </c>
      <c r="W639" s="178" t="str">
        <f>T620</f>
        <v>+Y</v>
      </c>
      <c r="X639" s="179" t="str">
        <f>T621</f>
        <v>-Y</v>
      </c>
      <c r="Y639" s="177" t="str">
        <f>T622</f>
        <v>+X</v>
      </c>
      <c r="Z639" s="179" t="str">
        <f>T623</f>
        <v>-X</v>
      </c>
      <c r="AA639" s="638" t="str">
        <f>T624</f>
        <v>+Y</v>
      </c>
      <c r="AB639" s="639"/>
      <c r="AC639" s="639"/>
      <c r="AD639" s="640"/>
      <c r="AE639" s="638" t="str">
        <f>T625</f>
        <v>-Y</v>
      </c>
      <c r="AF639" s="639"/>
      <c r="AG639" s="639"/>
      <c r="AH639" s="640"/>
      <c r="AJ639" s="12"/>
      <c r="AK639" s="202"/>
      <c r="AL639" s="177" t="str">
        <f>AK618</f>
        <v>+X</v>
      </c>
      <c r="AM639" s="178" t="str">
        <f>AK619</f>
        <v>-X</v>
      </c>
      <c r="AN639" s="178" t="str">
        <f>AK620</f>
        <v>+Y</v>
      </c>
      <c r="AO639" s="179" t="str">
        <f>AK621</f>
        <v>-Y</v>
      </c>
      <c r="AP639" s="177" t="str">
        <f>AK622</f>
        <v>+X</v>
      </c>
      <c r="AQ639" s="179" t="str">
        <f>AK623</f>
        <v>-X</v>
      </c>
      <c r="AR639" s="638" t="str">
        <f>AK624</f>
        <v>+Y</v>
      </c>
      <c r="AS639" s="639"/>
      <c r="AT639" s="639"/>
      <c r="AU639" s="640"/>
      <c r="AV639" s="638" t="str">
        <f>AK625</f>
        <v>-Y</v>
      </c>
      <c r="AW639" s="639"/>
      <c r="AX639" s="639"/>
      <c r="AY639" s="640"/>
      <c r="BA639" s="12"/>
      <c r="BB639" s="202"/>
      <c r="BC639" s="177" t="str">
        <f>BB618</f>
        <v>+X</v>
      </c>
      <c r="BD639" s="178" t="str">
        <f>BB619</f>
        <v>-X</v>
      </c>
      <c r="BE639" s="178" t="str">
        <f>BB620</f>
        <v>+Y</v>
      </c>
      <c r="BF639" s="179" t="str">
        <f>BB621</f>
        <v>-Y</v>
      </c>
      <c r="BG639" s="177" t="str">
        <f>BB622</f>
        <v>+X</v>
      </c>
      <c r="BH639" s="179" t="str">
        <f>BB623</f>
        <v>-X</v>
      </c>
      <c r="BI639" s="638" t="str">
        <f>BB624</f>
        <v>+Y</v>
      </c>
      <c r="BJ639" s="639"/>
      <c r="BK639" s="639"/>
      <c r="BL639" s="640"/>
      <c r="BM639" s="638" t="str">
        <f>BB625</f>
        <v>-Y</v>
      </c>
      <c r="BN639" s="639"/>
      <c r="BO639" s="639"/>
      <c r="BP639" s="640"/>
      <c r="BR639" s="12"/>
      <c r="BS639" s="202"/>
      <c r="BT639" s="177" t="str">
        <f>BS618</f>
        <v>+Y</v>
      </c>
      <c r="BU639" s="178" t="str">
        <f>BS619</f>
        <v>-Y</v>
      </c>
      <c r="BV639" s="178" t="str">
        <f>BS620</f>
        <v>+X</v>
      </c>
      <c r="BW639" s="179" t="str">
        <f>BS621</f>
        <v>-X</v>
      </c>
      <c r="BX639" s="177" t="str">
        <f>BS622</f>
        <v>+Y</v>
      </c>
      <c r="BY639" s="179" t="str">
        <f>BS623</f>
        <v>-Y</v>
      </c>
      <c r="BZ639" s="638" t="str">
        <f>BS624</f>
        <v>+X</v>
      </c>
      <c r="CA639" s="639"/>
      <c r="CB639" s="639"/>
      <c r="CC639" s="640"/>
      <c r="CD639" s="638" t="str">
        <f>BS625</f>
        <v>-X</v>
      </c>
      <c r="CE639" s="639"/>
      <c r="CF639" s="639"/>
      <c r="CG639" s="640"/>
      <c r="CI639" s="12"/>
      <c r="CJ639" s="202"/>
      <c r="CK639" s="177" t="str">
        <f>CJ618</f>
        <v>+Y</v>
      </c>
      <c r="CL639" s="178" t="str">
        <f>CJ619</f>
        <v>-Y</v>
      </c>
      <c r="CM639" s="178" t="str">
        <f>CJ620</f>
        <v>+X</v>
      </c>
      <c r="CN639" s="179" t="str">
        <f>CJ621</f>
        <v>-X</v>
      </c>
      <c r="CO639" s="177" t="str">
        <f>CJ622</f>
        <v>+Y</v>
      </c>
      <c r="CP639" s="179" t="str">
        <f>CJ623</f>
        <v>-Y</v>
      </c>
      <c r="CQ639" s="638" t="str">
        <f>CJ624</f>
        <v>+X</v>
      </c>
      <c r="CR639" s="639"/>
      <c r="CS639" s="639"/>
      <c r="CT639" s="640"/>
      <c r="CU639" s="638" t="str">
        <f>CJ625</f>
        <v>-X</v>
      </c>
      <c r="CV639" s="639"/>
      <c r="CW639" s="639"/>
      <c r="CX639" s="640"/>
      <c r="CZ639" s="12"/>
      <c r="DA639" s="202"/>
      <c r="DB639" s="177" t="str">
        <f>DA618</f>
        <v>+Y</v>
      </c>
      <c r="DC639" s="178" t="str">
        <f>DA619</f>
        <v>-Y</v>
      </c>
      <c r="DD639" s="178" t="str">
        <f>DA620</f>
        <v>+X</v>
      </c>
      <c r="DE639" s="179" t="str">
        <f>DA621</f>
        <v>-X</v>
      </c>
      <c r="DF639" s="177" t="str">
        <f>DA622</f>
        <v>+Y</v>
      </c>
      <c r="DG639" s="179" t="str">
        <f>DA623</f>
        <v>-Y</v>
      </c>
      <c r="DH639" s="638" t="str">
        <f>DA624</f>
        <v>+X</v>
      </c>
      <c r="DI639" s="639"/>
      <c r="DJ639" s="639"/>
      <c r="DK639" s="640"/>
      <c r="DL639" s="638" t="str">
        <f>DA625</f>
        <v>-X</v>
      </c>
      <c r="DM639" s="639"/>
      <c r="DN639" s="639"/>
      <c r="DO639" s="640"/>
      <c r="DQ639" s="12"/>
      <c r="DR639" s="202"/>
      <c r="DS639" s="177" t="str">
        <f>DR618</f>
        <v>+Y</v>
      </c>
      <c r="DT639" s="178" t="str">
        <f>DR619</f>
        <v>-Y</v>
      </c>
      <c r="DU639" s="178" t="str">
        <f>DR620</f>
        <v>+X</v>
      </c>
      <c r="DV639" s="179" t="str">
        <f>DR621</f>
        <v>-X</v>
      </c>
      <c r="DW639" s="177" t="str">
        <f>DR622</f>
        <v>+Y</v>
      </c>
      <c r="DX639" s="179" t="str">
        <f>DR623</f>
        <v>-Y</v>
      </c>
      <c r="DY639" s="638" t="str">
        <f>DR624</f>
        <v>+X</v>
      </c>
      <c r="DZ639" s="639"/>
      <c r="EA639" s="639"/>
      <c r="EB639" s="640"/>
      <c r="EC639" s="638" t="str">
        <f>DR625</f>
        <v>-X</v>
      </c>
      <c r="ED639" s="639"/>
      <c r="EE639" s="639"/>
      <c r="EF639" s="640"/>
    </row>
    <row r="640" spans="2:136" x14ac:dyDescent="0.3">
      <c r="B640" s="110" t="s">
        <v>292</v>
      </c>
      <c r="C640" s="30"/>
      <c r="D640" s="187">
        <f>IF(D639="+X",-1,0)</f>
        <v>-1</v>
      </c>
      <c r="E640" s="148">
        <f>IF(D639="+X",1,0)</f>
        <v>1</v>
      </c>
      <c r="F640" s="148">
        <f>IF(F639="+X",-1,0)</f>
        <v>0</v>
      </c>
      <c r="G640" s="159">
        <f>IF(F639="+X",1,0)</f>
        <v>0</v>
      </c>
      <c r="H640" s="148">
        <f>IF(H639="+X",-SIN(C631*3.14159/180),0)</f>
        <v>-0.99999999999911982</v>
      </c>
      <c r="I640" s="159">
        <f>-H640</f>
        <v>0.99999999999911982</v>
      </c>
      <c r="J640" s="187">
        <f>IF(J639="+X",-SIN(C630*3.14159/180),0)</f>
        <v>0</v>
      </c>
      <c r="K640" s="148">
        <f>J640</f>
        <v>0</v>
      </c>
      <c r="L640" s="148">
        <f>K640</f>
        <v>0</v>
      </c>
      <c r="M640" s="159">
        <f>L640</f>
        <v>0</v>
      </c>
      <c r="N640" s="187">
        <f>-J640</f>
        <v>0</v>
      </c>
      <c r="O640" s="148">
        <f>N640</f>
        <v>0</v>
      </c>
      <c r="P640" s="148">
        <f>O640</f>
        <v>0</v>
      </c>
      <c r="Q640" s="159">
        <f>P640</f>
        <v>0</v>
      </c>
      <c r="S640" s="110" t="s">
        <v>292</v>
      </c>
      <c r="T640" s="205"/>
      <c r="U640" s="187">
        <f>IF(U639="+X",-1,0)</f>
        <v>-1</v>
      </c>
      <c r="V640" s="148">
        <f>IF(U639="+X",1,0)</f>
        <v>1</v>
      </c>
      <c r="W640" s="148">
        <f>IF(W639="+X",-1,0)</f>
        <v>0</v>
      </c>
      <c r="X640" s="159">
        <f>IF(W639="+X",1,0)</f>
        <v>0</v>
      </c>
      <c r="Y640" s="148">
        <f>IF(Y639="+X",-SIN(T631*3.14159/180),0)</f>
        <v>-0.99999999999911982</v>
      </c>
      <c r="Z640" s="159">
        <f>-Y640</f>
        <v>0.99999999999911982</v>
      </c>
      <c r="AA640" s="187">
        <f>IF(AA639="+X",-SIN(T630*3.14159/180),0)</f>
        <v>0</v>
      </c>
      <c r="AB640" s="148">
        <f>AA640</f>
        <v>0</v>
      </c>
      <c r="AC640" s="148">
        <f>AB640</f>
        <v>0</v>
      </c>
      <c r="AD640" s="159">
        <f>AC640</f>
        <v>0</v>
      </c>
      <c r="AE640" s="187">
        <f>-AA640</f>
        <v>0</v>
      </c>
      <c r="AF640" s="148">
        <f>AE640</f>
        <v>0</v>
      </c>
      <c r="AG640" s="148">
        <f>AF640</f>
        <v>0</v>
      </c>
      <c r="AH640" s="159">
        <f>AG640</f>
        <v>0</v>
      </c>
      <c r="AJ640" s="110" t="s">
        <v>292</v>
      </c>
      <c r="AK640" s="205"/>
      <c r="AL640" s="187">
        <f>IF(AL639="+X",-1,0)</f>
        <v>-1</v>
      </c>
      <c r="AM640" s="148">
        <f>IF(AL639="+X",1,0)</f>
        <v>1</v>
      </c>
      <c r="AN640" s="148">
        <f>IF(AN639="+X",-1,0)</f>
        <v>0</v>
      </c>
      <c r="AO640" s="159">
        <f>IF(AN639="+X",1,0)</f>
        <v>0</v>
      </c>
      <c r="AP640" s="148">
        <f>IF(AP639="+X",-SIN(AK631*3.14159/180),0)</f>
        <v>-0.99999999999911982</v>
      </c>
      <c r="AQ640" s="159">
        <f>-AP640</f>
        <v>0.99999999999911982</v>
      </c>
      <c r="AR640" s="187">
        <f>IF(AR639="+X",-SIN(AK630*3.14159/180),0)</f>
        <v>0</v>
      </c>
      <c r="AS640" s="148">
        <f>AR640</f>
        <v>0</v>
      </c>
      <c r="AT640" s="148">
        <f>AS640</f>
        <v>0</v>
      </c>
      <c r="AU640" s="159">
        <f>AT640</f>
        <v>0</v>
      </c>
      <c r="AV640" s="187">
        <f>-AR640</f>
        <v>0</v>
      </c>
      <c r="AW640" s="148">
        <f>AV640</f>
        <v>0</v>
      </c>
      <c r="AX640" s="148">
        <f>AW640</f>
        <v>0</v>
      </c>
      <c r="AY640" s="159">
        <f>AX640</f>
        <v>0</v>
      </c>
      <c r="BA640" s="110" t="s">
        <v>292</v>
      </c>
      <c r="BB640" s="205"/>
      <c r="BC640" s="187">
        <f>IF(BC639="+X",-1,0)</f>
        <v>-1</v>
      </c>
      <c r="BD640" s="148">
        <f>IF(BC639="+X",1,0)</f>
        <v>1</v>
      </c>
      <c r="BE640" s="148">
        <f>IF(BE639="+X",-1,0)</f>
        <v>0</v>
      </c>
      <c r="BF640" s="159">
        <f>IF(BE639="+X",1,0)</f>
        <v>0</v>
      </c>
      <c r="BG640" s="148">
        <f>IF(BG639="+X",-SIN(BB631*3.14159/180),0)</f>
        <v>-0.99999999999911982</v>
      </c>
      <c r="BH640" s="159">
        <f>-BG640</f>
        <v>0.99999999999911982</v>
      </c>
      <c r="BI640" s="187">
        <f>IF(BI639="+X",-SIN(BB630*3.14159/180),0)</f>
        <v>0</v>
      </c>
      <c r="BJ640" s="148">
        <f>BI640</f>
        <v>0</v>
      </c>
      <c r="BK640" s="148">
        <f>BJ640</f>
        <v>0</v>
      </c>
      <c r="BL640" s="159">
        <f>BK640</f>
        <v>0</v>
      </c>
      <c r="BM640" s="187">
        <f>-BI640</f>
        <v>0</v>
      </c>
      <c r="BN640" s="148">
        <f>BM640</f>
        <v>0</v>
      </c>
      <c r="BO640" s="148">
        <f>BN640</f>
        <v>0</v>
      </c>
      <c r="BP640" s="159">
        <f>BO640</f>
        <v>0</v>
      </c>
      <c r="BR640" s="110" t="s">
        <v>292</v>
      </c>
      <c r="BS640" s="205"/>
      <c r="BT640" s="187">
        <f>IF(BT639="+X",-1,0)</f>
        <v>0</v>
      </c>
      <c r="BU640" s="148">
        <f>IF(BT639="+X",1,0)</f>
        <v>0</v>
      </c>
      <c r="BV640" s="148">
        <f>IF(BV639="+X",-1,0)</f>
        <v>-1</v>
      </c>
      <c r="BW640" s="159">
        <f>IF(BV639="+X",1,0)</f>
        <v>1</v>
      </c>
      <c r="BX640" s="148">
        <f>IF(BX639="+X",-SIN(BS631*3.14159/180),0)</f>
        <v>0</v>
      </c>
      <c r="BY640" s="159">
        <f>-BX640</f>
        <v>0</v>
      </c>
      <c r="BZ640" s="187">
        <f>IF(BZ639="+X",-SIN(BS630*3.14159/180),0)</f>
        <v>-0.99999999999911982</v>
      </c>
      <c r="CA640" s="148">
        <f>BZ640</f>
        <v>-0.99999999999911982</v>
      </c>
      <c r="CB640" s="148">
        <f>CA640</f>
        <v>-0.99999999999911982</v>
      </c>
      <c r="CC640" s="159">
        <f>CB640</f>
        <v>-0.99999999999911982</v>
      </c>
      <c r="CD640" s="187">
        <f>-BZ640</f>
        <v>0.99999999999911982</v>
      </c>
      <c r="CE640" s="148">
        <f>CD640</f>
        <v>0.99999999999911982</v>
      </c>
      <c r="CF640" s="148">
        <f>CE640</f>
        <v>0.99999999999911982</v>
      </c>
      <c r="CG640" s="159">
        <f>CF640</f>
        <v>0.99999999999911982</v>
      </c>
      <c r="CI640" s="110" t="s">
        <v>292</v>
      </c>
      <c r="CJ640" s="205"/>
      <c r="CK640" s="187">
        <f>IF(CK639="+X",-1,0)</f>
        <v>0</v>
      </c>
      <c r="CL640" s="148">
        <f>IF(CK639="+X",1,0)</f>
        <v>0</v>
      </c>
      <c r="CM640" s="148">
        <f>IF(CM639="+X",-1,0)</f>
        <v>-1</v>
      </c>
      <c r="CN640" s="159">
        <f>IF(CM639="+X",1,0)</f>
        <v>1</v>
      </c>
      <c r="CO640" s="148">
        <f>IF(CO639="+X",-SIN(CJ631*3.14159/180),0)</f>
        <v>0</v>
      </c>
      <c r="CP640" s="159">
        <f>-CO640</f>
        <v>0</v>
      </c>
      <c r="CQ640" s="187">
        <f>IF(CQ639="+X",-SIN(CJ630*3.14159/180),0)</f>
        <v>-0.99999999999911982</v>
      </c>
      <c r="CR640" s="148">
        <f>CQ640</f>
        <v>-0.99999999999911982</v>
      </c>
      <c r="CS640" s="148">
        <f>CR640</f>
        <v>-0.99999999999911982</v>
      </c>
      <c r="CT640" s="159">
        <f>CS640</f>
        <v>-0.99999999999911982</v>
      </c>
      <c r="CU640" s="187">
        <f>-CQ640</f>
        <v>0.99999999999911982</v>
      </c>
      <c r="CV640" s="148">
        <f>CU640</f>
        <v>0.99999999999911982</v>
      </c>
      <c r="CW640" s="148">
        <f>CV640</f>
        <v>0.99999999999911982</v>
      </c>
      <c r="CX640" s="159">
        <f>CW640</f>
        <v>0.99999999999911982</v>
      </c>
      <c r="CZ640" s="110" t="s">
        <v>292</v>
      </c>
      <c r="DA640" s="205"/>
      <c r="DB640" s="187">
        <f>IF(DB639="+X",-1,0)</f>
        <v>0</v>
      </c>
      <c r="DC640" s="148">
        <f>IF(DB639="+X",1,0)</f>
        <v>0</v>
      </c>
      <c r="DD640" s="148">
        <f>IF(DD639="+X",-1,0)</f>
        <v>-1</v>
      </c>
      <c r="DE640" s="159">
        <f>IF(DD639="+X",1,0)</f>
        <v>1</v>
      </c>
      <c r="DF640" s="148">
        <f>IF(DF639="+X",-SIN(DA631*3.14159/180),0)</f>
        <v>0</v>
      </c>
      <c r="DG640" s="159">
        <f>-DF640</f>
        <v>0</v>
      </c>
      <c r="DH640" s="187">
        <f>IF(DH639="+X",-SIN(DA630*3.14159/180),0)</f>
        <v>-0.99999999999911982</v>
      </c>
      <c r="DI640" s="148">
        <f>DH640</f>
        <v>-0.99999999999911982</v>
      </c>
      <c r="DJ640" s="148">
        <f>DI640</f>
        <v>-0.99999999999911982</v>
      </c>
      <c r="DK640" s="159">
        <f>DJ640</f>
        <v>-0.99999999999911982</v>
      </c>
      <c r="DL640" s="187">
        <f>-DH640</f>
        <v>0.99999999999911982</v>
      </c>
      <c r="DM640" s="148">
        <f>DL640</f>
        <v>0.99999999999911982</v>
      </c>
      <c r="DN640" s="148">
        <f>DM640</f>
        <v>0.99999999999911982</v>
      </c>
      <c r="DO640" s="159">
        <f>DN640</f>
        <v>0.99999999999911982</v>
      </c>
      <c r="DQ640" s="110" t="s">
        <v>292</v>
      </c>
      <c r="DR640" s="205"/>
      <c r="DS640" s="187">
        <f>IF(DS639="+X",-1,0)</f>
        <v>0</v>
      </c>
      <c r="DT640" s="148">
        <f>IF(DS639="+X",1,0)</f>
        <v>0</v>
      </c>
      <c r="DU640" s="148">
        <f>IF(DU639="+X",-1,0)</f>
        <v>-1</v>
      </c>
      <c r="DV640" s="159">
        <f>IF(DU639="+X",1,0)</f>
        <v>1</v>
      </c>
      <c r="DW640" s="148">
        <f>IF(DW639="+X",-SIN(DR631*3.14159/180),0)</f>
        <v>0</v>
      </c>
      <c r="DX640" s="159">
        <f>-DW640</f>
        <v>0</v>
      </c>
      <c r="DY640" s="187">
        <f>IF(DY639="+X",-SIN(DR630*3.14159/180),0)</f>
        <v>-0.99999999999911982</v>
      </c>
      <c r="DZ640" s="148">
        <f>DY640</f>
        <v>-0.99999999999911982</v>
      </c>
      <c r="EA640" s="148">
        <f>DZ640</f>
        <v>-0.99999999999911982</v>
      </c>
      <c r="EB640" s="159">
        <f>EA640</f>
        <v>-0.99999999999911982</v>
      </c>
      <c r="EC640" s="187">
        <f>-DY640</f>
        <v>0.99999999999911982</v>
      </c>
      <c r="ED640" s="148">
        <f>EC640</f>
        <v>0.99999999999911982</v>
      </c>
      <c r="EE640" s="148">
        <f>ED640</f>
        <v>0.99999999999911982</v>
      </c>
      <c r="EF640" s="159">
        <f>EE640</f>
        <v>0.99999999999911982</v>
      </c>
    </row>
    <row r="641" spans="2:136" x14ac:dyDescent="0.3">
      <c r="B641" s="107" t="s">
        <v>293</v>
      </c>
      <c r="C641" s="16"/>
      <c r="D641" s="170">
        <f>IF(D639="+X",0,-1)</f>
        <v>0</v>
      </c>
      <c r="E641" s="60">
        <f>IF(D639="+X",0,1)</f>
        <v>0</v>
      </c>
      <c r="F641" s="60">
        <f>IF(F639="+X",0,-1)</f>
        <v>-1</v>
      </c>
      <c r="G641" s="188">
        <f>IF(F639="+X",0,1)</f>
        <v>1</v>
      </c>
      <c r="H641" s="60">
        <f>IF(H639="+Y",-SIN(C631*3.14159/180),0)</f>
        <v>0</v>
      </c>
      <c r="I641" s="188">
        <f>-H641</f>
        <v>0</v>
      </c>
      <c r="J641" s="170">
        <f>IF(J639="+Y",-SIN(C630*3.14159/180),0)</f>
        <v>-0.51449575542752657</v>
      </c>
      <c r="K641" s="60">
        <f>J641</f>
        <v>-0.51449575542752657</v>
      </c>
      <c r="L641" s="60">
        <f t="shared" ref="L641:M642" si="436">K641</f>
        <v>-0.51449575542752657</v>
      </c>
      <c r="M641" s="188">
        <f t="shared" si="436"/>
        <v>-0.51449575542752657</v>
      </c>
      <c r="N641" s="170">
        <f>-J641</f>
        <v>0.51449575542752657</v>
      </c>
      <c r="O641" s="60">
        <f>N641</f>
        <v>0.51449575542752657</v>
      </c>
      <c r="P641" s="60">
        <f t="shared" ref="P641:Q642" si="437">O641</f>
        <v>0.51449575542752657</v>
      </c>
      <c r="Q641" s="188">
        <f t="shared" si="437"/>
        <v>0.51449575542752657</v>
      </c>
      <c r="S641" s="107" t="s">
        <v>293</v>
      </c>
      <c r="T641" s="202"/>
      <c r="U641" s="170">
        <f>IF(U639="+X",0,-1)</f>
        <v>0</v>
      </c>
      <c r="V641" s="60">
        <f>IF(U639="+X",0,1)</f>
        <v>0</v>
      </c>
      <c r="W641" s="60">
        <f>IF(W639="+X",0,-1)</f>
        <v>-1</v>
      </c>
      <c r="X641" s="188">
        <f>IF(W639="+X",0,1)</f>
        <v>1</v>
      </c>
      <c r="Y641" s="60">
        <f>IF(Y639="+Y",-SIN(T631*3.14159/180),0)</f>
        <v>0</v>
      </c>
      <c r="Z641" s="188">
        <f>-Y641</f>
        <v>0</v>
      </c>
      <c r="AA641" s="170">
        <f>IF(AA639="+Y",-SIN(T630*3.14159/180),0)</f>
        <v>-0.51449575542752657</v>
      </c>
      <c r="AB641" s="60">
        <f t="shared" ref="AB641:AB642" si="438">AA641</f>
        <v>-0.51449575542752657</v>
      </c>
      <c r="AC641" s="60">
        <f t="shared" ref="AC641:AC642" si="439">AB641</f>
        <v>-0.51449575542752657</v>
      </c>
      <c r="AD641" s="188">
        <f t="shared" ref="AD641:AD642" si="440">AC641</f>
        <v>-0.51449575542752657</v>
      </c>
      <c r="AE641" s="170">
        <f>-AA641</f>
        <v>0.51449575542752657</v>
      </c>
      <c r="AF641" s="60">
        <f t="shared" ref="AF641:AF642" si="441">AE641</f>
        <v>0.51449575542752657</v>
      </c>
      <c r="AG641" s="60">
        <f t="shared" ref="AG641:AG642" si="442">AF641</f>
        <v>0.51449575542752657</v>
      </c>
      <c r="AH641" s="188">
        <f t="shared" ref="AH641:AH642" si="443">AG641</f>
        <v>0.51449575542752657</v>
      </c>
      <c r="AJ641" s="107" t="s">
        <v>293</v>
      </c>
      <c r="AK641" s="202"/>
      <c r="AL641" s="170">
        <f>IF(AL639="+X",0,-1)</f>
        <v>0</v>
      </c>
      <c r="AM641" s="60">
        <f>IF(AL639="+X",0,1)</f>
        <v>0</v>
      </c>
      <c r="AN641" s="60">
        <f>IF(AN639="+X",0,-1)</f>
        <v>-1</v>
      </c>
      <c r="AO641" s="188">
        <f>IF(AN639="+X",0,1)</f>
        <v>1</v>
      </c>
      <c r="AP641" s="60">
        <f>IF(AP639="+Y",-SIN(AK631*3.14159/180),0)</f>
        <v>0</v>
      </c>
      <c r="AQ641" s="188">
        <f>-AP641</f>
        <v>0</v>
      </c>
      <c r="AR641" s="170">
        <f>IF(AR639="+Y",-SIN(AK630*3.14159/180),0)</f>
        <v>-0.51449575542752657</v>
      </c>
      <c r="AS641" s="60">
        <f t="shared" ref="AS641:AS642" si="444">AR641</f>
        <v>-0.51449575542752657</v>
      </c>
      <c r="AT641" s="60">
        <f t="shared" ref="AT641:AT642" si="445">AS641</f>
        <v>-0.51449575542752657</v>
      </c>
      <c r="AU641" s="188">
        <f t="shared" ref="AU641:AU642" si="446">AT641</f>
        <v>-0.51449575542752657</v>
      </c>
      <c r="AV641" s="170">
        <f>-AR641</f>
        <v>0.51449575542752657</v>
      </c>
      <c r="AW641" s="60">
        <f t="shared" ref="AW641:AW642" si="447">AV641</f>
        <v>0.51449575542752657</v>
      </c>
      <c r="AX641" s="60">
        <f t="shared" ref="AX641:AX642" si="448">AW641</f>
        <v>0.51449575542752657</v>
      </c>
      <c r="AY641" s="188">
        <f t="shared" ref="AY641:AY642" si="449">AX641</f>
        <v>0.51449575542752657</v>
      </c>
      <c r="BA641" s="107" t="s">
        <v>293</v>
      </c>
      <c r="BB641" s="202"/>
      <c r="BC641" s="170">
        <f>IF(BC639="+X",0,-1)</f>
        <v>0</v>
      </c>
      <c r="BD641" s="60">
        <f>IF(BC639="+X",0,1)</f>
        <v>0</v>
      </c>
      <c r="BE641" s="60">
        <f>IF(BE639="+X",0,-1)</f>
        <v>-1</v>
      </c>
      <c r="BF641" s="188">
        <f>IF(BE639="+X",0,1)</f>
        <v>1</v>
      </c>
      <c r="BG641" s="60">
        <f>IF(BG639="+Y",-SIN(BB631*3.14159/180),0)</f>
        <v>0</v>
      </c>
      <c r="BH641" s="188">
        <f>-BG641</f>
        <v>0</v>
      </c>
      <c r="BI641" s="170">
        <f>IF(BI639="+Y",-SIN(BB630*3.14159/180),0)</f>
        <v>-0.51449575542752657</v>
      </c>
      <c r="BJ641" s="60">
        <f t="shared" ref="BJ641:BJ642" si="450">BI641</f>
        <v>-0.51449575542752657</v>
      </c>
      <c r="BK641" s="60">
        <f t="shared" ref="BK641:BK642" si="451">BJ641</f>
        <v>-0.51449575542752657</v>
      </c>
      <c r="BL641" s="188">
        <f t="shared" ref="BL641:BL642" si="452">BK641</f>
        <v>-0.51449575542752657</v>
      </c>
      <c r="BM641" s="170">
        <f>-BI641</f>
        <v>0.51449575542752657</v>
      </c>
      <c r="BN641" s="60">
        <f t="shared" ref="BN641:BN642" si="453">BM641</f>
        <v>0.51449575542752657</v>
      </c>
      <c r="BO641" s="60">
        <f t="shared" ref="BO641:BO642" si="454">BN641</f>
        <v>0.51449575542752657</v>
      </c>
      <c r="BP641" s="188">
        <f t="shared" ref="BP641:BP642" si="455">BO641</f>
        <v>0.51449575542752657</v>
      </c>
      <c r="BR641" s="107" t="s">
        <v>293</v>
      </c>
      <c r="BS641" s="202"/>
      <c r="BT641" s="170">
        <f>IF(BT639="+X",0,-1)</f>
        <v>-1</v>
      </c>
      <c r="BU641" s="60">
        <f>IF(BT639="+X",0,1)</f>
        <v>1</v>
      </c>
      <c r="BV641" s="60">
        <f>IF(BV639="+X",0,-1)</f>
        <v>0</v>
      </c>
      <c r="BW641" s="188">
        <f>IF(BV639="+X",0,1)</f>
        <v>0</v>
      </c>
      <c r="BX641" s="60">
        <f>IF(BX639="+Y",-SIN(BS631*3.14159/180),0)</f>
        <v>-0.51449575542752657</v>
      </c>
      <c r="BY641" s="188">
        <f>-BX641</f>
        <v>0.51449575542752657</v>
      </c>
      <c r="BZ641" s="170">
        <f>IF(BZ639="+Y",-SIN(BS630*3.14159/180),0)</f>
        <v>0</v>
      </c>
      <c r="CA641" s="60">
        <f t="shared" ref="CA641:CA642" si="456">BZ641</f>
        <v>0</v>
      </c>
      <c r="CB641" s="60">
        <f t="shared" ref="CB641:CB642" si="457">CA641</f>
        <v>0</v>
      </c>
      <c r="CC641" s="188">
        <f t="shared" ref="CC641:CC642" si="458">CB641</f>
        <v>0</v>
      </c>
      <c r="CD641" s="170">
        <f>-BZ641</f>
        <v>0</v>
      </c>
      <c r="CE641" s="60">
        <f t="shared" ref="CE641:CE642" si="459">CD641</f>
        <v>0</v>
      </c>
      <c r="CF641" s="60">
        <f t="shared" ref="CF641:CF642" si="460">CE641</f>
        <v>0</v>
      </c>
      <c r="CG641" s="188">
        <f t="shared" ref="CG641:CG642" si="461">CF641</f>
        <v>0</v>
      </c>
      <c r="CI641" s="107" t="s">
        <v>293</v>
      </c>
      <c r="CJ641" s="202"/>
      <c r="CK641" s="170">
        <f>IF(CK639="+X",0,-1)</f>
        <v>-1</v>
      </c>
      <c r="CL641" s="60">
        <f>IF(CK639="+X",0,1)</f>
        <v>1</v>
      </c>
      <c r="CM641" s="60">
        <f>IF(CM639="+X",0,-1)</f>
        <v>0</v>
      </c>
      <c r="CN641" s="188">
        <f>IF(CM639="+X",0,1)</f>
        <v>0</v>
      </c>
      <c r="CO641" s="60">
        <f>IF(CO639="+Y",-SIN(CJ631*3.14159/180),0)</f>
        <v>-0.51449575542752657</v>
      </c>
      <c r="CP641" s="188">
        <f>-CO641</f>
        <v>0.51449575542752657</v>
      </c>
      <c r="CQ641" s="170">
        <f>IF(CQ639="+Y",-SIN(CJ630*3.14159/180),0)</f>
        <v>0</v>
      </c>
      <c r="CR641" s="60">
        <f t="shared" ref="CR641:CR642" si="462">CQ641</f>
        <v>0</v>
      </c>
      <c r="CS641" s="60">
        <f t="shared" ref="CS641:CS642" si="463">CR641</f>
        <v>0</v>
      </c>
      <c r="CT641" s="188">
        <f t="shared" ref="CT641:CT642" si="464">CS641</f>
        <v>0</v>
      </c>
      <c r="CU641" s="170">
        <f>-CQ641</f>
        <v>0</v>
      </c>
      <c r="CV641" s="60">
        <f t="shared" ref="CV641:CV642" si="465">CU641</f>
        <v>0</v>
      </c>
      <c r="CW641" s="60">
        <f t="shared" ref="CW641:CW642" si="466">CV641</f>
        <v>0</v>
      </c>
      <c r="CX641" s="188">
        <f t="shared" ref="CX641:CX642" si="467">CW641</f>
        <v>0</v>
      </c>
      <c r="CZ641" s="107" t="s">
        <v>293</v>
      </c>
      <c r="DA641" s="202"/>
      <c r="DB641" s="170">
        <f>IF(DB639="+X",0,-1)</f>
        <v>-1</v>
      </c>
      <c r="DC641" s="60">
        <f>IF(DB639="+X",0,1)</f>
        <v>1</v>
      </c>
      <c r="DD641" s="60">
        <f>IF(DD639="+X",0,-1)</f>
        <v>0</v>
      </c>
      <c r="DE641" s="188">
        <f>IF(DD639="+X",0,1)</f>
        <v>0</v>
      </c>
      <c r="DF641" s="60">
        <f>IF(DF639="+Y",-SIN(DA631*3.14159/180),0)</f>
        <v>-0.51449575542752657</v>
      </c>
      <c r="DG641" s="188">
        <f>-DF641</f>
        <v>0.51449575542752657</v>
      </c>
      <c r="DH641" s="170">
        <f>IF(DH639="+Y",-SIN(DA630*3.14159/180),0)</f>
        <v>0</v>
      </c>
      <c r="DI641" s="60">
        <f t="shared" ref="DI641:DI642" si="468">DH641</f>
        <v>0</v>
      </c>
      <c r="DJ641" s="60">
        <f t="shared" ref="DJ641:DJ642" si="469">DI641</f>
        <v>0</v>
      </c>
      <c r="DK641" s="188">
        <f t="shared" ref="DK641:DK642" si="470">DJ641</f>
        <v>0</v>
      </c>
      <c r="DL641" s="170">
        <f>-DH641</f>
        <v>0</v>
      </c>
      <c r="DM641" s="60">
        <f t="shared" ref="DM641:DM642" si="471">DL641</f>
        <v>0</v>
      </c>
      <c r="DN641" s="60">
        <f t="shared" ref="DN641:DN642" si="472">DM641</f>
        <v>0</v>
      </c>
      <c r="DO641" s="188">
        <f t="shared" ref="DO641:DO642" si="473">DN641</f>
        <v>0</v>
      </c>
      <c r="DQ641" s="107" t="s">
        <v>293</v>
      </c>
      <c r="DR641" s="202"/>
      <c r="DS641" s="170">
        <f>IF(DS639="+X",0,-1)</f>
        <v>-1</v>
      </c>
      <c r="DT641" s="60">
        <f>IF(DS639="+X",0,1)</f>
        <v>1</v>
      </c>
      <c r="DU641" s="60">
        <f>IF(DU639="+X",0,-1)</f>
        <v>0</v>
      </c>
      <c r="DV641" s="188">
        <f>IF(DU639="+X",0,1)</f>
        <v>0</v>
      </c>
      <c r="DW641" s="60">
        <f>IF(DW639="+Y",-SIN(DR631*3.14159/180),0)</f>
        <v>-0.51449575542752657</v>
      </c>
      <c r="DX641" s="188">
        <f>-DW641</f>
        <v>0.51449575542752657</v>
      </c>
      <c r="DY641" s="170">
        <f>IF(DY639="+Y",-SIN(DR630*3.14159/180),0)</f>
        <v>0</v>
      </c>
      <c r="DZ641" s="60">
        <f t="shared" ref="DZ641:DZ642" si="474">DY641</f>
        <v>0</v>
      </c>
      <c r="EA641" s="60">
        <f t="shared" ref="EA641:EA642" si="475">DZ641</f>
        <v>0</v>
      </c>
      <c r="EB641" s="188">
        <f t="shared" ref="EB641:EB642" si="476">EA641</f>
        <v>0</v>
      </c>
      <c r="EC641" s="170">
        <f>-DY641</f>
        <v>0</v>
      </c>
      <c r="ED641" s="60">
        <f t="shared" ref="ED641:ED642" si="477">EC641</f>
        <v>0</v>
      </c>
      <c r="EE641" s="60">
        <f t="shared" ref="EE641:EE642" si="478">ED641</f>
        <v>0</v>
      </c>
      <c r="EF641" s="188">
        <f t="shared" ref="EF641:EF642" si="479">EE641</f>
        <v>0</v>
      </c>
    </row>
    <row r="642" spans="2:136" x14ac:dyDescent="0.3">
      <c r="B642" s="112" t="s">
        <v>294</v>
      </c>
      <c r="C642" s="29"/>
      <c r="D642" s="89">
        <v>0</v>
      </c>
      <c r="E642" s="152">
        <v>0</v>
      </c>
      <c r="F642" s="152">
        <v>0</v>
      </c>
      <c r="G642" s="100">
        <v>0</v>
      </c>
      <c r="H642" s="152">
        <f>-COS(C631*3.14159/180)</f>
        <v>-1.326794896677558E-6</v>
      </c>
      <c r="I642" s="100">
        <f>H642</f>
        <v>-1.326794896677558E-6</v>
      </c>
      <c r="J642" s="170">
        <f>-COS(C630*3.14159/180)</f>
        <v>-0.85749292571254421</v>
      </c>
      <c r="K642" s="194">
        <f>J642</f>
        <v>-0.85749292571254421</v>
      </c>
      <c r="L642" s="194">
        <f t="shared" si="436"/>
        <v>-0.85749292571254421</v>
      </c>
      <c r="M642" s="188">
        <f t="shared" si="436"/>
        <v>-0.85749292571254421</v>
      </c>
      <c r="N642" s="89">
        <f>J642</f>
        <v>-0.85749292571254421</v>
      </c>
      <c r="O642" s="152">
        <f>N642</f>
        <v>-0.85749292571254421</v>
      </c>
      <c r="P642" s="152">
        <f t="shared" si="437"/>
        <v>-0.85749292571254421</v>
      </c>
      <c r="Q642" s="100">
        <f t="shared" si="437"/>
        <v>-0.85749292571254421</v>
      </c>
      <c r="S642" s="112" t="s">
        <v>294</v>
      </c>
      <c r="T642" s="29"/>
      <c r="U642" s="89">
        <v>0</v>
      </c>
      <c r="V642" s="152">
        <v>0</v>
      </c>
      <c r="W642" s="152">
        <v>0</v>
      </c>
      <c r="X642" s="100">
        <v>0</v>
      </c>
      <c r="Y642" s="152">
        <f>-COS(T631*3.14159/180)</f>
        <v>-1.326794896677558E-6</v>
      </c>
      <c r="Z642" s="100">
        <f>Y642</f>
        <v>-1.326794896677558E-6</v>
      </c>
      <c r="AA642" s="170">
        <f>-COS(T630*3.14159/180)</f>
        <v>-0.85749292571254421</v>
      </c>
      <c r="AB642" s="194">
        <f t="shared" si="438"/>
        <v>-0.85749292571254421</v>
      </c>
      <c r="AC642" s="194">
        <f t="shared" si="439"/>
        <v>-0.85749292571254421</v>
      </c>
      <c r="AD642" s="188">
        <f t="shared" si="440"/>
        <v>-0.85749292571254421</v>
      </c>
      <c r="AE642" s="89">
        <f>AA642</f>
        <v>-0.85749292571254421</v>
      </c>
      <c r="AF642" s="152">
        <f t="shared" si="441"/>
        <v>-0.85749292571254421</v>
      </c>
      <c r="AG642" s="152">
        <f t="shared" si="442"/>
        <v>-0.85749292571254421</v>
      </c>
      <c r="AH642" s="100">
        <f t="shared" si="443"/>
        <v>-0.85749292571254421</v>
      </c>
      <c r="AJ642" s="112" t="s">
        <v>294</v>
      </c>
      <c r="AK642" s="29"/>
      <c r="AL642" s="89">
        <v>0</v>
      </c>
      <c r="AM642" s="152">
        <v>0</v>
      </c>
      <c r="AN642" s="152">
        <v>0</v>
      </c>
      <c r="AO642" s="100">
        <v>0</v>
      </c>
      <c r="AP642" s="152">
        <f>-COS(AK631*3.14159/180)</f>
        <v>-1.326794896677558E-6</v>
      </c>
      <c r="AQ642" s="100">
        <f>AP642</f>
        <v>-1.326794896677558E-6</v>
      </c>
      <c r="AR642" s="170">
        <f>-COS(AK630*3.14159/180)</f>
        <v>-0.85749292571254421</v>
      </c>
      <c r="AS642" s="194">
        <f t="shared" si="444"/>
        <v>-0.85749292571254421</v>
      </c>
      <c r="AT642" s="194">
        <f t="shared" si="445"/>
        <v>-0.85749292571254421</v>
      </c>
      <c r="AU642" s="188">
        <f t="shared" si="446"/>
        <v>-0.85749292571254421</v>
      </c>
      <c r="AV642" s="89">
        <f>AR642</f>
        <v>-0.85749292571254421</v>
      </c>
      <c r="AW642" s="152">
        <f t="shared" si="447"/>
        <v>-0.85749292571254421</v>
      </c>
      <c r="AX642" s="152">
        <f t="shared" si="448"/>
        <v>-0.85749292571254421</v>
      </c>
      <c r="AY642" s="100">
        <f t="shared" si="449"/>
        <v>-0.85749292571254421</v>
      </c>
      <c r="BA642" s="112" t="s">
        <v>294</v>
      </c>
      <c r="BB642" s="29"/>
      <c r="BC642" s="89">
        <v>0</v>
      </c>
      <c r="BD642" s="152">
        <v>0</v>
      </c>
      <c r="BE642" s="152">
        <v>0</v>
      </c>
      <c r="BF642" s="100">
        <v>0</v>
      </c>
      <c r="BG642" s="152">
        <f>-COS(BB631*3.14159/180)</f>
        <v>-1.326794896677558E-6</v>
      </c>
      <c r="BH642" s="100">
        <f>BG642</f>
        <v>-1.326794896677558E-6</v>
      </c>
      <c r="BI642" s="170">
        <f>-COS(BB630*3.14159/180)</f>
        <v>-0.85749292571254421</v>
      </c>
      <c r="BJ642" s="194">
        <f t="shared" si="450"/>
        <v>-0.85749292571254421</v>
      </c>
      <c r="BK642" s="194">
        <f t="shared" si="451"/>
        <v>-0.85749292571254421</v>
      </c>
      <c r="BL642" s="188">
        <f t="shared" si="452"/>
        <v>-0.85749292571254421</v>
      </c>
      <c r="BM642" s="89">
        <f>BI642</f>
        <v>-0.85749292571254421</v>
      </c>
      <c r="BN642" s="152">
        <f t="shared" si="453"/>
        <v>-0.85749292571254421</v>
      </c>
      <c r="BO642" s="152">
        <f t="shared" si="454"/>
        <v>-0.85749292571254421</v>
      </c>
      <c r="BP642" s="100">
        <f t="shared" si="455"/>
        <v>-0.85749292571254421</v>
      </c>
      <c r="BR642" s="112" t="s">
        <v>294</v>
      </c>
      <c r="BS642" s="29"/>
      <c r="BT642" s="89">
        <v>0</v>
      </c>
      <c r="BU642" s="152">
        <v>0</v>
      </c>
      <c r="BV642" s="152">
        <v>0</v>
      </c>
      <c r="BW642" s="100">
        <v>0</v>
      </c>
      <c r="BX642" s="152">
        <f>-COS(BS631*3.14159/180)</f>
        <v>-0.85749292571254421</v>
      </c>
      <c r="BY642" s="100">
        <f>BX642</f>
        <v>-0.85749292571254421</v>
      </c>
      <c r="BZ642" s="170">
        <f>-COS(BS630*3.14159/180)</f>
        <v>-1.326794896677558E-6</v>
      </c>
      <c r="CA642" s="194">
        <f t="shared" si="456"/>
        <v>-1.326794896677558E-6</v>
      </c>
      <c r="CB642" s="194">
        <f t="shared" si="457"/>
        <v>-1.326794896677558E-6</v>
      </c>
      <c r="CC642" s="188">
        <f t="shared" si="458"/>
        <v>-1.326794896677558E-6</v>
      </c>
      <c r="CD642" s="89">
        <f>BZ642</f>
        <v>-1.326794896677558E-6</v>
      </c>
      <c r="CE642" s="152">
        <f t="shared" si="459"/>
        <v>-1.326794896677558E-6</v>
      </c>
      <c r="CF642" s="152">
        <f t="shared" si="460"/>
        <v>-1.326794896677558E-6</v>
      </c>
      <c r="CG642" s="100">
        <f t="shared" si="461"/>
        <v>-1.326794896677558E-6</v>
      </c>
      <c r="CI642" s="112" t="s">
        <v>294</v>
      </c>
      <c r="CJ642" s="29"/>
      <c r="CK642" s="89">
        <v>0</v>
      </c>
      <c r="CL642" s="152">
        <v>0</v>
      </c>
      <c r="CM642" s="152">
        <v>0</v>
      </c>
      <c r="CN642" s="100">
        <v>0</v>
      </c>
      <c r="CO642" s="152">
        <f>-COS(CJ631*3.14159/180)</f>
        <v>-0.85749292571254421</v>
      </c>
      <c r="CP642" s="100">
        <f>CO642</f>
        <v>-0.85749292571254421</v>
      </c>
      <c r="CQ642" s="170">
        <f>-COS(CJ630*3.14159/180)</f>
        <v>-1.326794896677558E-6</v>
      </c>
      <c r="CR642" s="194">
        <f t="shared" si="462"/>
        <v>-1.326794896677558E-6</v>
      </c>
      <c r="CS642" s="194">
        <f t="shared" si="463"/>
        <v>-1.326794896677558E-6</v>
      </c>
      <c r="CT642" s="188">
        <f t="shared" si="464"/>
        <v>-1.326794896677558E-6</v>
      </c>
      <c r="CU642" s="89">
        <f>CQ642</f>
        <v>-1.326794896677558E-6</v>
      </c>
      <c r="CV642" s="152">
        <f t="shared" si="465"/>
        <v>-1.326794896677558E-6</v>
      </c>
      <c r="CW642" s="152">
        <f t="shared" si="466"/>
        <v>-1.326794896677558E-6</v>
      </c>
      <c r="CX642" s="100">
        <f t="shared" si="467"/>
        <v>-1.326794896677558E-6</v>
      </c>
      <c r="CZ642" s="112" t="s">
        <v>294</v>
      </c>
      <c r="DA642" s="29"/>
      <c r="DB642" s="89">
        <v>0</v>
      </c>
      <c r="DC642" s="152">
        <v>0</v>
      </c>
      <c r="DD642" s="152">
        <v>0</v>
      </c>
      <c r="DE642" s="100">
        <v>0</v>
      </c>
      <c r="DF642" s="152">
        <f>-COS(DA631*3.14159/180)</f>
        <v>-0.85749292571254421</v>
      </c>
      <c r="DG642" s="100">
        <f>DF642</f>
        <v>-0.85749292571254421</v>
      </c>
      <c r="DH642" s="170">
        <f>-COS(DA630*3.14159/180)</f>
        <v>-1.326794896677558E-6</v>
      </c>
      <c r="DI642" s="194">
        <f t="shared" si="468"/>
        <v>-1.326794896677558E-6</v>
      </c>
      <c r="DJ642" s="194">
        <f t="shared" si="469"/>
        <v>-1.326794896677558E-6</v>
      </c>
      <c r="DK642" s="188">
        <f t="shared" si="470"/>
        <v>-1.326794896677558E-6</v>
      </c>
      <c r="DL642" s="89">
        <f>DH642</f>
        <v>-1.326794896677558E-6</v>
      </c>
      <c r="DM642" s="152">
        <f t="shared" si="471"/>
        <v>-1.326794896677558E-6</v>
      </c>
      <c r="DN642" s="152">
        <f t="shared" si="472"/>
        <v>-1.326794896677558E-6</v>
      </c>
      <c r="DO642" s="100">
        <f t="shared" si="473"/>
        <v>-1.326794896677558E-6</v>
      </c>
      <c r="DQ642" s="112" t="s">
        <v>294</v>
      </c>
      <c r="DR642" s="29"/>
      <c r="DS642" s="89">
        <v>0</v>
      </c>
      <c r="DT642" s="152">
        <v>0</v>
      </c>
      <c r="DU642" s="152">
        <v>0</v>
      </c>
      <c r="DV642" s="100">
        <v>0</v>
      </c>
      <c r="DW642" s="152">
        <f>-COS(DR631*3.14159/180)</f>
        <v>-0.85749292571254421</v>
      </c>
      <c r="DX642" s="100">
        <f>DW642</f>
        <v>-0.85749292571254421</v>
      </c>
      <c r="DY642" s="170">
        <f>-COS(DR630*3.14159/180)</f>
        <v>-1.326794896677558E-6</v>
      </c>
      <c r="DZ642" s="194">
        <f t="shared" si="474"/>
        <v>-1.326794896677558E-6</v>
      </c>
      <c r="EA642" s="194">
        <f t="shared" si="475"/>
        <v>-1.326794896677558E-6</v>
      </c>
      <c r="EB642" s="188">
        <f t="shared" si="476"/>
        <v>-1.326794896677558E-6</v>
      </c>
      <c r="EC642" s="89">
        <f>DY642</f>
        <v>-1.326794896677558E-6</v>
      </c>
      <c r="ED642" s="152">
        <f t="shared" si="477"/>
        <v>-1.326794896677558E-6</v>
      </c>
      <c r="EE642" s="152">
        <f t="shared" si="478"/>
        <v>-1.326794896677558E-6</v>
      </c>
      <c r="EF642" s="100">
        <f t="shared" si="479"/>
        <v>-1.326794896677558E-6</v>
      </c>
    </row>
    <row r="643" spans="2:136" x14ac:dyDescent="0.3">
      <c r="B643" s="110" t="s">
        <v>295</v>
      </c>
      <c r="C643" s="30" t="s">
        <v>296</v>
      </c>
      <c r="D643" s="170">
        <f>IF(D639="+X",C632/2,0)</f>
        <v>4</v>
      </c>
      <c r="E643" s="60">
        <f>IF(D639="+X",C632/2,0)</f>
        <v>4</v>
      </c>
      <c r="F643" s="60">
        <v>0</v>
      </c>
      <c r="G643" s="188">
        <v>0</v>
      </c>
      <c r="H643" s="187">
        <f>IF(H639="+X",C632+(C627+2*C629)*C634/3/(C627+C629),0)</f>
        <v>14</v>
      </c>
      <c r="I643" s="148">
        <f>H643</f>
        <v>14</v>
      </c>
      <c r="J643" s="187">
        <v>0</v>
      </c>
      <c r="K643" s="148">
        <v>0</v>
      </c>
      <c r="L643" s="148">
        <v>0</v>
      </c>
      <c r="M643" s="159">
        <v>0</v>
      </c>
      <c r="N643" s="148">
        <v>0</v>
      </c>
      <c r="O643" s="148">
        <v>0</v>
      </c>
      <c r="P643" s="148">
        <v>0</v>
      </c>
      <c r="Q643" s="159">
        <v>0</v>
      </c>
      <c r="S643" s="110" t="s">
        <v>295</v>
      </c>
      <c r="T643" s="205" t="s">
        <v>296</v>
      </c>
      <c r="U643" s="170">
        <f>IF(U639="+X",T632/2,0)</f>
        <v>4</v>
      </c>
      <c r="V643" s="60">
        <f>IF(U639="+X",T632/2,0)</f>
        <v>4</v>
      </c>
      <c r="W643" s="60">
        <v>0</v>
      </c>
      <c r="X643" s="188">
        <v>0</v>
      </c>
      <c r="Y643" s="187">
        <f>IF(Y639="+X",T632+(T627+2*T629)*T634/3/(T627+T629),0)</f>
        <v>14</v>
      </c>
      <c r="Z643" s="148">
        <f>Y643</f>
        <v>14</v>
      </c>
      <c r="AA643" s="187">
        <v>0</v>
      </c>
      <c r="AB643" s="148">
        <v>0</v>
      </c>
      <c r="AC643" s="148">
        <v>0</v>
      </c>
      <c r="AD643" s="159">
        <v>0</v>
      </c>
      <c r="AE643" s="148">
        <v>0</v>
      </c>
      <c r="AF643" s="148">
        <v>0</v>
      </c>
      <c r="AG643" s="148">
        <v>0</v>
      </c>
      <c r="AH643" s="159">
        <v>0</v>
      </c>
      <c r="AJ643" s="110" t="s">
        <v>295</v>
      </c>
      <c r="AK643" s="205" t="s">
        <v>296</v>
      </c>
      <c r="AL643" s="170">
        <f>IF(AL639="+X",AK632/2,0)</f>
        <v>4</v>
      </c>
      <c r="AM643" s="60">
        <f>IF(AL639="+X",AK632/2,0)</f>
        <v>4</v>
      </c>
      <c r="AN643" s="60">
        <v>0</v>
      </c>
      <c r="AO643" s="188">
        <v>0</v>
      </c>
      <c r="AP643" s="187">
        <f>IF(AP639="+X",AK632+(AK627+2*AK629)*AK634/3/(AK627+AK629),0)</f>
        <v>14</v>
      </c>
      <c r="AQ643" s="148">
        <f>AP643</f>
        <v>14</v>
      </c>
      <c r="AR643" s="187">
        <v>0</v>
      </c>
      <c r="AS643" s="148">
        <v>0</v>
      </c>
      <c r="AT643" s="148">
        <v>0</v>
      </c>
      <c r="AU643" s="159">
        <v>0</v>
      </c>
      <c r="AV643" s="148">
        <v>0</v>
      </c>
      <c r="AW643" s="148">
        <v>0</v>
      </c>
      <c r="AX643" s="148">
        <v>0</v>
      </c>
      <c r="AY643" s="159">
        <v>0</v>
      </c>
      <c r="BA643" s="110" t="s">
        <v>295</v>
      </c>
      <c r="BB643" s="205" t="s">
        <v>296</v>
      </c>
      <c r="BC643" s="170">
        <f>IF(BC639="+X",BB632/2,0)</f>
        <v>4</v>
      </c>
      <c r="BD643" s="60">
        <f>IF(BC639="+X",BB632/2,0)</f>
        <v>4</v>
      </c>
      <c r="BE643" s="60">
        <v>0</v>
      </c>
      <c r="BF643" s="188">
        <v>0</v>
      </c>
      <c r="BG643" s="187">
        <f>IF(BG639="+X",BB632+(BB627+2*BB629)*BB634/3/(BB627+BB629),0)</f>
        <v>14</v>
      </c>
      <c r="BH643" s="148">
        <f>BG643</f>
        <v>14</v>
      </c>
      <c r="BI643" s="187">
        <v>0</v>
      </c>
      <c r="BJ643" s="148">
        <v>0</v>
      </c>
      <c r="BK643" s="148">
        <v>0</v>
      </c>
      <c r="BL643" s="159">
        <v>0</v>
      </c>
      <c r="BM643" s="148">
        <v>0</v>
      </c>
      <c r="BN643" s="148">
        <v>0</v>
      </c>
      <c r="BO643" s="148">
        <v>0</v>
      </c>
      <c r="BP643" s="159">
        <v>0</v>
      </c>
      <c r="BR643" s="110" t="s">
        <v>295</v>
      </c>
      <c r="BS643" s="205" t="s">
        <v>296</v>
      </c>
      <c r="BT643" s="170">
        <f>IF(BT639="+X",BS632/2,0)</f>
        <v>0</v>
      </c>
      <c r="BU643" s="60">
        <f>IF(BT639="+X",BS632/2,0)</f>
        <v>0</v>
      </c>
      <c r="BV643" s="60">
        <v>0</v>
      </c>
      <c r="BW643" s="188">
        <v>0</v>
      </c>
      <c r="BX643" s="187">
        <f>IF(BX639="+X",BS632+(BS627+2*BS629)*BS634/3/(BS627+BS629),0)</f>
        <v>0</v>
      </c>
      <c r="BY643" s="148">
        <f>BX643</f>
        <v>0</v>
      </c>
      <c r="BZ643" s="187">
        <v>0</v>
      </c>
      <c r="CA643" s="148">
        <v>0</v>
      </c>
      <c r="CB643" s="148">
        <v>0</v>
      </c>
      <c r="CC643" s="159">
        <v>0</v>
      </c>
      <c r="CD643" s="148">
        <v>0</v>
      </c>
      <c r="CE643" s="148">
        <v>0</v>
      </c>
      <c r="CF643" s="148">
        <v>0</v>
      </c>
      <c r="CG643" s="159">
        <v>0</v>
      </c>
      <c r="CI643" s="110" t="s">
        <v>295</v>
      </c>
      <c r="CJ643" s="205" t="s">
        <v>296</v>
      </c>
      <c r="CK643" s="170">
        <f>IF(CK639="+X",CJ632/2,0)</f>
        <v>0</v>
      </c>
      <c r="CL643" s="60">
        <f>IF(CK639="+X",CJ632/2,0)</f>
        <v>0</v>
      </c>
      <c r="CM643" s="60">
        <v>0</v>
      </c>
      <c r="CN643" s="188">
        <v>0</v>
      </c>
      <c r="CO643" s="187">
        <f>IF(CO639="+X",CJ632+(CJ627+2*CJ629)*CJ634/3/(CJ627+CJ629),0)</f>
        <v>0</v>
      </c>
      <c r="CP643" s="148">
        <f>CO643</f>
        <v>0</v>
      </c>
      <c r="CQ643" s="187">
        <v>0</v>
      </c>
      <c r="CR643" s="148">
        <v>0</v>
      </c>
      <c r="CS643" s="148">
        <v>0</v>
      </c>
      <c r="CT643" s="159">
        <v>0</v>
      </c>
      <c r="CU643" s="148">
        <v>0</v>
      </c>
      <c r="CV643" s="148">
        <v>0</v>
      </c>
      <c r="CW643" s="148">
        <v>0</v>
      </c>
      <c r="CX643" s="159">
        <v>0</v>
      </c>
      <c r="CZ643" s="110" t="s">
        <v>295</v>
      </c>
      <c r="DA643" s="205" t="s">
        <v>296</v>
      </c>
      <c r="DB643" s="170">
        <f>IF(DB639="+X",DA632/2,0)</f>
        <v>0</v>
      </c>
      <c r="DC643" s="60">
        <f>IF(DB639="+X",DA632/2,0)</f>
        <v>0</v>
      </c>
      <c r="DD643" s="60">
        <v>0</v>
      </c>
      <c r="DE643" s="188">
        <v>0</v>
      </c>
      <c r="DF643" s="187">
        <f>IF(DF639="+X",DA632+(DA627+2*DA629)*DA634/3/(DA627+DA629),0)</f>
        <v>0</v>
      </c>
      <c r="DG643" s="148">
        <f>DF643</f>
        <v>0</v>
      </c>
      <c r="DH643" s="187">
        <v>0</v>
      </c>
      <c r="DI643" s="148">
        <v>0</v>
      </c>
      <c r="DJ643" s="148">
        <v>0</v>
      </c>
      <c r="DK643" s="159">
        <v>0</v>
      </c>
      <c r="DL643" s="148">
        <v>0</v>
      </c>
      <c r="DM643" s="148">
        <v>0</v>
      </c>
      <c r="DN643" s="148">
        <v>0</v>
      </c>
      <c r="DO643" s="159">
        <v>0</v>
      </c>
      <c r="DQ643" s="110" t="s">
        <v>295</v>
      </c>
      <c r="DR643" s="205" t="s">
        <v>296</v>
      </c>
      <c r="DS643" s="170">
        <f>IF(DS639="+X",DR632/2,0)</f>
        <v>0</v>
      </c>
      <c r="DT643" s="60">
        <f>IF(DS639="+X",DR632/2,0)</f>
        <v>0</v>
      </c>
      <c r="DU643" s="60">
        <v>0</v>
      </c>
      <c r="DV643" s="188">
        <v>0</v>
      </c>
      <c r="DW643" s="187">
        <f>IF(DW639="+X",DR632+(DR627+2*DR629)*DR634/3/(DR627+DR629),0)</f>
        <v>0</v>
      </c>
      <c r="DX643" s="148">
        <f>DW643</f>
        <v>0</v>
      </c>
      <c r="DY643" s="187">
        <v>0</v>
      </c>
      <c r="DZ643" s="148">
        <v>0</v>
      </c>
      <c r="EA643" s="148">
        <v>0</v>
      </c>
      <c r="EB643" s="159">
        <v>0</v>
      </c>
      <c r="EC643" s="148">
        <v>0</v>
      </c>
      <c r="ED643" s="148">
        <v>0</v>
      </c>
      <c r="EE643" s="148">
        <v>0</v>
      </c>
      <c r="EF643" s="159">
        <v>0</v>
      </c>
    </row>
    <row r="644" spans="2:136" x14ac:dyDescent="0.3">
      <c r="B644" s="107" t="s">
        <v>297</v>
      </c>
      <c r="C644" s="16" t="s">
        <v>296</v>
      </c>
      <c r="D644" s="170">
        <f>IF(D639="+X",0,C632/2)</f>
        <v>0</v>
      </c>
      <c r="E644" s="60">
        <f>IF(D639="+X",0,C632/2)</f>
        <v>0</v>
      </c>
      <c r="F644" s="60">
        <v>0</v>
      </c>
      <c r="G644" s="188">
        <v>0</v>
      </c>
      <c r="H644" s="170">
        <f>IF(H639="+Y",C632+(C627+2*C629)*C634/3/(C627+C629),0)</f>
        <v>0</v>
      </c>
      <c r="I644" s="194">
        <f>H644</f>
        <v>0</v>
      </c>
      <c r="J644" s="170">
        <v>0</v>
      </c>
      <c r="K644" s="194">
        <v>0</v>
      </c>
      <c r="L644" s="194">
        <v>0</v>
      </c>
      <c r="M644" s="188">
        <v>0</v>
      </c>
      <c r="N644" s="194">
        <v>0</v>
      </c>
      <c r="O644" s="60">
        <v>0</v>
      </c>
      <c r="P644" s="60">
        <v>0</v>
      </c>
      <c r="Q644" s="188">
        <v>0</v>
      </c>
      <c r="S644" s="107" t="s">
        <v>297</v>
      </c>
      <c r="T644" s="202" t="s">
        <v>296</v>
      </c>
      <c r="U644" s="170">
        <f>IF(U639="+X",0,T632/2)</f>
        <v>0</v>
      </c>
      <c r="V644" s="60">
        <f>IF(U639="+X",0,T632/2)</f>
        <v>0</v>
      </c>
      <c r="W644" s="60">
        <v>0</v>
      </c>
      <c r="X644" s="188">
        <v>0</v>
      </c>
      <c r="Y644" s="170">
        <f>IF(Y639="+Y",T632+(T627+2*T629)*T634/3/(T627+T629),0)</f>
        <v>0</v>
      </c>
      <c r="Z644" s="194">
        <f>Y644</f>
        <v>0</v>
      </c>
      <c r="AA644" s="170">
        <v>0</v>
      </c>
      <c r="AB644" s="194">
        <v>0</v>
      </c>
      <c r="AC644" s="194">
        <v>0</v>
      </c>
      <c r="AD644" s="188">
        <v>0</v>
      </c>
      <c r="AE644" s="194">
        <v>0</v>
      </c>
      <c r="AF644" s="60">
        <v>0</v>
      </c>
      <c r="AG644" s="60">
        <v>0</v>
      </c>
      <c r="AH644" s="188">
        <v>0</v>
      </c>
      <c r="AJ644" s="107" t="s">
        <v>297</v>
      </c>
      <c r="AK644" s="202" t="s">
        <v>296</v>
      </c>
      <c r="AL644" s="170">
        <f>IF(AL639="+X",0,AK632/2)</f>
        <v>0</v>
      </c>
      <c r="AM644" s="60">
        <f>IF(AL639="+X",0,AK632/2)</f>
        <v>0</v>
      </c>
      <c r="AN644" s="60">
        <v>0</v>
      </c>
      <c r="AO644" s="188">
        <v>0</v>
      </c>
      <c r="AP644" s="170">
        <f>IF(AP639="+Y",AK632+(AK627+2*AK629)*AK634/3/(AK627+AK629),0)</f>
        <v>0</v>
      </c>
      <c r="AQ644" s="194">
        <f>AP644</f>
        <v>0</v>
      </c>
      <c r="AR644" s="170">
        <v>0</v>
      </c>
      <c r="AS644" s="194">
        <v>0</v>
      </c>
      <c r="AT644" s="194">
        <v>0</v>
      </c>
      <c r="AU644" s="188">
        <v>0</v>
      </c>
      <c r="AV644" s="194">
        <v>0</v>
      </c>
      <c r="AW644" s="60">
        <v>0</v>
      </c>
      <c r="AX644" s="60">
        <v>0</v>
      </c>
      <c r="AY644" s="188">
        <v>0</v>
      </c>
      <c r="BA644" s="107" t="s">
        <v>297</v>
      </c>
      <c r="BB644" s="202" t="s">
        <v>296</v>
      </c>
      <c r="BC644" s="170">
        <f>IF(BC639="+X",0,BB632/2)</f>
        <v>0</v>
      </c>
      <c r="BD644" s="60">
        <f>IF(BC639="+X",0,BB632/2)</f>
        <v>0</v>
      </c>
      <c r="BE644" s="60">
        <v>0</v>
      </c>
      <c r="BF644" s="188">
        <v>0</v>
      </c>
      <c r="BG644" s="170">
        <f>IF(BG639="+Y",BB632+(BB627+2*BB629)*BB634/3/(BB627+BB629),0)</f>
        <v>0</v>
      </c>
      <c r="BH644" s="194">
        <f>BG644</f>
        <v>0</v>
      </c>
      <c r="BI644" s="170">
        <v>0</v>
      </c>
      <c r="BJ644" s="194">
        <v>0</v>
      </c>
      <c r="BK644" s="194">
        <v>0</v>
      </c>
      <c r="BL644" s="188">
        <v>0</v>
      </c>
      <c r="BM644" s="194">
        <v>0</v>
      </c>
      <c r="BN644" s="60">
        <v>0</v>
      </c>
      <c r="BO644" s="60">
        <v>0</v>
      </c>
      <c r="BP644" s="188">
        <v>0</v>
      </c>
      <c r="BR644" s="107" t="s">
        <v>297</v>
      </c>
      <c r="BS644" s="202" t="s">
        <v>296</v>
      </c>
      <c r="BT644" s="170">
        <f>IF(BT639="+X",0,BS632/2)</f>
        <v>4</v>
      </c>
      <c r="BU644" s="60">
        <f>IF(BT639="+X",0,BS632/2)</f>
        <v>4</v>
      </c>
      <c r="BV644" s="60">
        <v>0</v>
      </c>
      <c r="BW644" s="188">
        <v>0</v>
      </c>
      <c r="BX644" s="170">
        <f>IF(BX639="+Y",BS632+(BS627+2*BS629)*BS634/3/(BS627+BS629),0)</f>
        <v>17</v>
      </c>
      <c r="BY644" s="194">
        <f>BX644</f>
        <v>17</v>
      </c>
      <c r="BZ644" s="170">
        <v>0</v>
      </c>
      <c r="CA644" s="194">
        <v>0</v>
      </c>
      <c r="CB644" s="194">
        <v>0</v>
      </c>
      <c r="CC644" s="188">
        <v>0</v>
      </c>
      <c r="CD644" s="194">
        <v>0</v>
      </c>
      <c r="CE644" s="60">
        <v>0</v>
      </c>
      <c r="CF644" s="60">
        <v>0</v>
      </c>
      <c r="CG644" s="188">
        <v>0</v>
      </c>
      <c r="CI644" s="107" t="s">
        <v>297</v>
      </c>
      <c r="CJ644" s="202" t="s">
        <v>296</v>
      </c>
      <c r="CK644" s="170">
        <f>IF(CK639="+X",0,CJ632/2)</f>
        <v>4</v>
      </c>
      <c r="CL644" s="60">
        <f>IF(CK639="+X",0,CJ632/2)</f>
        <v>4</v>
      </c>
      <c r="CM644" s="60">
        <v>0</v>
      </c>
      <c r="CN644" s="188">
        <v>0</v>
      </c>
      <c r="CO644" s="170">
        <f>IF(CO639="+Y",CJ632+(CJ627+2*CJ629)*CJ634/3/(CJ627+CJ629),0)</f>
        <v>17</v>
      </c>
      <c r="CP644" s="194">
        <f>CO644</f>
        <v>17</v>
      </c>
      <c r="CQ644" s="170">
        <v>0</v>
      </c>
      <c r="CR644" s="194">
        <v>0</v>
      </c>
      <c r="CS644" s="194">
        <v>0</v>
      </c>
      <c r="CT644" s="188">
        <v>0</v>
      </c>
      <c r="CU644" s="194">
        <v>0</v>
      </c>
      <c r="CV644" s="60">
        <v>0</v>
      </c>
      <c r="CW644" s="60">
        <v>0</v>
      </c>
      <c r="CX644" s="188">
        <v>0</v>
      </c>
      <c r="CZ644" s="107" t="s">
        <v>297</v>
      </c>
      <c r="DA644" s="202" t="s">
        <v>296</v>
      </c>
      <c r="DB644" s="170">
        <f>IF(DB639="+X",0,DA632/2)</f>
        <v>4</v>
      </c>
      <c r="DC644" s="60">
        <f>IF(DB639="+X",0,DA632/2)</f>
        <v>4</v>
      </c>
      <c r="DD644" s="60">
        <v>0</v>
      </c>
      <c r="DE644" s="188">
        <v>0</v>
      </c>
      <c r="DF644" s="170">
        <f>IF(DF639="+Y",DA632+(DA627+2*DA629)*DA634/3/(DA627+DA629),0)</f>
        <v>17</v>
      </c>
      <c r="DG644" s="194">
        <f>DF644</f>
        <v>17</v>
      </c>
      <c r="DH644" s="170">
        <v>0</v>
      </c>
      <c r="DI644" s="194">
        <v>0</v>
      </c>
      <c r="DJ644" s="194">
        <v>0</v>
      </c>
      <c r="DK644" s="188">
        <v>0</v>
      </c>
      <c r="DL644" s="194">
        <v>0</v>
      </c>
      <c r="DM644" s="60">
        <v>0</v>
      </c>
      <c r="DN644" s="60">
        <v>0</v>
      </c>
      <c r="DO644" s="188">
        <v>0</v>
      </c>
      <c r="DQ644" s="107" t="s">
        <v>297</v>
      </c>
      <c r="DR644" s="202" t="s">
        <v>296</v>
      </c>
      <c r="DS644" s="170">
        <f>IF(DS639="+X",0,DR632/2)</f>
        <v>4</v>
      </c>
      <c r="DT644" s="60">
        <f>IF(DS639="+X",0,DR632/2)</f>
        <v>4</v>
      </c>
      <c r="DU644" s="60">
        <v>0</v>
      </c>
      <c r="DV644" s="188">
        <v>0</v>
      </c>
      <c r="DW644" s="170">
        <f>IF(DW639="+Y",DR632+(DR627+2*DR629)*DR634/3/(DR627+DR629),0)</f>
        <v>17</v>
      </c>
      <c r="DX644" s="194">
        <f>DW644</f>
        <v>17</v>
      </c>
      <c r="DY644" s="170">
        <v>0</v>
      </c>
      <c r="DZ644" s="194">
        <v>0</v>
      </c>
      <c r="EA644" s="194">
        <v>0</v>
      </c>
      <c r="EB644" s="188">
        <v>0</v>
      </c>
      <c r="EC644" s="194">
        <v>0</v>
      </c>
      <c r="ED644" s="60">
        <v>0</v>
      </c>
      <c r="EE644" s="60">
        <v>0</v>
      </c>
      <c r="EF644" s="188">
        <v>0</v>
      </c>
    </row>
    <row r="645" spans="2:136" x14ac:dyDescent="0.3">
      <c r="B645" s="112" t="s">
        <v>298</v>
      </c>
      <c r="C645" s="29" t="s">
        <v>296</v>
      </c>
      <c r="D645" s="170">
        <v>0</v>
      </c>
      <c r="E645" s="60">
        <v>0</v>
      </c>
      <c r="F645" s="60">
        <v>0</v>
      </c>
      <c r="G645" s="188">
        <v>0</v>
      </c>
      <c r="H645" s="170">
        <f>IF(H639="+X",C626-(C627+2*C629)*C634/3/(C627+C629)/TAN(C631*3.14159/180),C626-(C627+2*C629)*C634/3/(C627+C629)/TAN(C631*3.14159/180))</f>
        <v>59.999992039230619</v>
      </c>
      <c r="I645" s="60">
        <f>IF(H639="+X",(C627+2*C629)*C634/3/(C627+C629)/TAN(C631*3.14159/180),(C627+2*C629)*C634/3/(C627+C629)/TAN(C631*3.14159/180))</f>
        <v>7.9607693800723539E-6</v>
      </c>
      <c r="J645" s="170">
        <f>C626-J546</f>
        <v>55.75</v>
      </c>
      <c r="K645" s="194">
        <f>C626-K546</f>
        <v>47.25</v>
      </c>
      <c r="L645" s="194">
        <f>C626-L546</f>
        <v>34.5</v>
      </c>
      <c r="M645" s="188">
        <f>C626-M546</f>
        <v>13</v>
      </c>
      <c r="N645" s="152">
        <f>J645</f>
        <v>55.75</v>
      </c>
      <c r="O645" s="152">
        <f>K645</f>
        <v>47.25</v>
      </c>
      <c r="P645" s="152">
        <f>L645</f>
        <v>34.5</v>
      </c>
      <c r="Q645" s="100">
        <f>M645</f>
        <v>13</v>
      </c>
      <c r="S645" s="112" t="s">
        <v>298</v>
      </c>
      <c r="T645" s="29" t="s">
        <v>296</v>
      </c>
      <c r="U645" s="170">
        <v>0</v>
      </c>
      <c r="V645" s="60">
        <v>0</v>
      </c>
      <c r="W645" s="60">
        <v>0</v>
      </c>
      <c r="X645" s="188">
        <v>0</v>
      </c>
      <c r="Y645" s="170">
        <f>IF(Y639="+X",T626-(T627+2*T629)*T634/3/(T627+T629)/TAN(T631*3.14159/180),T626-(T627+2*T629)*T634/3/(T627+T629)/TAN(T631*3.14159/180))</f>
        <v>59.999992039230619</v>
      </c>
      <c r="Z645" s="60">
        <f>IF(Y639="+X",(T627+2*T629)*T634/3/(T627+T629)/TAN(T631*3.14159/180),(T627+2*T629)*T634/3/(T627+T629)/TAN(T631*3.14159/180))</f>
        <v>7.9607693800723539E-6</v>
      </c>
      <c r="AA645" s="170">
        <f>T626-AA546</f>
        <v>55.75</v>
      </c>
      <c r="AB645" s="194">
        <f>T626-AB546</f>
        <v>47.25</v>
      </c>
      <c r="AC645" s="194">
        <f>T626-AC546</f>
        <v>34.5</v>
      </c>
      <c r="AD645" s="188">
        <f>T626-AD546</f>
        <v>13</v>
      </c>
      <c r="AE645" s="152">
        <f>AA645</f>
        <v>55.75</v>
      </c>
      <c r="AF645" s="152">
        <f>AB645</f>
        <v>47.25</v>
      </c>
      <c r="AG645" s="152">
        <f>AC645</f>
        <v>34.5</v>
      </c>
      <c r="AH645" s="100">
        <f>AD645</f>
        <v>13</v>
      </c>
      <c r="AJ645" s="112" t="s">
        <v>298</v>
      </c>
      <c r="AK645" s="29" t="s">
        <v>296</v>
      </c>
      <c r="AL645" s="170">
        <v>0</v>
      </c>
      <c r="AM645" s="60">
        <v>0</v>
      </c>
      <c r="AN645" s="60">
        <v>0</v>
      </c>
      <c r="AO645" s="188">
        <v>0</v>
      </c>
      <c r="AP645" s="170">
        <f>IF(AP639="+X",AK626-(AK627+2*AK629)*AK634/3/(AK627+AK629)/TAN(AK631*3.14159/180),AK626-(AK627+2*AK629)*AK634/3/(AK627+AK629)/TAN(AK631*3.14159/180))</f>
        <v>59.999992039230619</v>
      </c>
      <c r="AQ645" s="60">
        <f>IF(AP639="+X",(AK627+2*AK629)*AK634/3/(AK627+AK629)/TAN(AK631*3.14159/180),(AK627+2*AK629)*AK634/3/(AK627+AK629)/TAN(AK631*3.14159/180))</f>
        <v>7.9607693800723539E-6</v>
      </c>
      <c r="AR645" s="170">
        <f>AK626-AR546</f>
        <v>55.75</v>
      </c>
      <c r="AS645" s="194">
        <f>AK626-AS546</f>
        <v>47.25</v>
      </c>
      <c r="AT645" s="194">
        <f>AK626-AT546</f>
        <v>34.5</v>
      </c>
      <c r="AU645" s="188">
        <f>AK626-AU546</f>
        <v>13</v>
      </c>
      <c r="AV645" s="152">
        <f>AR645</f>
        <v>55.75</v>
      </c>
      <c r="AW645" s="152">
        <f>AS645</f>
        <v>47.25</v>
      </c>
      <c r="AX645" s="152">
        <f>AT645</f>
        <v>34.5</v>
      </c>
      <c r="AY645" s="100">
        <f>AU645</f>
        <v>13</v>
      </c>
      <c r="BA645" s="112" t="s">
        <v>298</v>
      </c>
      <c r="BB645" s="29" t="s">
        <v>296</v>
      </c>
      <c r="BC645" s="170">
        <v>0</v>
      </c>
      <c r="BD645" s="60">
        <v>0</v>
      </c>
      <c r="BE645" s="60">
        <v>0</v>
      </c>
      <c r="BF645" s="188">
        <v>0</v>
      </c>
      <c r="BG645" s="170">
        <f>IF(BG639="+X",BB626-(BB627+2*BB629)*BB634/3/(BB627+BB629)/TAN(BB631*3.14159/180),BB626-(BB627+2*BB629)*BB634/3/(BB627+BB629)/TAN(BB631*3.14159/180))</f>
        <v>59.999992039230619</v>
      </c>
      <c r="BH645" s="60">
        <f>IF(BG639="+X",(BB627+2*BB629)*BB634/3/(BB627+BB629)/TAN(BB631*3.14159/180),(BB627+2*BB629)*BB634/3/(BB627+BB629)/TAN(BB631*3.14159/180))</f>
        <v>7.9607693800723539E-6</v>
      </c>
      <c r="BI645" s="170">
        <f>BB626-BI546</f>
        <v>55.75</v>
      </c>
      <c r="BJ645" s="194">
        <f>BB626-BJ546</f>
        <v>47.25</v>
      </c>
      <c r="BK645" s="194">
        <f>BB626-BK546</f>
        <v>34.5</v>
      </c>
      <c r="BL645" s="188">
        <f>BB626-BL546</f>
        <v>13</v>
      </c>
      <c r="BM645" s="152">
        <f>BI645</f>
        <v>55.75</v>
      </c>
      <c r="BN645" s="152">
        <f>BJ645</f>
        <v>47.25</v>
      </c>
      <c r="BO645" s="152">
        <f>BK645</f>
        <v>34.5</v>
      </c>
      <c r="BP645" s="100">
        <f>BL645</f>
        <v>13</v>
      </c>
      <c r="BR645" s="112" t="s">
        <v>298</v>
      </c>
      <c r="BS645" s="29" t="s">
        <v>296</v>
      </c>
      <c r="BT645" s="170">
        <v>0</v>
      </c>
      <c r="BU645" s="60">
        <v>0</v>
      </c>
      <c r="BV645" s="60">
        <v>0</v>
      </c>
      <c r="BW645" s="188">
        <v>0</v>
      </c>
      <c r="BX645" s="170">
        <f>IF(BX639="+X",BS626-(BS627+2*BS629)*BS634/3/(BS627+BS629)/TAN(BS631*3.14159/180),BS626-(BS627+2*BS629)*BS634/3/(BS627+BS629)/TAN(BS631*3.14159/180))</f>
        <v>45</v>
      </c>
      <c r="BY645" s="60">
        <f>IF(BX639="+X",(BS627+2*BS629)*BS634/3/(BS627+BS629)/TAN(BS631*3.14159/180),(BS627+2*BS629)*BS634/3/(BS627+BS629)/TAN(BS631*3.14159/180))</f>
        <v>15</v>
      </c>
      <c r="BZ645" s="170">
        <f>BS626-BZ546</f>
        <v>60</v>
      </c>
      <c r="CA645" s="194">
        <f>BS626-CA546</f>
        <v>60</v>
      </c>
      <c r="CB645" s="194">
        <f>BS626-CB546</f>
        <v>60</v>
      </c>
      <c r="CC645" s="188">
        <f>BS626-CC546</f>
        <v>60</v>
      </c>
      <c r="CD645" s="152">
        <f>BZ645</f>
        <v>60</v>
      </c>
      <c r="CE645" s="152">
        <f>CA645</f>
        <v>60</v>
      </c>
      <c r="CF645" s="152">
        <f>CB645</f>
        <v>60</v>
      </c>
      <c r="CG645" s="100">
        <f>CC645</f>
        <v>60</v>
      </c>
      <c r="CI645" s="112" t="s">
        <v>298</v>
      </c>
      <c r="CJ645" s="29" t="s">
        <v>296</v>
      </c>
      <c r="CK645" s="170">
        <v>0</v>
      </c>
      <c r="CL645" s="60">
        <v>0</v>
      </c>
      <c r="CM645" s="60">
        <v>0</v>
      </c>
      <c r="CN645" s="188">
        <v>0</v>
      </c>
      <c r="CO645" s="170">
        <f>IF(CO639="+X",CJ626-(CJ627+2*CJ629)*CJ634/3/(CJ627+CJ629)/TAN(CJ631*3.14159/180),CJ626-(CJ627+2*CJ629)*CJ634/3/(CJ627+CJ629)/TAN(CJ631*3.14159/180))</f>
        <v>45</v>
      </c>
      <c r="CP645" s="60">
        <f>IF(CO639="+X",(CJ627+2*CJ629)*CJ634/3/(CJ627+CJ629)/TAN(CJ631*3.14159/180),(CJ627+2*CJ629)*CJ634/3/(CJ627+CJ629)/TAN(CJ631*3.14159/180))</f>
        <v>15</v>
      </c>
      <c r="CQ645" s="170">
        <f>CJ626-CQ546</f>
        <v>60</v>
      </c>
      <c r="CR645" s="194">
        <f>CJ626-CR546</f>
        <v>60</v>
      </c>
      <c r="CS645" s="194">
        <f>CJ626-CS546</f>
        <v>60</v>
      </c>
      <c r="CT645" s="188">
        <f>CJ626-CT546</f>
        <v>60</v>
      </c>
      <c r="CU645" s="152">
        <f>CQ645</f>
        <v>60</v>
      </c>
      <c r="CV645" s="152">
        <f>CR645</f>
        <v>60</v>
      </c>
      <c r="CW645" s="152">
        <f>CS645</f>
        <v>60</v>
      </c>
      <c r="CX645" s="100">
        <f>CT645</f>
        <v>60</v>
      </c>
      <c r="CZ645" s="112" t="s">
        <v>298</v>
      </c>
      <c r="DA645" s="29" t="s">
        <v>296</v>
      </c>
      <c r="DB645" s="170">
        <v>0</v>
      </c>
      <c r="DC645" s="60">
        <v>0</v>
      </c>
      <c r="DD645" s="60">
        <v>0</v>
      </c>
      <c r="DE645" s="188">
        <v>0</v>
      </c>
      <c r="DF645" s="170">
        <f>IF(DF639="+X",DA626-(DA627+2*DA629)*DA634/3/(DA627+DA629)/TAN(DA631*3.14159/180),DA626-(DA627+2*DA629)*DA634/3/(DA627+DA629)/TAN(DA631*3.14159/180))</f>
        <v>45</v>
      </c>
      <c r="DG645" s="60">
        <f>IF(DF639="+X",(DA627+2*DA629)*DA634/3/(DA627+DA629)/TAN(DA631*3.14159/180),(DA627+2*DA629)*DA634/3/(DA627+DA629)/TAN(DA631*3.14159/180))</f>
        <v>15</v>
      </c>
      <c r="DH645" s="170">
        <f>DA626-DH546</f>
        <v>60</v>
      </c>
      <c r="DI645" s="194">
        <f>DA626-DI546</f>
        <v>60</v>
      </c>
      <c r="DJ645" s="194">
        <f>DA626-DJ546</f>
        <v>60</v>
      </c>
      <c r="DK645" s="188">
        <f>DA626-DK546</f>
        <v>60</v>
      </c>
      <c r="DL645" s="152">
        <f>DH645</f>
        <v>60</v>
      </c>
      <c r="DM645" s="152">
        <f>DI645</f>
        <v>60</v>
      </c>
      <c r="DN645" s="152">
        <f>DJ645</f>
        <v>60</v>
      </c>
      <c r="DO645" s="100">
        <f>DK645</f>
        <v>60</v>
      </c>
      <c r="DQ645" s="112" t="s">
        <v>298</v>
      </c>
      <c r="DR645" s="29" t="s">
        <v>296</v>
      </c>
      <c r="DS645" s="170">
        <v>0</v>
      </c>
      <c r="DT645" s="60">
        <v>0</v>
      </c>
      <c r="DU645" s="60">
        <v>0</v>
      </c>
      <c r="DV645" s="188">
        <v>0</v>
      </c>
      <c r="DW645" s="170">
        <f>IF(DW639="+X",DR626-(DR627+2*DR629)*DR634/3/(DR627+DR629)/TAN(DR631*3.14159/180),DR626-(DR627+2*DR629)*DR634/3/(DR627+DR629)/TAN(DR631*3.14159/180))</f>
        <v>45</v>
      </c>
      <c r="DX645" s="60">
        <f>IF(DW639="+X",(DR627+2*DR629)*DR634/3/(DR627+DR629)/TAN(DR631*3.14159/180),(DR627+2*DR629)*DR634/3/(DR627+DR629)/TAN(DR631*3.14159/180))</f>
        <v>15</v>
      </c>
      <c r="DY645" s="170">
        <f>DR626-DY546</f>
        <v>60</v>
      </c>
      <c r="DZ645" s="194">
        <f>DR626-DZ546</f>
        <v>60</v>
      </c>
      <c r="EA645" s="194">
        <f>DR626-EA546</f>
        <v>60</v>
      </c>
      <c r="EB645" s="188">
        <f>DR626-EB546</f>
        <v>60</v>
      </c>
      <c r="EC645" s="152">
        <f>DY645</f>
        <v>60</v>
      </c>
      <c r="ED645" s="152">
        <f>DZ645</f>
        <v>60</v>
      </c>
      <c r="EE645" s="152">
        <f>EA645</f>
        <v>60</v>
      </c>
      <c r="EF645" s="100">
        <f>EB645</f>
        <v>60</v>
      </c>
    </row>
    <row r="646" spans="2:136" x14ac:dyDescent="0.3">
      <c r="B646" s="107" t="s">
        <v>299</v>
      </c>
      <c r="C646" s="16" t="s">
        <v>36</v>
      </c>
      <c r="D646" s="33">
        <f t="shared" ref="D646:Q646" si="480">D640*D545*D484</f>
        <v>-194.16618233121318</v>
      </c>
      <c r="E646" s="132">
        <f t="shared" si="480"/>
        <v>-1756.7542200110788</v>
      </c>
      <c r="F646" s="132">
        <f t="shared" si="480"/>
        <v>0</v>
      </c>
      <c r="G646" s="132">
        <f t="shared" si="480"/>
        <v>0</v>
      </c>
      <c r="H646" s="33">
        <f t="shared" si="480"/>
        <v>82.341836109016285</v>
      </c>
      <c r="I646" s="132">
        <f t="shared" si="480"/>
        <v>-2182.0586568889275</v>
      </c>
      <c r="J646" s="33">
        <f t="shared" si="480"/>
        <v>0</v>
      </c>
      <c r="K646" s="132">
        <f t="shared" si="480"/>
        <v>0</v>
      </c>
      <c r="L646" s="132">
        <f t="shared" si="480"/>
        <v>0</v>
      </c>
      <c r="M646" s="97">
        <f t="shared" si="480"/>
        <v>0</v>
      </c>
      <c r="N646" s="33">
        <f t="shared" si="480"/>
        <v>0</v>
      </c>
      <c r="O646" s="132">
        <f t="shared" si="480"/>
        <v>0</v>
      </c>
      <c r="P646" s="132">
        <f t="shared" si="480"/>
        <v>0</v>
      </c>
      <c r="Q646" s="97">
        <f t="shared" si="480"/>
        <v>0</v>
      </c>
      <c r="S646" s="107" t="s">
        <v>299</v>
      </c>
      <c r="T646" s="202" t="s">
        <v>36</v>
      </c>
      <c r="U646" s="33">
        <f t="shared" ref="U646:AH646" si="481">U640*U545*U484</f>
        <v>-194.16618233121318</v>
      </c>
      <c r="V646" s="132">
        <f t="shared" si="481"/>
        <v>-1756.7542200110788</v>
      </c>
      <c r="W646" s="132">
        <f t="shared" si="481"/>
        <v>0</v>
      </c>
      <c r="X646" s="132">
        <f t="shared" si="481"/>
        <v>0</v>
      </c>
      <c r="Y646" s="33">
        <f t="shared" si="481"/>
        <v>82.341836109016285</v>
      </c>
      <c r="Z646" s="132">
        <f t="shared" si="481"/>
        <v>-2182.0586568889275</v>
      </c>
      <c r="AA646" s="33">
        <f t="shared" si="481"/>
        <v>0</v>
      </c>
      <c r="AB646" s="132">
        <f t="shared" si="481"/>
        <v>0</v>
      </c>
      <c r="AC646" s="132">
        <f t="shared" si="481"/>
        <v>0</v>
      </c>
      <c r="AD646" s="97">
        <f t="shared" si="481"/>
        <v>0</v>
      </c>
      <c r="AE646" s="33">
        <f t="shared" si="481"/>
        <v>0</v>
      </c>
      <c r="AF646" s="132">
        <f t="shared" si="481"/>
        <v>0</v>
      </c>
      <c r="AG646" s="132">
        <f t="shared" si="481"/>
        <v>0</v>
      </c>
      <c r="AH646" s="97">
        <f t="shared" si="481"/>
        <v>0</v>
      </c>
      <c r="AJ646" s="107" t="s">
        <v>299</v>
      </c>
      <c r="AK646" s="202" t="s">
        <v>36</v>
      </c>
      <c r="AL646" s="33">
        <f t="shared" ref="AL646:AY646" si="482">AL640*AL545*AL484</f>
        <v>-2206.9666205516078</v>
      </c>
      <c r="AM646" s="132">
        <f t="shared" si="482"/>
        <v>256.04621820931578</v>
      </c>
      <c r="AN646" s="132">
        <f t="shared" si="482"/>
        <v>0</v>
      </c>
      <c r="AO646" s="132">
        <f t="shared" si="482"/>
        <v>0</v>
      </c>
      <c r="AP646" s="33">
        <f t="shared" si="482"/>
        <v>-2182.0586568889275</v>
      </c>
      <c r="AQ646" s="132">
        <f t="shared" si="482"/>
        <v>82.341836109016285</v>
      </c>
      <c r="AR646" s="33">
        <f t="shared" si="482"/>
        <v>0</v>
      </c>
      <c r="AS646" s="132">
        <f t="shared" si="482"/>
        <v>0</v>
      </c>
      <c r="AT646" s="132">
        <f t="shared" si="482"/>
        <v>0</v>
      </c>
      <c r="AU646" s="97">
        <f t="shared" si="482"/>
        <v>0</v>
      </c>
      <c r="AV646" s="33">
        <f t="shared" si="482"/>
        <v>0</v>
      </c>
      <c r="AW646" s="132">
        <f t="shared" si="482"/>
        <v>0</v>
      </c>
      <c r="AX646" s="132">
        <f t="shared" si="482"/>
        <v>0</v>
      </c>
      <c r="AY646" s="97">
        <f t="shared" si="482"/>
        <v>0</v>
      </c>
      <c r="BA646" s="107" t="s">
        <v>299</v>
      </c>
      <c r="BB646" s="202" t="s">
        <v>36</v>
      </c>
      <c r="BC646" s="33">
        <f t="shared" ref="BC646:BP646" si="483">BC640*BC545*BC484</f>
        <v>-2206.9666205516078</v>
      </c>
      <c r="BD646" s="132">
        <f t="shared" si="483"/>
        <v>256.04621820931578</v>
      </c>
      <c r="BE646" s="132">
        <f t="shared" si="483"/>
        <v>0</v>
      </c>
      <c r="BF646" s="132">
        <f t="shared" si="483"/>
        <v>0</v>
      </c>
      <c r="BG646" s="33">
        <f t="shared" si="483"/>
        <v>-2182.0586568889275</v>
      </c>
      <c r="BH646" s="132">
        <f t="shared" si="483"/>
        <v>82.341836109016285</v>
      </c>
      <c r="BI646" s="33">
        <f t="shared" si="483"/>
        <v>0</v>
      </c>
      <c r="BJ646" s="132">
        <f t="shared" si="483"/>
        <v>0</v>
      </c>
      <c r="BK646" s="132">
        <f t="shared" si="483"/>
        <v>0</v>
      </c>
      <c r="BL646" s="97">
        <f t="shared" si="483"/>
        <v>0</v>
      </c>
      <c r="BM646" s="33">
        <f t="shared" si="483"/>
        <v>0</v>
      </c>
      <c r="BN646" s="132">
        <f t="shared" si="483"/>
        <v>0</v>
      </c>
      <c r="BO646" s="132">
        <f t="shared" si="483"/>
        <v>0</v>
      </c>
      <c r="BP646" s="97">
        <f t="shared" si="483"/>
        <v>0</v>
      </c>
      <c r="BR646" s="107" t="s">
        <v>299</v>
      </c>
      <c r="BS646" s="202" t="s">
        <v>36</v>
      </c>
      <c r="BT646" s="33">
        <f t="shared" ref="BT646:CG646" si="484">BT640*BT545*BT484</f>
        <v>0</v>
      </c>
      <c r="BU646" s="132">
        <f t="shared" si="484"/>
        <v>0</v>
      </c>
      <c r="BV646" s="132">
        <f t="shared" si="484"/>
        <v>2056.8958203714315</v>
      </c>
      <c r="BW646" s="132">
        <f t="shared" si="484"/>
        <v>-2056.8958203714315</v>
      </c>
      <c r="BX646" s="33">
        <f t="shared" si="484"/>
        <v>0</v>
      </c>
      <c r="BY646" s="132">
        <f t="shared" si="484"/>
        <v>0</v>
      </c>
      <c r="BZ646" s="33">
        <f t="shared" si="484"/>
        <v>0</v>
      </c>
      <c r="CA646" s="132">
        <f t="shared" si="484"/>
        <v>0</v>
      </c>
      <c r="CB646" s="132">
        <f t="shared" si="484"/>
        <v>0</v>
      </c>
      <c r="CC646" s="97">
        <f t="shared" si="484"/>
        <v>0</v>
      </c>
      <c r="CD646" s="33">
        <f t="shared" si="484"/>
        <v>0</v>
      </c>
      <c r="CE646" s="132">
        <f t="shared" si="484"/>
        <v>0</v>
      </c>
      <c r="CF646" s="132">
        <f t="shared" si="484"/>
        <v>0</v>
      </c>
      <c r="CG646" s="97">
        <f t="shared" si="484"/>
        <v>0</v>
      </c>
      <c r="CI646" s="107" t="s">
        <v>299</v>
      </c>
      <c r="CJ646" s="202" t="s">
        <v>36</v>
      </c>
      <c r="CK646" s="33">
        <f t="shared" ref="CK646:CX646" si="485">CK640*CK545*CK484</f>
        <v>0</v>
      </c>
      <c r="CL646" s="132">
        <f t="shared" si="485"/>
        <v>0</v>
      </c>
      <c r="CM646" s="132">
        <f t="shared" si="485"/>
        <v>2056.8958203714315</v>
      </c>
      <c r="CN646" s="132">
        <f t="shared" si="485"/>
        <v>-2056.8958203714315</v>
      </c>
      <c r="CO646" s="33">
        <f t="shared" si="485"/>
        <v>0</v>
      </c>
      <c r="CP646" s="132">
        <f t="shared" si="485"/>
        <v>0</v>
      </c>
      <c r="CQ646" s="33">
        <f t="shared" si="485"/>
        <v>0</v>
      </c>
      <c r="CR646" s="132">
        <f t="shared" si="485"/>
        <v>0</v>
      </c>
      <c r="CS646" s="132">
        <f t="shared" si="485"/>
        <v>0</v>
      </c>
      <c r="CT646" s="97">
        <f t="shared" si="485"/>
        <v>0</v>
      </c>
      <c r="CU646" s="33">
        <f t="shared" si="485"/>
        <v>0</v>
      </c>
      <c r="CV646" s="132">
        <f t="shared" si="485"/>
        <v>0</v>
      </c>
      <c r="CW646" s="132">
        <f t="shared" si="485"/>
        <v>0</v>
      </c>
      <c r="CX646" s="97">
        <f t="shared" si="485"/>
        <v>0</v>
      </c>
      <c r="CZ646" s="107" t="s">
        <v>299</v>
      </c>
      <c r="DA646" s="202" t="s">
        <v>36</v>
      </c>
      <c r="DB646" s="33">
        <f t="shared" ref="DB646:DO646" si="486">DB640*DB545*DB484</f>
        <v>0</v>
      </c>
      <c r="DC646" s="132">
        <f t="shared" si="486"/>
        <v>0</v>
      </c>
      <c r="DD646" s="132">
        <f t="shared" si="486"/>
        <v>44.095382151036802</v>
      </c>
      <c r="DE646" s="132">
        <f t="shared" si="486"/>
        <v>-44.095382151036802</v>
      </c>
      <c r="DF646" s="33">
        <f t="shared" si="486"/>
        <v>0</v>
      </c>
      <c r="DG646" s="132">
        <f t="shared" si="486"/>
        <v>0</v>
      </c>
      <c r="DH646" s="33">
        <f t="shared" si="486"/>
        <v>0</v>
      </c>
      <c r="DI646" s="132">
        <f t="shared" si="486"/>
        <v>0</v>
      </c>
      <c r="DJ646" s="132">
        <f t="shared" si="486"/>
        <v>0</v>
      </c>
      <c r="DK646" s="97">
        <f t="shared" si="486"/>
        <v>0</v>
      </c>
      <c r="DL646" s="33">
        <f t="shared" si="486"/>
        <v>0</v>
      </c>
      <c r="DM646" s="132">
        <f t="shared" si="486"/>
        <v>0</v>
      </c>
      <c r="DN646" s="132">
        <f t="shared" si="486"/>
        <v>0</v>
      </c>
      <c r="DO646" s="97">
        <f t="shared" si="486"/>
        <v>0</v>
      </c>
      <c r="DQ646" s="107" t="s">
        <v>299</v>
      </c>
      <c r="DR646" s="202" t="s">
        <v>36</v>
      </c>
      <c r="DS646" s="33">
        <f t="shared" ref="DS646:EF646" si="487">DS640*DS545*DS484</f>
        <v>0</v>
      </c>
      <c r="DT646" s="132">
        <f t="shared" si="487"/>
        <v>0</v>
      </c>
      <c r="DU646" s="132">
        <f t="shared" si="487"/>
        <v>44.095382151036802</v>
      </c>
      <c r="DV646" s="132">
        <f t="shared" si="487"/>
        <v>-44.095382151036802</v>
      </c>
      <c r="DW646" s="33">
        <f t="shared" si="487"/>
        <v>0</v>
      </c>
      <c r="DX646" s="132">
        <f t="shared" si="487"/>
        <v>0</v>
      </c>
      <c r="DY646" s="33">
        <f t="shared" si="487"/>
        <v>0</v>
      </c>
      <c r="DZ646" s="132">
        <f t="shared" si="487"/>
        <v>0</v>
      </c>
      <c r="EA646" s="132">
        <f t="shared" si="487"/>
        <v>0</v>
      </c>
      <c r="EB646" s="97">
        <f t="shared" si="487"/>
        <v>0</v>
      </c>
      <c r="EC646" s="33">
        <f t="shared" si="487"/>
        <v>0</v>
      </c>
      <c r="ED646" s="132">
        <f t="shared" si="487"/>
        <v>0</v>
      </c>
      <c r="EE646" s="132">
        <f t="shared" si="487"/>
        <v>0</v>
      </c>
      <c r="EF646" s="97">
        <f t="shared" si="487"/>
        <v>0</v>
      </c>
    </row>
    <row r="647" spans="2:136" x14ac:dyDescent="0.3">
      <c r="B647" s="107" t="s">
        <v>300</v>
      </c>
      <c r="C647" s="16" t="s">
        <v>36</v>
      </c>
      <c r="D647" s="34">
        <f t="shared" ref="D647:Q647" si="488">D641*D545*D484</f>
        <v>0</v>
      </c>
      <c r="E647" s="101">
        <f t="shared" si="488"/>
        <v>0</v>
      </c>
      <c r="F647" s="101">
        <f t="shared" si="488"/>
        <v>2056.8958203714315</v>
      </c>
      <c r="G647" s="101">
        <f t="shared" si="488"/>
        <v>-2056.8958203714315</v>
      </c>
      <c r="H647" s="34">
        <f t="shared" si="488"/>
        <v>0</v>
      </c>
      <c r="I647" s="101">
        <f t="shared" si="488"/>
        <v>0</v>
      </c>
      <c r="J647" s="34">
        <f t="shared" si="488"/>
        <v>766.97989425710682</v>
      </c>
      <c r="K647" s="101">
        <f t="shared" si="488"/>
        <v>766.97989425710682</v>
      </c>
      <c r="L647" s="101">
        <f t="shared" si="488"/>
        <v>1137.3466112557855</v>
      </c>
      <c r="M647" s="98">
        <f t="shared" si="488"/>
        <v>1436.1788581347569</v>
      </c>
      <c r="N647" s="34">
        <f t="shared" si="488"/>
        <v>-766.97989425710682</v>
      </c>
      <c r="O647" s="101">
        <f t="shared" si="488"/>
        <v>-766.97989425710682</v>
      </c>
      <c r="P647" s="101">
        <f t="shared" si="488"/>
        <v>-1137.3466112557855</v>
      </c>
      <c r="Q647" s="98">
        <f t="shared" si="488"/>
        <v>-1436.1788581347569</v>
      </c>
      <c r="S647" s="107" t="s">
        <v>300</v>
      </c>
      <c r="T647" s="202" t="s">
        <v>36</v>
      </c>
      <c r="U647" s="34">
        <f t="shared" ref="U647:AH647" si="489">U641*U545*U484</f>
        <v>0</v>
      </c>
      <c r="V647" s="101">
        <f t="shared" si="489"/>
        <v>0</v>
      </c>
      <c r="W647" s="101">
        <f t="shared" si="489"/>
        <v>2056.8958203714315</v>
      </c>
      <c r="X647" s="101">
        <f t="shared" si="489"/>
        <v>-2056.8958203714315</v>
      </c>
      <c r="Y647" s="34">
        <f t="shared" si="489"/>
        <v>0</v>
      </c>
      <c r="Z647" s="101">
        <f t="shared" si="489"/>
        <v>0</v>
      </c>
      <c r="AA647" s="34">
        <f t="shared" si="489"/>
        <v>410.02803472452172</v>
      </c>
      <c r="AB647" s="101">
        <f t="shared" si="489"/>
        <v>410.02803472452172</v>
      </c>
      <c r="AC647" s="101">
        <f t="shared" si="489"/>
        <v>820.05606944904343</v>
      </c>
      <c r="AD647" s="98">
        <f t="shared" si="489"/>
        <v>1254.203400333831</v>
      </c>
      <c r="AE647" s="34">
        <f t="shared" si="489"/>
        <v>-410.02803472452172</v>
      </c>
      <c r="AF647" s="101">
        <f t="shared" si="489"/>
        <v>-410.02803472452172</v>
      </c>
      <c r="AG647" s="101">
        <f t="shared" si="489"/>
        <v>-820.05606944904343</v>
      </c>
      <c r="AH647" s="98">
        <f t="shared" si="489"/>
        <v>-1254.203400333831</v>
      </c>
      <c r="AJ647" s="107" t="s">
        <v>300</v>
      </c>
      <c r="AK647" s="202" t="s">
        <v>36</v>
      </c>
      <c r="AL647" s="34">
        <f t="shared" ref="AL647:AY647" si="490">AL641*AL545*AL484</f>
        <v>0</v>
      </c>
      <c r="AM647" s="101">
        <f t="shared" si="490"/>
        <v>0</v>
      </c>
      <c r="AN647" s="101">
        <f t="shared" si="490"/>
        <v>44.095382151036802</v>
      </c>
      <c r="AO647" s="101">
        <f t="shared" si="490"/>
        <v>-44.095382151036802</v>
      </c>
      <c r="AP647" s="34">
        <f t="shared" si="490"/>
        <v>0</v>
      </c>
      <c r="AQ647" s="101">
        <f t="shared" si="490"/>
        <v>0</v>
      </c>
      <c r="AR647" s="34">
        <f t="shared" si="490"/>
        <v>125.39975457435582</v>
      </c>
      <c r="AS647" s="101">
        <f t="shared" si="490"/>
        <v>125.39975457435582</v>
      </c>
      <c r="AT647" s="101">
        <f t="shared" si="490"/>
        <v>-145.81366810971619</v>
      </c>
      <c r="AU647" s="98">
        <f t="shared" si="490"/>
        <v>-526.30156913012831</v>
      </c>
      <c r="AV647" s="34">
        <f t="shared" si="490"/>
        <v>-125.39975457435582</v>
      </c>
      <c r="AW647" s="101">
        <f t="shared" si="490"/>
        <v>-125.39975457435582</v>
      </c>
      <c r="AX647" s="101">
        <f t="shared" si="490"/>
        <v>145.81366810971619</v>
      </c>
      <c r="AY647" s="98">
        <f t="shared" si="490"/>
        <v>526.30156913012831</v>
      </c>
      <c r="BA647" s="107" t="s">
        <v>300</v>
      </c>
      <c r="BB647" s="202" t="s">
        <v>36</v>
      </c>
      <c r="BC647" s="34">
        <f t="shared" ref="BC647:BP647" si="491">BC641*BC545*BC484</f>
        <v>0</v>
      </c>
      <c r="BD647" s="101">
        <f t="shared" si="491"/>
        <v>0</v>
      </c>
      <c r="BE647" s="101">
        <f t="shared" si="491"/>
        <v>44.095382151036802</v>
      </c>
      <c r="BF647" s="101">
        <f t="shared" si="491"/>
        <v>-44.095382151036802</v>
      </c>
      <c r="BG647" s="34">
        <f t="shared" si="491"/>
        <v>0</v>
      </c>
      <c r="BH647" s="101">
        <f t="shared" si="491"/>
        <v>0</v>
      </c>
      <c r="BI647" s="34">
        <f t="shared" si="491"/>
        <v>-231.55210495822919</v>
      </c>
      <c r="BJ647" s="101">
        <f t="shared" si="491"/>
        <v>-231.55210495822919</v>
      </c>
      <c r="BK647" s="101">
        <f t="shared" si="491"/>
        <v>-463.10420991645839</v>
      </c>
      <c r="BL647" s="98">
        <f t="shared" si="491"/>
        <v>-708.27702693105391</v>
      </c>
      <c r="BM647" s="34">
        <f t="shared" si="491"/>
        <v>231.55210495822919</v>
      </c>
      <c r="BN647" s="101">
        <f t="shared" si="491"/>
        <v>231.55210495822919</v>
      </c>
      <c r="BO647" s="101">
        <f t="shared" si="491"/>
        <v>463.10420991645839</v>
      </c>
      <c r="BP647" s="98">
        <f t="shared" si="491"/>
        <v>708.27702693105391</v>
      </c>
      <c r="BR647" s="107" t="s">
        <v>300</v>
      </c>
      <c r="BS647" s="202" t="s">
        <v>36</v>
      </c>
      <c r="BT647" s="34">
        <f t="shared" ref="BT647:CG647" si="492">BT641*BT545*BT484</f>
        <v>-194.16618233121318</v>
      </c>
      <c r="BU647" s="101">
        <f t="shared" si="492"/>
        <v>-1756.7542200110788</v>
      </c>
      <c r="BV647" s="101">
        <f t="shared" si="492"/>
        <v>0</v>
      </c>
      <c r="BW647" s="101">
        <f t="shared" si="492"/>
        <v>0</v>
      </c>
      <c r="BX647" s="34">
        <f t="shared" si="492"/>
        <v>2847.3829029134363</v>
      </c>
      <c r="BY647" s="101">
        <f t="shared" si="492"/>
        <v>-4364.1173137778551</v>
      </c>
      <c r="BZ647" s="34">
        <f t="shared" si="492"/>
        <v>0</v>
      </c>
      <c r="CA647" s="101">
        <f t="shared" si="492"/>
        <v>0</v>
      </c>
      <c r="CB647" s="101">
        <f t="shared" si="492"/>
        <v>0</v>
      </c>
      <c r="CC647" s="98">
        <f t="shared" si="492"/>
        <v>0</v>
      </c>
      <c r="CD647" s="34">
        <f t="shared" si="492"/>
        <v>0</v>
      </c>
      <c r="CE647" s="101">
        <f t="shared" si="492"/>
        <v>0</v>
      </c>
      <c r="CF647" s="101">
        <f t="shared" si="492"/>
        <v>0</v>
      </c>
      <c r="CG647" s="98">
        <f t="shared" si="492"/>
        <v>0</v>
      </c>
      <c r="CI647" s="107" t="s">
        <v>300</v>
      </c>
      <c r="CJ647" s="202" t="s">
        <v>36</v>
      </c>
      <c r="CK647" s="34">
        <f t="shared" ref="CK647:CX647" si="493">CK641*CK545*CK484</f>
        <v>-194.16618233121318</v>
      </c>
      <c r="CL647" s="101">
        <f t="shared" si="493"/>
        <v>-1756.7542200110788</v>
      </c>
      <c r="CM647" s="101">
        <f t="shared" si="493"/>
        <v>0</v>
      </c>
      <c r="CN647" s="101">
        <f t="shared" si="493"/>
        <v>0</v>
      </c>
      <c r="CO647" s="34">
        <f t="shared" si="493"/>
        <v>1193.7467658197447</v>
      </c>
      <c r="CP647" s="101">
        <f t="shared" si="493"/>
        <v>-4364.1173137778551</v>
      </c>
      <c r="CQ647" s="34">
        <f t="shared" si="493"/>
        <v>0</v>
      </c>
      <c r="CR647" s="101">
        <f t="shared" si="493"/>
        <v>0</v>
      </c>
      <c r="CS647" s="101">
        <f t="shared" si="493"/>
        <v>0</v>
      </c>
      <c r="CT647" s="98">
        <f t="shared" si="493"/>
        <v>0</v>
      </c>
      <c r="CU647" s="34">
        <f t="shared" si="493"/>
        <v>0</v>
      </c>
      <c r="CV647" s="101">
        <f t="shared" si="493"/>
        <v>0</v>
      </c>
      <c r="CW647" s="101">
        <f t="shared" si="493"/>
        <v>0</v>
      </c>
      <c r="CX647" s="98">
        <f t="shared" si="493"/>
        <v>0</v>
      </c>
      <c r="CZ647" s="107" t="s">
        <v>300</v>
      </c>
      <c r="DA647" s="202" t="s">
        <v>36</v>
      </c>
      <c r="DB647" s="34">
        <f t="shared" ref="DB647:DO647" si="494">DB641*DB545*DB484</f>
        <v>-2206.9666205516078</v>
      </c>
      <c r="DC647" s="101">
        <f t="shared" si="494"/>
        <v>256.04621820931578</v>
      </c>
      <c r="DD647" s="101">
        <f t="shared" si="494"/>
        <v>0</v>
      </c>
      <c r="DE647" s="101">
        <f t="shared" si="494"/>
        <v>0</v>
      </c>
      <c r="DF647" s="34">
        <f t="shared" si="494"/>
        <v>-1681.4180830824514</v>
      </c>
      <c r="DG647" s="101">
        <f t="shared" si="494"/>
        <v>164.68367221803257</v>
      </c>
      <c r="DH647" s="34">
        <f t="shared" si="494"/>
        <v>0</v>
      </c>
      <c r="DI647" s="101">
        <f t="shared" si="494"/>
        <v>0</v>
      </c>
      <c r="DJ647" s="101">
        <f t="shared" si="494"/>
        <v>0</v>
      </c>
      <c r="DK647" s="98">
        <f t="shared" si="494"/>
        <v>0</v>
      </c>
      <c r="DL647" s="34">
        <f t="shared" si="494"/>
        <v>0</v>
      </c>
      <c r="DM647" s="101">
        <f t="shared" si="494"/>
        <v>0</v>
      </c>
      <c r="DN647" s="101">
        <f t="shared" si="494"/>
        <v>0</v>
      </c>
      <c r="DO647" s="98">
        <f t="shared" si="494"/>
        <v>0</v>
      </c>
      <c r="DQ647" s="107" t="s">
        <v>300</v>
      </c>
      <c r="DR647" s="202" t="s">
        <v>36</v>
      </c>
      <c r="DS647" s="34">
        <f t="shared" ref="DS647:EF647" si="495">DS641*DS545*DS484</f>
        <v>-2206.9666205516078</v>
      </c>
      <c r="DT647" s="101">
        <f t="shared" si="495"/>
        <v>256.04621820931578</v>
      </c>
      <c r="DU647" s="101">
        <f t="shared" si="495"/>
        <v>0</v>
      </c>
      <c r="DV647" s="101">
        <f t="shared" si="495"/>
        <v>0</v>
      </c>
      <c r="DW647" s="34">
        <f t="shared" si="495"/>
        <v>-3335.0542201761432</v>
      </c>
      <c r="DX647" s="101">
        <f t="shared" si="495"/>
        <v>164.68367221803257</v>
      </c>
      <c r="DY647" s="34">
        <f t="shared" si="495"/>
        <v>0</v>
      </c>
      <c r="DZ647" s="101">
        <f t="shared" si="495"/>
        <v>0</v>
      </c>
      <c r="EA647" s="101">
        <f t="shared" si="495"/>
        <v>0</v>
      </c>
      <c r="EB647" s="98">
        <f t="shared" si="495"/>
        <v>0</v>
      </c>
      <c r="EC647" s="34">
        <f t="shared" si="495"/>
        <v>0</v>
      </c>
      <c r="ED647" s="101">
        <f t="shared" si="495"/>
        <v>0</v>
      </c>
      <c r="EE647" s="101">
        <f t="shared" si="495"/>
        <v>0</v>
      </c>
      <c r="EF647" s="98">
        <f t="shared" si="495"/>
        <v>0</v>
      </c>
    </row>
    <row r="648" spans="2:136" x14ac:dyDescent="0.3">
      <c r="B648" s="107" t="s">
        <v>301</v>
      </c>
      <c r="C648" s="16" t="s">
        <v>36</v>
      </c>
      <c r="D648" s="35">
        <f t="shared" ref="D648:Q648" si="496">D642*D545*D484</f>
        <v>0</v>
      </c>
      <c r="E648" s="133">
        <f t="shared" si="496"/>
        <v>0</v>
      </c>
      <c r="F648" s="133">
        <f t="shared" si="496"/>
        <v>0</v>
      </c>
      <c r="G648" s="133">
        <f t="shared" si="496"/>
        <v>0</v>
      </c>
      <c r="H648" s="35">
        <f t="shared" si="496"/>
        <v>1.0925072793259884E-4</v>
      </c>
      <c r="I648" s="133">
        <f t="shared" si="496"/>
        <v>2.8951442902138639E-3</v>
      </c>
      <c r="J648" s="35">
        <f t="shared" si="496"/>
        <v>1278.2998237618444</v>
      </c>
      <c r="K648" s="133">
        <f t="shared" si="496"/>
        <v>1278.2998237618444</v>
      </c>
      <c r="L648" s="133">
        <f t="shared" si="496"/>
        <v>1895.5776854263088</v>
      </c>
      <c r="M648" s="99">
        <f t="shared" si="496"/>
        <v>2393.6314302245942</v>
      </c>
      <c r="N648" s="35">
        <f t="shared" si="496"/>
        <v>1278.2998237618444</v>
      </c>
      <c r="O648" s="133">
        <f t="shared" si="496"/>
        <v>1278.2998237618444</v>
      </c>
      <c r="P648" s="133">
        <f t="shared" si="496"/>
        <v>1895.5776854263088</v>
      </c>
      <c r="Q648" s="99">
        <f t="shared" si="496"/>
        <v>2393.6314302245942</v>
      </c>
      <c r="S648" s="107" t="s">
        <v>301</v>
      </c>
      <c r="T648" s="202" t="s">
        <v>36</v>
      </c>
      <c r="U648" s="35">
        <f t="shared" ref="U648:AH648" si="497">U642*U545*U484</f>
        <v>0</v>
      </c>
      <c r="V648" s="133">
        <f t="shared" si="497"/>
        <v>0</v>
      </c>
      <c r="W648" s="133">
        <f t="shared" si="497"/>
        <v>0</v>
      </c>
      <c r="X648" s="133">
        <f t="shared" si="497"/>
        <v>0</v>
      </c>
      <c r="Y648" s="35">
        <f t="shared" si="497"/>
        <v>1.0925072793259884E-4</v>
      </c>
      <c r="Z648" s="133">
        <f t="shared" si="497"/>
        <v>2.8951442902138639E-3</v>
      </c>
      <c r="AA648" s="35">
        <f t="shared" si="497"/>
        <v>683.38005787420275</v>
      </c>
      <c r="AB648" s="133">
        <f t="shared" si="497"/>
        <v>683.38005787420275</v>
      </c>
      <c r="AC648" s="133">
        <f t="shared" si="497"/>
        <v>1366.7601157484055</v>
      </c>
      <c r="AD648" s="99">
        <f t="shared" si="497"/>
        <v>2090.3390005563847</v>
      </c>
      <c r="AE648" s="35">
        <f t="shared" si="497"/>
        <v>683.38005787420275</v>
      </c>
      <c r="AF648" s="133">
        <f t="shared" si="497"/>
        <v>683.38005787420275</v>
      </c>
      <c r="AG648" s="133">
        <f t="shared" si="497"/>
        <v>1366.7601157484055</v>
      </c>
      <c r="AH648" s="99">
        <f t="shared" si="497"/>
        <v>2090.3390005563847</v>
      </c>
      <c r="AJ648" s="107" t="s">
        <v>301</v>
      </c>
      <c r="AK648" s="202" t="s">
        <v>36</v>
      </c>
      <c r="AL648" s="35">
        <f t="shared" ref="AL648:AY648" si="498">AL642*AL545*AL484</f>
        <v>0</v>
      </c>
      <c r="AM648" s="133">
        <f t="shared" si="498"/>
        <v>0</v>
      </c>
      <c r="AN648" s="133">
        <f t="shared" si="498"/>
        <v>0</v>
      </c>
      <c r="AO648" s="133">
        <f t="shared" si="498"/>
        <v>0</v>
      </c>
      <c r="AP648" s="35">
        <f t="shared" si="498"/>
        <v>-2.8951442902138639E-3</v>
      </c>
      <c r="AQ648" s="133">
        <f t="shared" si="498"/>
        <v>-1.0925072793259884E-4</v>
      </c>
      <c r="AR648" s="35">
        <f t="shared" si="498"/>
        <v>208.99959095725967</v>
      </c>
      <c r="AS648" s="133">
        <f t="shared" si="498"/>
        <v>208.99959095725967</v>
      </c>
      <c r="AT648" s="133">
        <f t="shared" si="498"/>
        <v>-243.02278018286026</v>
      </c>
      <c r="AU648" s="99">
        <f t="shared" si="498"/>
        <v>-877.16928188354711</v>
      </c>
      <c r="AV648" s="35">
        <f t="shared" si="498"/>
        <v>208.99959095725967</v>
      </c>
      <c r="AW648" s="133">
        <f t="shared" si="498"/>
        <v>208.99959095725967</v>
      </c>
      <c r="AX648" s="133">
        <f t="shared" si="498"/>
        <v>-243.02278018286026</v>
      </c>
      <c r="AY648" s="99">
        <f t="shared" si="498"/>
        <v>-877.16928188354711</v>
      </c>
      <c r="BA648" s="107" t="s">
        <v>301</v>
      </c>
      <c r="BB648" s="202" t="s">
        <v>36</v>
      </c>
      <c r="BC648" s="35">
        <f t="shared" ref="BC648:BP648" si="499">BC642*BC545*BC484</f>
        <v>0</v>
      </c>
      <c r="BD648" s="133">
        <f t="shared" si="499"/>
        <v>0</v>
      </c>
      <c r="BE648" s="133">
        <f t="shared" si="499"/>
        <v>0</v>
      </c>
      <c r="BF648" s="133">
        <f t="shared" si="499"/>
        <v>0</v>
      </c>
      <c r="BG648" s="35">
        <f t="shared" si="499"/>
        <v>-2.8951442902138639E-3</v>
      </c>
      <c r="BH648" s="133">
        <f t="shared" si="499"/>
        <v>-1.0925072793259884E-4</v>
      </c>
      <c r="BI648" s="35">
        <f t="shared" si="499"/>
        <v>-385.9201749303819</v>
      </c>
      <c r="BJ648" s="133">
        <f t="shared" si="499"/>
        <v>-385.9201749303819</v>
      </c>
      <c r="BK648" s="133">
        <f t="shared" si="499"/>
        <v>-771.84034986076381</v>
      </c>
      <c r="BL648" s="99">
        <f t="shared" si="499"/>
        <v>-1180.4617115517565</v>
      </c>
      <c r="BM648" s="35">
        <f t="shared" si="499"/>
        <v>-385.9201749303819</v>
      </c>
      <c r="BN648" s="133">
        <f t="shared" si="499"/>
        <v>-385.9201749303819</v>
      </c>
      <c r="BO648" s="133">
        <f t="shared" si="499"/>
        <v>-771.84034986076381</v>
      </c>
      <c r="BP648" s="99">
        <f t="shared" si="499"/>
        <v>-1180.4617115517565</v>
      </c>
      <c r="BR648" s="107" t="s">
        <v>301</v>
      </c>
      <c r="BS648" s="202" t="s">
        <v>36</v>
      </c>
      <c r="BT648" s="35">
        <f t="shared" ref="BT648:CG648" si="500">BT642*BT545*BT484</f>
        <v>0</v>
      </c>
      <c r="BU648" s="133">
        <f t="shared" si="500"/>
        <v>0</v>
      </c>
      <c r="BV648" s="133">
        <f t="shared" si="500"/>
        <v>0</v>
      </c>
      <c r="BW648" s="133">
        <f t="shared" si="500"/>
        <v>0</v>
      </c>
      <c r="BX648" s="35">
        <f t="shared" si="500"/>
        <v>4745.6381715223933</v>
      </c>
      <c r="BY648" s="133">
        <f t="shared" si="500"/>
        <v>7273.5288562964233</v>
      </c>
      <c r="BZ648" s="35">
        <f t="shared" si="500"/>
        <v>0</v>
      </c>
      <c r="CA648" s="133">
        <f t="shared" si="500"/>
        <v>0</v>
      </c>
      <c r="CB648" s="133">
        <f t="shared" si="500"/>
        <v>0</v>
      </c>
      <c r="CC648" s="99">
        <f t="shared" si="500"/>
        <v>0</v>
      </c>
      <c r="CD648" s="35">
        <f t="shared" si="500"/>
        <v>0</v>
      </c>
      <c r="CE648" s="133">
        <f t="shared" si="500"/>
        <v>0</v>
      </c>
      <c r="CF648" s="133">
        <f t="shared" si="500"/>
        <v>0</v>
      </c>
      <c r="CG648" s="99">
        <f t="shared" si="500"/>
        <v>0</v>
      </c>
      <c r="CI648" s="107" t="s">
        <v>301</v>
      </c>
      <c r="CJ648" s="202" t="s">
        <v>36</v>
      </c>
      <c r="CK648" s="35">
        <f t="shared" ref="CK648:CX648" si="501">CK642*CK545*CK484</f>
        <v>0</v>
      </c>
      <c r="CL648" s="133">
        <f t="shared" si="501"/>
        <v>0</v>
      </c>
      <c r="CM648" s="133">
        <f t="shared" si="501"/>
        <v>0</v>
      </c>
      <c r="CN648" s="133">
        <f t="shared" si="501"/>
        <v>0</v>
      </c>
      <c r="CO648" s="35">
        <f t="shared" si="501"/>
        <v>1989.5779430329076</v>
      </c>
      <c r="CP648" s="133">
        <f t="shared" si="501"/>
        <v>7273.5288562964233</v>
      </c>
      <c r="CQ648" s="35">
        <f t="shared" si="501"/>
        <v>0</v>
      </c>
      <c r="CR648" s="133">
        <f t="shared" si="501"/>
        <v>0</v>
      </c>
      <c r="CS648" s="133">
        <f t="shared" si="501"/>
        <v>0</v>
      </c>
      <c r="CT648" s="99">
        <f t="shared" si="501"/>
        <v>0</v>
      </c>
      <c r="CU648" s="35">
        <f t="shared" si="501"/>
        <v>0</v>
      </c>
      <c r="CV648" s="133">
        <f t="shared" si="501"/>
        <v>0</v>
      </c>
      <c r="CW648" s="133">
        <f t="shared" si="501"/>
        <v>0</v>
      </c>
      <c r="CX648" s="99">
        <f t="shared" si="501"/>
        <v>0</v>
      </c>
      <c r="CZ648" s="107" t="s">
        <v>301</v>
      </c>
      <c r="DA648" s="202" t="s">
        <v>36</v>
      </c>
      <c r="DB648" s="35">
        <f t="shared" ref="DB648:DO648" si="502">DB642*DB545*DB484</f>
        <v>0</v>
      </c>
      <c r="DC648" s="133">
        <f t="shared" si="502"/>
        <v>0</v>
      </c>
      <c r="DD648" s="133">
        <f t="shared" si="502"/>
        <v>0</v>
      </c>
      <c r="DE648" s="133">
        <f t="shared" si="502"/>
        <v>0</v>
      </c>
      <c r="DF648" s="35">
        <f t="shared" si="502"/>
        <v>-2802.3634718040853</v>
      </c>
      <c r="DG648" s="133">
        <f t="shared" si="502"/>
        <v>-274.47278703005423</v>
      </c>
      <c r="DH648" s="35">
        <f t="shared" si="502"/>
        <v>0</v>
      </c>
      <c r="DI648" s="133">
        <f t="shared" si="502"/>
        <v>0</v>
      </c>
      <c r="DJ648" s="133">
        <f t="shared" si="502"/>
        <v>0</v>
      </c>
      <c r="DK648" s="99">
        <f t="shared" si="502"/>
        <v>0</v>
      </c>
      <c r="DL648" s="35">
        <f t="shared" si="502"/>
        <v>0</v>
      </c>
      <c r="DM648" s="133">
        <f t="shared" si="502"/>
        <v>0</v>
      </c>
      <c r="DN648" s="133">
        <f t="shared" si="502"/>
        <v>0</v>
      </c>
      <c r="DO648" s="99">
        <f t="shared" si="502"/>
        <v>0</v>
      </c>
      <c r="DQ648" s="107" t="s">
        <v>301</v>
      </c>
      <c r="DR648" s="202" t="s">
        <v>36</v>
      </c>
      <c r="DS648" s="35">
        <f t="shared" ref="DS648:EF648" si="503">DS642*DS545*DS484</f>
        <v>0</v>
      </c>
      <c r="DT648" s="133">
        <f t="shared" si="503"/>
        <v>0</v>
      </c>
      <c r="DU648" s="133">
        <f t="shared" si="503"/>
        <v>0</v>
      </c>
      <c r="DV648" s="133">
        <f t="shared" si="503"/>
        <v>0</v>
      </c>
      <c r="DW648" s="35">
        <f t="shared" si="503"/>
        <v>-5558.4237002935715</v>
      </c>
      <c r="DX648" s="133">
        <f t="shared" si="503"/>
        <v>-274.47278703005423</v>
      </c>
      <c r="DY648" s="35">
        <f t="shared" si="503"/>
        <v>0</v>
      </c>
      <c r="DZ648" s="133">
        <f t="shared" si="503"/>
        <v>0</v>
      </c>
      <c r="EA648" s="133">
        <f t="shared" si="503"/>
        <v>0</v>
      </c>
      <c r="EB648" s="99">
        <f t="shared" si="503"/>
        <v>0</v>
      </c>
      <c r="EC648" s="35">
        <f t="shared" si="503"/>
        <v>0</v>
      </c>
      <c r="ED648" s="133">
        <f t="shared" si="503"/>
        <v>0</v>
      </c>
      <c r="EE648" s="133">
        <f t="shared" si="503"/>
        <v>0</v>
      </c>
      <c r="EF648" s="99">
        <f t="shared" si="503"/>
        <v>0</v>
      </c>
    </row>
    <row r="649" spans="2:136" x14ac:dyDescent="0.3">
      <c r="B649" s="91" t="s">
        <v>39</v>
      </c>
      <c r="C649" s="95" t="s">
        <v>40</v>
      </c>
      <c r="D649" s="35">
        <f>IF(D639="+X",D646*D643-D648*D645,-D644*D647+D645*D648)</f>
        <v>-776.66472932485271</v>
      </c>
      <c r="E649" s="133">
        <f>IF(D639="+X",E646*E643,-E644*E647)</f>
        <v>-7027.0168800443153</v>
      </c>
      <c r="F649" s="133">
        <v>0</v>
      </c>
      <c r="G649" s="99">
        <v>0</v>
      </c>
      <c r="H649" s="133">
        <f>IF(H639="+X",H646*H643-H648*H645,-H644*H647+H645*H648)</f>
        <v>1152.7791504834217</v>
      </c>
      <c r="I649" s="99">
        <f>IF(I639="-X",I646*I643-I648*I645,-I644*I647+I645*I648)</f>
        <v>-30548.821196468034</v>
      </c>
      <c r="J649" s="133">
        <f>IF(J639="+Y",-J648*J645,J648*J645)</f>
        <v>-71265.215174722834</v>
      </c>
      <c r="K649" s="133">
        <f>IF(J639="+Y",-K648*K645,K648*K645)</f>
        <v>-60399.666672747153</v>
      </c>
      <c r="L649" s="133">
        <f>IF(J639="+Y",-L648*L645,L648*L645)</f>
        <v>-65397.430147207655</v>
      </c>
      <c r="M649" s="133">
        <f>IF(J639="+Y",-M648*M645,M648*M645)</f>
        <v>-31117.208592919724</v>
      </c>
      <c r="N649" s="36">
        <f>J649</f>
        <v>-71265.215174722834</v>
      </c>
      <c r="O649" s="191">
        <f>K649</f>
        <v>-60399.666672747153</v>
      </c>
      <c r="P649" s="191">
        <f>L649</f>
        <v>-65397.430147207655</v>
      </c>
      <c r="Q649" s="192">
        <f>M649</f>
        <v>-31117.208592919724</v>
      </c>
      <c r="S649" s="91" t="s">
        <v>39</v>
      </c>
      <c r="T649" s="196" t="s">
        <v>40</v>
      </c>
      <c r="U649" s="35">
        <f>IF(U639="+X",U646*U643-U648*U645,-U644*U647+U645*U648)</f>
        <v>-776.66472932485271</v>
      </c>
      <c r="V649" s="133">
        <f>IF(U639="+X",V646*V643,-V644*V647)</f>
        <v>-7027.0168800443153</v>
      </c>
      <c r="W649" s="133">
        <v>0</v>
      </c>
      <c r="X649" s="99">
        <v>0</v>
      </c>
      <c r="Y649" s="133">
        <f>IF(Y639="+X",Y646*Y643-Y648*Y645,-Y644*Y647+Y645*Y648)</f>
        <v>1152.7791504834217</v>
      </c>
      <c r="Z649" s="99">
        <f>IF(Z639="-X",Z646*Z643-Z648*Z645,-Z644*Z647+Z645*Z648)</f>
        <v>-30548.821196468034</v>
      </c>
      <c r="AA649" s="133">
        <f>IF(AA639="+Y",-AA648*AA645,AA648*AA645)</f>
        <v>-38098.438226486804</v>
      </c>
      <c r="AB649" s="133">
        <f>IF(AA639="+Y",-AB648*AB645,AB648*AB645)</f>
        <v>-32289.707734556079</v>
      </c>
      <c r="AC649" s="133">
        <f>IF(AA639="+Y",-AC648*AC645,AC648*AC645)</f>
        <v>-47153.223993319989</v>
      </c>
      <c r="AD649" s="133">
        <f>IF(AA639="+Y",-AD648*AD645,AD648*AD645)</f>
        <v>-27174.407007233</v>
      </c>
      <c r="AE649" s="36">
        <f>AA649</f>
        <v>-38098.438226486804</v>
      </c>
      <c r="AF649" s="191">
        <f t="shared" ref="AF649" si="504">AB649</f>
        <v>-32289.707734556079</v>
      </c>
      <c r="AG649" s="191">
        <f t="shared" ref="AG649" si="505">AC649</f>
        <v>-47153.223993319989</v>
      </c>
      <c r="AH649" s="192">
        <f t="shared" ref="AH649" si="506">AD649</f>
        <v>-27174.407007233</v>
      </c>
      <c r="AJ649" s="91" t="s">
        <v>39</v>
      </c>
      <c r="AK649" s="196" t="s">
        <v>40</v>
      </c>
      <c r="AL649" s="35">
        <f>IF(AL639="+X",AL646*AL643-AL648*AL645,-AL644*AL647+AL645*AL648)</f>
        <v>-8827.8664822064311</v>
      </c>
      <c r="AM649" s="133">
        <f>IF(AL639="+X",AM646*AM643,-AM644*AM647)</f>
        <v>1024.1848728372631</v>
      </c>
      <c r="AN649" s="133">
        <v>0</v>
      </c>
      <c r="AO649" s="99">
        <v>0</v>
      </c>
      <c r="AP649" s="133">
        <f>IF(AP639="+X",AP646*AP643-AP648*AP645,-AP644*AP647+AP645*AP648)</f>
        <v>-30548.647487810624</v>
      </c>
      <c r="AQ649" s="99">
        <f>IF(AQ639="-X",AQ646*AQ643-AQ648*AQ645,-AQ644*AQ647+AQ645*AQ648)</f>
        <v>1152.7857055270977</v>
      </c>
      <c r="AR649" s="133">
        <f>IF(AR639="+Y",-AR648*AR645,AR648*AR645)</f>
        <v>-11651.727195867226</v>
      </c>
      <c r="AS649" s="133">
        <f>IF(AR639="+Y",-AS648*AS645,AS648*AS645)</f>
        <v>-9875.2306727305186</v>
      </c>
      <c r="AT649" s="133">
        <f>IF(AR639="+Y",-AT648*AT645,AT648*AT645)</f>
        <v>8384.2859163086796</v>
      </c>
      <c r="AU649" s="133">
        <f>IF(AR639="+Y",-AU648*AU645,AU648*AU645)</f>
        <v>11403.200664486112</v>
      </c>
      <c r="AV649" s="36">
        <f>AR649</f>
        <v>-11651.727195867226</v>
      </c>
      <c r="AW649" s="191">
        <f t="shared" ref="AW649" si="507">AS649</f>
        <v>-9875.2306727305186</v>
      </c>
      <c r="AX649" s="191">
        <f t="shared" ref="AX649" si="508">AT649</f>
        <v>8384.2859163086796</v>
      </c>
      <c r="AY649" s="192">
        <f t="shared" ref="AY649" si="509">AU649</f>
        <v>11403.200664486112</v>
      </c>
      <c r="BA649" s="91" t="s">
        <v>39</v>
      </c>
      <c r="BB649" s="196" t="s">
        <v>40</v>
      </c>
      <c r="BC649" s="35">
        <f>IF(BC639="+X",BC646*BC643-BC648*BC645,-BC644*BC647+BC645*BC648)</f>
        <v>-8827.8664822064311</v>
      </c>
      <c r="BD649" s="133">
        <f>IF(BC639="+X",BD646*BD643,-BD644*BD647)</f>
        <v>1024.1848728372631</v>
      </c>
      <c r="BE649" s="133">
        <v>0</v>
      </c>
      <c r="BF649" s="99">
        <v>0</v>
      </c>
      <c r="BG649" s="133">
        <f>IF(BG639="+X",BG646*BG643-BG648*BG645,-BG644*BG647+BG645*BG648)</f>
        <v>-30548.647487810624</v>
      </c>
      <c r="BH649" s="99">
        <f>IF(BH639="-X",BH646*BH643-BH648*BH645,-BH644*BH647+BH645*BH648)</f>
        <v>1152.7857055270977</v>
      </c>
      <c r="BI649" s="133">
        <f>IF(BI639="+Y",-BI648*BI645,BI648*BI645)</f>
        <v>21515.049752368792</v>
      </c>
      <c r="BJ649" s="133">
        <f>IF(BI639="+Y",-BJ648*BJ645,BJ648*BJ645)</f>
        <v>18234.728265460544</v>
      </c>
      <c r="BK649" s="133">
        <f>IF(BI639="+Y",-BK648*BK645,BK648*BK645)</f>
        <v>26628.492070196353</v>
      </c>
      <c r="BL649" s="133">
        <f>IF(BI639="+Y",-BL648*BL645,BL648*BL645)</f>
        <v>15346.002250172834</v>
      </c>
      <c r="BM649" s="36">
        <f>BI649</f>
        <v>21515.049752368792</v>
      </c>
      <c r="BN649" s="191">
        <f t="shared" ref="BN649" si="510">BJ649</f>
        <v>18234.728265460544</v>
      </c>
      <c r="BO649" s="191">
        <f t="shared" ref="BO649" si="511">BK649</f>
        <v>26628.492070196353</v>
      </c>
      <c r="BP649" s="192">
        <f t="shared" ref="BP649" si="512">BL649</f>
        <v>15346.002250172834</v>
      </c>
      <c r="BR649" s="91" t="s">
        <v>39</v>
      </c>
      <c r="BS649" s="196" t="s">
        <v>40</v>
      </c>
      <c r="BT649" s="35">
        <f>IF(BT639="+X",BT646*BT643-BT648*BT645,-BT644*BT647+BT645*BT648)</f>
        <v>776.66472932485271</v>
      </c>
      <c r="BU649" s="133">
        <f>IF(BT639="+X",BU646*BU643,-BU644*BU647)</f>
        <v>7027.0168800443153</v>
      </c>
      <c r="BV649" s="133">
        <v>0</v>
      </c>
      <c r="BW649" s="99">
        <v>0</v>
      </c>
      <c r="BX649" s="133">
        <f>IF(BX639="+X",BX646*BX643-BX648*BX645,-BX644*BX647+BX645*BX648)</f>
        <v>165148.20836897928</v>
      </c>
      <c r="BY649" s="99">
        <f>IF(BY639="-X",BY646*BY643-BY648*BY645,-BY644*BY647+BY645*BY648)</f>
        <v>183292.9271786699</v>
      </c>
      <c r="BZ649" s="133">
        <f>IF(BZ639="+Y",-BZ648*BZ645,BZ648*BZ645)</f>
        <v>0</v>
      </c>
      <c r="CA649" s="133">
        <f>IF(BZ639="+Y",-CA648*CA645,CA648*CA645)</f>
        <v>0</v>
      </c>
      <c r="CB649" s="133">
        <f>IF(BZ639="+Y",-CB648*CB645,CB648*CB645)</f>
        <v>0</v>
      </c>
      <c r="CC649" s="133">
        <f>IF(BZ639="+Y",-CC648*CC645,CC648*CC645)</f>
        <v>0</v>
      </c>
      <c r="CD649" s="36">
        <f>BZ649</f>
        <v>0</v>
      </c>
      <c r="CE649" s="191">
        <f t="shared" ref="CE649" si="513">CA649</f>
        <v>0</v>
      </c>
      <c r="CF649" s="191">
        <f t="shared" ref="CF649" si="514">CB649</f>
        <v>0</v>
      </c>
      <c r="CG649" s="192">
        <f t="shared" ref="CG649" si="515">CC649</f>
        <v>0</v>
      </c>
      <c r="CI649" s="91" t="s">
        <v>39</v>
      </c>
      <c r="CJ649" s="196" t="s">
        <v>40</v>
      </c>
      <c r="CK649" s="35">
        <f>IF(CK639="+X",CK646*CK643-CK648*CK645,-CK644*CK647+CK645*CK648)</f>
        <v>776.66472932485271</v>
      </c>
      <c r="CL649" s="133">
        <f>IF(CK639="+X",CL646*CL643,-CL644*CL647)</f>
        <v>7027.0168800443153</v>
      </c>
      <c r="CM649" s="133">
        <v>0</v>
      </c>
      <c r="CN649" s="99">
        <v>0</v>
      </c>
      <c r="CO649" s="133">
        <f>IF(CO639="+X",CO646*CO643-CO648*CO645,-CO644*CO647+CO645*CO648)</f>
        <v>69237.312417545181</v>
      </c>
      <c r="CP649" s="99">
        <f>IF(CP639="-X",CP646*CP643-CP648*CP645,-CP644*CP647+CP645*CP648)</f>
        <v>183292.9271786699</v>
      </c>
      <c r="CQ649" s="133">
        <f>IF(CQ639="+Y",-CQ648*CQ645,CQ648*CQ645)</f>
        <v>0</v>
      </c>
      <c r="CR649" s="133">
        <f>IF(CQ639="+Y",-CR648*CR645,CR648*CR645)</f>
        <v>0</v>
      </c>
      <c r="CS649" s="133">
        <f>IF(CQ639="+Y",-CS648*CS645,CS648*CS645)</f>
        <v>0</v>
      </c>
      <c r="CT649" s="133">
        <f>IF(CQ639="+Y",-CT648*CT645,CT648*CT645)</f>
        <v>0</v>
      </c>
      <c r="CU649" s="36">
        <f>CQ649</f>
        <v>0</v>
      </c>
      <c r="CV649" s="191">
        <f t="shared" ref="CV649" si="516">CR649</f>
        <v>0</v>
      </c>
      <c r="CW649" s="191">
        <f t="shared" ref="CW649" si="517">CS649</f>
        <v>0</v>
      </c>
      <c r="CX649" s="192">
        <f t="shared" ref="CX649" si="518">CT649</f>
        <v>0</v>
      </c>
      <c r="CZ649" s="91" t="s">
        <v>39</v>
      </c>
      <c r="DA649" s="196" t="s">
        <v>40</v>
      </c>
      <c r="DB649" s="35">
        <f>IF(DB639="+X",DB646*DB643-DB648*DB645,-DB644*DB647+DB645*DB648)</f>
        <v>8827.8664822064311</v>
      </c>
      <c r="DC649" s="133">
        <f>IF(DB639="+X",DC646*DC643,-DC644*DC647)</f>
        <v>-1024.1848728372631</v>
      </c>
      <c r="DD649" s="133">
        <v>0</v>
      </c>
      <c r="DE649" s="99">
        <v>0</v>
      </c>
      <c r="DF649" s="133">
        <f>IF(DF639="+X",DF646*DF643-DF648*DF645,-DF644*DF647+DF645*DF648)</f>
        <v>-97522.248818782158</v>
      </c>
      <c r="DG649" s="99">
        <f>IF(DG639="-X",DG646*DG643-DG648*DG645,-DG644*DG647+DG645*DG648)</f>
        <v>-6916.7142331573668</v>
      </c>
      <c r="DH649" s="133">
        <f>IF(DH639="+Y",-DH648*DH645,DH648*DH645)</f>
        <v>0</v>
      </c>
      <c r="DI649" s="133">
        <f>IF(DH639="+Y",-DI648*DI645,DI648*DI645)</f>
        <v>0</v>
      </c>
      <c r="DJ649" s="133">
        <f>IF(DH639="+Y",-DJ648*DJ645,DJ648*DJ645)</f>
        <v>0</v>
      </c>
      <c r="DK649" s="133">
        <f>IF(DH639="+Y",-DK648*DK645,DK648*DK645)</f>
        <v>0</v>
      </c>
      <c r="DL649" s="36">
        <f>DH649</f>
        <v>0</v>
      </c>
      <c r="DM649" s="191">
        <f t="shared" ref="DM649" si="519">DI649</f>
        <v>0</v>
      </c>
      <c r="DN649" s="191">
        <f t="shared" ref="DN649" si="520">DJ649</f>
        <v>0</v>
      </c>
      <c r="DO649" s="192">
        <f t="shared" ref="DO649" si="521">DK649</f>
        <v>0</v>
      </c>
      <c r="DQ649" s="91" t="s">
        <v>39</v>
      </c>
      <c r="DR649" s="196" t="s">
        <v>40</v>
      </c>
      <c r="DS649" s="35">
        <f>IF(DS639="+X",DS646*DS643-DS648*DS645,-DS644*DS647+DS645*DS648)</f>
        <v>8827.8664822064311</v>
      </c>
      <c r="DT649" s="133">
        <f>IF(DS639="+X",DT646*DT643,-DT644*DT647)</f>
        <v>-1024.1848728372631</v>
      </c>
      <c r="DU649" s="133">
        <v>0</v>
      </c>
      <c r="DV649" s="99">
        <v>0</v>
      </c>
      <c r="DW649" s="133">
        <f>IF(DW639="+X",DW646*DW643-DW648*DW645,-DW644*DW647+DW645*DW648)</f>
        <v>-193433.14477021628</v>
      </c>
      <c r="DX649" s="99">
        <f>IF(DX639="-X",DX646*DX643-DX648*DX645,-DX644*DX647+DX645*DX648)</f>
        <v>-6916.7142331573668</v>
      </c>
      <c r="DY649" s="133">
        <f>IF(DY639="+Y",-DY648*DY645,DY648*DY645)</f>
        <v>0</v>
      </c>
      <c r="DZ649" s="133">
        <f>IF(DY639="+Y",-DZ648*DZ645,DZ648*DZ645)</f>
        <v>0</v>
      </c>
      <c r="EA649" s="133">
        <f>IF(DY639="+Y",-EA648*EA645,EA648*EA645)</f>
        <v>0</v>
      </c>
      <c r="EB649" s="133">
        <f>IF(DY639="+Y",-EB648*EB645,EB648*EB645)</f>
        <v>0</v>
      </c>
      <c r="EC649" s="36">
        <f>DY649</f>
        <v>0</v>
      </c>
      <c r="ED649" s="191">
        <f t="shared" ref="ED649" si="522">DZ649</f>
        <v>0</v>
      </c>
      <c r="EE649" s="191">
        <f t="shared" ref="EE649" si="523">EA649</f>
        <v>0</v>
      </c>
      <c r="EF649" s="192">
        <f t="shared" ref="EF649" si="524">EB649</f>
        <v>0</v>
      </c>
    </row>
    <row r="650" spans="2:136" x14ac:dyDescent="0.3">
      <c r="B650" s="107" t="s">
        <v>35</v>
      </c>
      <c r="C650" s="16" t="s">
        <v>36</v>
      </c>
      <c r="D650" s="20">
        <f>SUM(D646:Q646)</f>
        <v>-4050.6372231222031</v>
      </c>
      <c r="E650" s="136"/>
      <c r="F650" s="136"/>
      <c r="G650" s="136"/>
      <c r="H650" s="136"/>
      <c r="I650" s="136"/>
      <c r="J650" s="136"/>
      <c r="K650" s="136"/>
      <c r="L650" s="136"/>
      <c r="M650" s="136"/>
      <c r="N650" s="136"/>
      <c r="O650" s="136"/>
      <c r="P650" s="136"/>
      <c r="Q650" s="136"/>
      <c r="S650" s="107" t="s">
        <v>35</v>
      </c>
      <c r="T650" s="202" t="s">
        <v>36</v>
      </c>
      <c r="U650" s="20">
        <f>SUM(U646:AH646)</f>
        <v>-4050.6372231222031</v>
      </c>
      <c r="V650" s="136"/>
      <c r="W650" s="136"/>
      <c r="X650" s="136"/>
      <c r="Y650" s="136"/>
      <c r="Z650" s="136"/>
      <c r="AA650" s="136"/>
      <c r="AB650" s="136"/>
      <c r="AC650" s="136"/>
      <c r="AD650" s="136"/>
      <c r="AE650" s="136"/>
      <c r="AF650" s="136"/>
      <c r="AG650" s="136"/>
      <c r="AH650" s="136"/>
      <c r="AJ650" s="107" t="s">
        <v>35</v>
      </c>
      <c r="AK650" s="202" t="s">
        <v>36</v>
      </c>
      <c r="AL650" s="20">
        <f>SUM(AL646:AY646)</f>
        <v>-4050.6372231222031</v>
      </c>
      <c r="AM650" s="136"/>
      <c r="AN650" s="136"/>
      <c r="AO650" s="136"/>
      <c r="AP650" s="136"/>
      <c r="AQ650" s="136"/>
      <c r="AR650" s="136"/>
      <c r="AS650" s="136"/>
      <c r="AT650" s="136"/>
      <c r="AU650" s="136"/>
      <c r="AV650" s="136"/>
      <c r="AW650" s="136"/>
      <c r="AX650" s="136"/>
      <c r="AY650" s="136"/>
      <c r="BA650" s="107" t="s">
        <v>35</v>
      </c>
      <c r="BB650" s="202" t="s">
        <v>36</v>
      </c>
      <c r="BC650" s="20">
        <f>SUM(BC646:BP646)</f>
        <v>-4050.6372231222031</v>
      </c>
      <c r="BD650" s="136"/>
      <c r="BE650" s="136"/>
      <c r="BF650" s="136"/>
      <c r="BG650" s="136"/>
      <c r="BH650" s="136"/>
      <c r="BI650" s="136"/>
      <c r="BJ650" s="136"/>
      <c r="BK650" s="136"/>
      <c r="BL650" s="136"/>
      <c r="BM650" s="136"/>
      <c r="BN650" s="136"/>
      <c r="BO650" s="136"/>
      <c r="BP650" s="136"/>
      <c r="BR650" s="107" t="s">
        <v>35</v>
      </c>
      <c r="BS650" s="202" t="s">
        <v>36</v>
      </c>
      <c r="BT650" s="20">
        <f>SUM(BT646:CG646)</f>
        <v>0</v>
      </c>
      <c r="BU650" s="136"/>
      <c r="BV650" s="136"/>
      <c r="BW650" s="136"/>
      <c r="BX650" s="136"/>
      <c r="BY650" s="136"/>
      <c r="BZ650" s="136"/>
      <c r="CA650" s="136"/>
      <c r="CB650" s="136"/>
      <c r="CC650" s="136"/>
      <c r="CD650" s="136"/>
      <c r="CE650" s="136"/>
      <c r="CF650" s="136"/>
      <c r="CG650" s="136"/>
      <c r="CI650" s="107" t="s">
        <v>35</v>
      </c>
      <c r="CJ650" s="202" t="s">
        <v>36</v>
      </c>
      <c r="CK650" s="20">
        <f>SUM(CK646:CX646)</f>
        <v>0</v>
      </c>
      <c r="CL650" s="136"/>
      <c r="CM650" s="136"/>
      <c r="CN650" s="136"/>
      <c r="CO650" s="136"/>
      <c r="CP650" s="136"/>
      <c r="CQ650" s="136"/>
      <c r="CR650" s="136"/>
      <c r="CS650" s="136"/>
      <c r="CT650" s="136"/>
      <c r="CU650" s="136"/>
      <c r="CV650" s="136"/>
      <c r="CW650" s="136"/>
      <c r="CX650" s="136"/>
      <c r="CZ650" s="107" t="s">
        <v>35</v>
      </c>
      <c r="DA650" s="202" t="s">
        <v>36</v>
      </c>
      <c r="DB650" s="20">
        <f>SUM(DB646:DO646)</f>
        <v>0</v>
      </c>
      <c r="DC650" s="136"/>
      <c r="DD650" s="136"/>
      <c r="DE650" s="136"/>
      <c r="DF650" s="136"/>
      <c r="DG650" s="136"/>
      <c r="DH650" s="136"/>
      <c r="DI650" s="136"/>
      <c r="DJ650" s="136"/>
      <c r="DK650" s="136"/>
      <c r="DL650" s="136"/>
      <c r="DM650" s="136"/>
      <c r="DN650" s="136"/>
      <c r="DO650" s="136"/>
      <c r="DQ650" s="107" t="s">
        <v>35</v>
      </c>
      <c r="DR650" s="202" t="s">
        <v>36</v>
      </c>
      <c r="DS650" s="20">
        <f>SUM(DS646:EF646)</f>
        <v>0</v>
      </c>
      <c r="DT650" s="136"/>
      <c r="DU650" s="136"/>
      <c r="DV650" s="136"/>
      <c r="DW650" s="136"/>
      <c r="DX650" s="136"/>
      <c r="DY650" s="136"/>
      <c r="DZ650" s="136"/>
      <c r="EA650" s="136"/>
      <c r="EB650" s="136"/>
      <c r="EC650" s="136"/>
      <c r="ED650" s="136"/>
      <c r="EE650" s="136"/>
      <c r="EF650" s="136"/>
    </row>
    <row r="651" spans="2:136" x14ac:dyDescent="0.3">
      <c r="B651" s="107" t="s">
        <v>37</v>
      </c>
      <c r="C651" s="16" t="s">
        <v>36</v>
      </c>
      <c r="D651" s="20">
        <f>SUM(D647:Q647)</f>
        <v>0</v>
      </c>
      <c r="E651" s="136"/>
      <c r="F651" s="136"/>
      <c r="G651" s="136"/>
      <c r="H651" s="136"/>
      <c r="I651" s="136"/>
      <c r="J651" s="136"/>
      <c r="K651" s="136"/>
      <c r="L651" s="136"/>
      <c r="M651" s="136"/>
      <c r="N651" s="136"/>
      <c r="O651" s="136"/>
      <c r="P651" s="136"/>
      <c r="Q651" s="136"/>
      <c r="S651" s="107" t="s">
        <v>37</v>
      </c>
      <c r="T651" s="202" t="s">
        <v>36</v>
      </c>
      <c r="U651" s="20">
        <f>SUM(U647:AH647)</f>
        <v>0</v>
      </c>
      <c r="V651" s="136"/>
      <c r="W651" s="136"/>
      <c r="X651" s="136"/>
      <c r="Y651" s="136"/>
      <c r="Z651" s="136"/>
      <c r="AA651" s="136"/>
      <c r="AB651" s="136"/>
      <c r="AC651" s="136"/>
      <c r="AD651" s="136"/>
      <c r="AE651" s="136"/>
      <c r="AF651" s="136"/>
      <c r="AG651" s="136"/>
      <c r="AH651" s="136"/>
      <c r="AJ651" s="107" t="s">
        <v>37</v>
      </c>
      <c r="AK651" s="202" t="s">
        <v>36</v>
      </c>
      <c r="AL651" s="20">
        <f>SUM(AL647:AY647)</f>
        <v>0</v>
      </c>
      <c r="AM651" s="136"/>
      <c r="AN651" s="136"/>
      <c r="AO651" s="136"/>
      <c r="AP651" s="136"/>
      <c r="AQ651" s="136"/>
      <c r="AR651" s="136"/>
      <c r="AS651" s="136"/>
      <c r="AT651" s="136"/>
      <c r="AU651" s="136"/>
      <c r="AV651" s="136"/>
      <c r="AW651" s="136"/>
      <c r="AX651" s="136"/>
      <c r="AY651" s="136"/>
      <c r="BA651" s="107" t="s">
        <v>37</v>
      </c>
      <c r="BB651" s="202" t="s">
        <v>36</v>
      </c>
      <c r="BC651" s="20">
        <f>SUM(BC647:BP647)</f>
        <v>0</v>
      </c>
      <c r="BD651" s="136"/>
      <c r="BE651" s="136"/>
      <c r="BF651" s="136"/>
      <c r="BG651" s="136"/>
      <c r="BH651" s="136"/>
      <c r="BI651" s="136"/>
      <c r="BJ651" s="136"/>
      <c r="BK651" s="136"/>
      <c r="BL651" s="136"/>
      <c r="BM651" s="136"/>
      <c r="BN651" s="136"/>
      <c r="BO651" s="136"/>
      <c r="BP651" s="136"/>
      <c r="BR651" s="107" t="s">
        <v>37</v>
      </c>
      <c r="BS651" s="202" t="s">
        <v>36</v>
      </c>
      <c r="BT651" s="20">
        <f>SUM(BT647:CG647)</f>
        <v>-3467.654813206711</v>
      </c>
      <c r="BU651" s="136"/>
      <c r="BV651" s="136"/>
      <c r="BW651" s="136"/>
      <c r="BX651" s="136"/>
      <c r="BY651" s="136"/>
      <c r="BZ651" s="136"/>
      <c r="CA651" s="136"/>
      <c r="CB651" s="136"/>
      <c r="CC651" s="136"/>
      <c r="CD651" s="136"/>
      <c r="CE651" s="136"/>
      <c r="CF651" s="136"/>
      <c r="CG651" s="136"/>
      <c r="CI651" s="107" t="s">
        <v>37</v>
      </c>
      <c r="CJ651" s="202" t="s">
        <v>36</v>
      </c>
      <c r="CK651" s="20">
        <f>SUM(CK647:CX647)</f>
        <v>-5121.2909503004021</v>
      </c>
      <c r="CL651" s="136"/>
      <c r="CM651" s="136"/>
      <c r="CN651" s="136"/>
      <c r="CO651" s="136"/>
      <c r="CP651" s="136"/>
      <c r="CQ651" s="136"/>
      <c r="CR651" s="136"/>
      <c r="CS651" s="136"/>
      <c r="CT651" s="136"/>
      <c r="CU651" s="136"/>
      <c r="CV651" s="136"/>
      <c r="CW651" s="136"/>
      <c r="CX651" s="136"/>
      <c r="CZ651" s="107" t="s">
        <v>37</v>
      </c>
      <c r="DA651" s="202" t="s">
        <v>36</v>
      </c>
      <c r="DB651" s="20">
        <f>SUM(DB647:DO647)</f>
        <v>-3467.654813206711</v>
      </c>
      <c r="DC651" s="136"/>
      <c r="DD651" s="136"/>
      <c r="DE651" s="136"/>
      <c r="DF651" s="136"/>
      <c r="DG651" s="136"/>
      <c r="DH651" s="136"/>
      <c r="DI651" s="136"/>
      <c r="DJ651" s="136"/>
      <c r="DK651" s="136"/>
      <c r="DL651" s="136"/>
      <c r="DM651" s="136"/>
      <c r="DN651" s="136"/>
      <c r="DO651" s="136"/>
      <c r="DQ651" s="107" t="s">
        <v>37</v>
      </c>
      <c r="DR651" s="202" t="s">
        <v>36</v>
      </c>
      <c r="DS651" s="20">
        <f>SUM(DS647:EF647)</f>
        <v>-5121.290950300403</v>
      </c>
      <c r="DT651" s="136"/>
      <c r="DU651" s="136"/>
      <c r="DV651" s="136"/>
      <c r="DW651" s="136"/>
      <c r="DX651" s="136"/>
      <c r="DY651" s="136"/>
      <c r="DZ651" s="136"/>
      <c r="EA651" s="136"/>
      <c r="EB651" s="136"/>
      <c r="EC651" s="136"/>
      <c r="ED651" s="136"/>
      <c r="EE651" s="136"/>
      <c r="EF651" s="136"/>
    </row>
    <row r="652" spans="2:136" x14ac:dyDescent="0.3">
      <c r="B652" s="107" t="s">
        <v>38</v>
      </c>
      <c r="C652" s="16" t="s">
        <v>36</v>
      </c>
      <c r="D652" s="20">
        <f>SUM(D648:Q648)</f>
        <v>13691.620530744203</v>
      </c>
      <c r="E652" s="136"/>
      <c r="F652" s="136"/>
      <c r="G652" s="136"/>
      <c r="H652" s="136"/>
      <c r="I652" s="136"/>
      <c r="J652" s="136"/>
      <c r="K652" s="136"/>
      <c r="L652" s="136"/>
      <c r="M652" s="136"/>
      <c r="N652" s="136"/>
      <c r="O652" s="136"/>
      <c r="P652" s="136"/>
      <c r="Q652" s="136"/>
      <c r="S652" s="107" t="s">
        <v>38</v>
      </c>
      <c r="T652" s="202" t="s">
        <v>36</v>
      </c>
      <c r="U652" s="20">
        <f>SUM(U648:AH648)</f>
        <v>9647.7214685014114</v>
      </c>
      <c r="V652" s="136"/>
      <c r="W652" s="136"/>
      <c r="X652" s="136"/>
      <c r="Y652" s="136"/>
      <c r="Z652" s="136"/>
      <c r="AA652" s="136"/>
      <c r="AB652" s="136"/>
      <c r="AC652" s="136"/>
      <c r="AD652" s="136"/>
      <c r="AE652" s="136"/>
      <c r="AF652" s="136"/>
      <c r="AG652" s="136"/>
      <c r="AH652" s="136"/>
      <c r="AJ652" s="107" t="s">
        <v>38</v>
      </c>
      <c r="AK652" s="202" t="s">
        <v>36</v>
      </c>
      <c r="AL652" s="20">
        <f>SUM(AL648:AY648)</f>
        <v>-1404.3887646987941</v>
      </c>
      <c r="AM652" s="136"/>
      <c r="AN652" s="136"/>
      <c r="AO652" s="136"/>
      <c r="AP652" s="136"/>
      <c r="AQ652" s="136"/>
      <c r="AR652" s="136"/>
      <c r="AS652" s="136"/>
      <c r="AT652" s="136"/>
      <c r="AU652" s="136"/>
      <c r="AV652" s="136"/>
      <c r="AW652" s="136"/>
      <c r="AX652" s="136"/>
      <c r="AY652" s="136"/>
      <c r="BA652" s="107" t="s">
        <v>38</v>
      </c>
      <c r="BB652" s="202" t="s">
        <v>36</v>
      </c>
      <c r="BC652" s="20">
        <f>SUM(BC648:BP648)</f>
        <v>-5448.2878269415869</v>
      </c>
      <c r="BD652" s="136"/>
      <c r="BE652" s="136"/>
      <c r="BF652" s="136"/>
      <c r="BG652" s="136"/>
      <c r="BH652" s="136"/>
      <c r="BI652" s="136"/>
      <c r="BJ652" s="136"/>
      <c r="BK652" s="136"/>
      <c r="BL652" s="136"/>
      <c r="BM652" s="136"/>
      <c r="BN652" s="136"/>
      <c r="BO652" s="136"/>
      <c r="BP652" s="136"/>
      <c r="BR652" s="107" t="s">
        <v>38</v>
      </c>
      <c r="BS652" s="202" t="s">
        <v>36</v>
      </c>
      <c r="BT652" s="20">
        <f>SUM(BT648:CG648)</f>
        <v>12019.167027818818</v>
      </c>
      <c r="BU652" s="136"/>
      <c r="BV652" s="136"/>
      <c r="BW652" s="136"/>
      <c r="BX652" s="136"/>
      <c r="BY652" s="136"/>
      <c r="BZ652" s="136"/>
      <c r="CA652" s="136"/>
      <c r="CB652" s="136"/>
      <c r="CC652" s="136"/>
      <c r="CD652" s="136"/>
      <c r="CE652" s="136"/>
      <c r="CF652" s="136"/>
      <c r="CG652" s="136"/>
      <c r="CI652" s="107" t="s">
        <v>38</v>
      </c>
      <c r="CJ652" s="202" t="s">
        <v>36</v>
      </c>
      <c r="CK652" s="20">
        <f>SUM(CK648:CX648)</f>
        <v>9263.1067993293309</v>
      </c>
      <c r="CL652" s="136"/>
      <c r="CM652" s="136"/>
      <c r="CN652" s="136"/>
      <c r="CO652" s="136"/>
      <c r="CP652" s="136"/>
      <c r="CQ652" s="136"/>
      <c r="CR652" s="136"/>
      <c r="CS652" s="136"/>
      <c r="CT652" s="136"/>
      <c r="CU652" s="136"/>
      <c r="CV652" s="136"/>
      <c r="CW652" s="136"/>
      <c r="CX652" s="136"/>
      <c r="CZ652" s="107" t="s">
        <v>38</v>
      </c>
      <c r="DA652" s="202" t="s">
        <v>36</v>
      </c>
      <c r="DB652" s="20">
        <f>SUM(DB648:DO648)</f>
        <v>-3076.8362588341397</v>
      </c>
      <c r="DC652" s="136"/>
      <c r="DD652" s="136"/>
      <c r="DE652" s="136"/>
      <c r="DF652" s="136"/>
      <c r="DG652" s="136"/>
      <c r="DH652" s="136"/>
      <c r="DI652" s="136"/>
      <c r="DJ652" s="136"/>
      <c r="DK652" s="136"/>
      <c r="DL652" s="136"/>
      <c r="DM652" s="136"/>
      <c r="DN652" s="136"/>
      <c r="DO652" s="136"/>
      <c r="DQ652" s="107" t="s">
        <v>38</v>
      </c>
      <c r="DR652" s="202" t="s">
        <v>36</v>
      </c>
      <c r="DS652" s="20">
        <f>SUM(DS648:EF648)</f>
        <v>-5832.8964873236255</v>
      </c>
      <c r="DT652" s="136"/>
      <c r="DU652" s="136"/>
      <c r="DV652" s="136"/>
      <c r="DW652" s="136"/>
      <c r="DX652" s="136"/>
      <c r="DY652" s="136"/>
      <c r="DZ652" s="136"/>
      <c r="EA652" s="136"/>
      <c r="EB652" s="136"/>
      <c r="EC652" s="136"/>
      <c r="ED652" s="136"/>
      <c r="EE652" s="136"/>
      <c r="EF652" s="136"/>
    </row>
    <row r="653" spans="2:136" x14ac:dyDescent="0.3">
      <c r="B653" s="91" t="s">
        <v>39</v>
      </c>
      <c r="C653" s="95" t="s">
        <v>40</v>
      </c>
      <c r="D653" s="103">
        <f>SUM(D649:Q649)</f>
        <v>-493558.76483054855</v>
      </c>
      <c r="E653" s="193" t="str">
        <f>IF(D639="+X","Must be NEGATIVE for overturn","Must be POSITIVE for overturn")</f>
        <v>Must be NEGATIVE for overturn</v>
      </c>
      <c r="F653" s="16"/>
      <c r="G653" s="16"/>
      <c r="H653" s="16"/>
      <c r="I653" s="16"/>
      <c r="J653" s="12"/>
      <c r="K653" s="16"/>
      <c r="L653" s="16"/>
      <c r="M653" s="16"/>
      <c r="N653" s="16"/>
      <c r="O653" s="16"/>
      <c r="P653" s="16"/>
      <c r="Q653" s="16"/>
      <c r="S653" s="91" t="s">
        <v>39</v>
      </c>
      <c r="T653" s="196" t="s">
        <v>40</v>
      </c>
      <c r="U653" s="103">
        <f>SUM(U649:AH649)</f>
        <v>-326631.27757854556</v>
      </c>
      <c r="V653" s="193" t="str">
        <f>IF(U639="+X","Must be NEGATIVE for overturn","Must be POSITIVE for overturn")</f>
        <v>Must be NEGATIVE for overturn</v>
      </c>
      <c r="W653" s="202"/>
      <c r="X653" s="202"/>
      <c r="Y653" s="202"/>
      <c r="Z653" s="202"/>
      <c r="AA653" s="12"/>
      <c r="AB653" s="202"/>
      <c r="AC653" s="202"/>
      <c r="AD653" s="202"/>
      <c r="AE653" s="202"/>
      <c r="AF653" s="202"/>
      <c r="AG653" s="202"/>
      <c r="AH653" s="202"/>
      <c r="AJ653" s="91" t="s">
        <v>39</v>
      </c>
      <c r="AK653" s="196" t="s">
        <v>40</v>
      </c>
      <c r="AL653" s="103">
        <f>SUM(AL649:AY649)</f>
        <v>-40678.485967258603</v>
      </c>
      <c r="AM653" s="193" t="str">
        <f>IF(AL639="+X","Must be NEGATIVE for overturn","Must be POSITIVE for overturn")</f>
        <v>Must be NEGATIVE for overturn</v>
      </c>
      <c r="AN653" s="202"/>
      <c r="AO653" s="202"/>
      <c r="AP653" s="202"/>
      <c r="AQ653" s="202"/>
      <c r="AR653" s="12"/>
      <c r="AS653" s="202"/>
      <c r="AT653" s="202"/>
      <c r="AU653" s="202"/>
      <c r="AV653" s="202"/>
      <c r="AW653" s="202"/>
      <c r="AX653" s="202"/>
      <c r="AY653" s="202"/>
      <c r="BA653" s="91" t="s">
        <v>39</v>
      </c>
      <c r="BB653" s="196" t="s">
        <v>40</v>
      </c>
      <c r="BC653" s="103">
        <f>SUM(BC649:BP649)</f>
        <v>126249.00128474437</v>
      </c>
      <c r="BD653" s="193" t="str">
        <f>IF(BC639="+X","Must be NEGATIVE for overturn","Must be POSITIVE for overturn")</f>
        <v>Must be NEGATIVE for overturn</v>
      </c>
      <c r="BE653" s="202"/>
      <c r="BF653" s="202"/>
      <c r="BG653" s="202"/>
      <c r="BH653" s="202"/>
      <c r="BI653" s="12"/>
      <c r="BJ653" s="202"/>
      <c r="BK653" s="202"/>
      <c r="BL653" s="202"/>
      <c r="BM653" s="202"/>
      <c r="BN653" s="202"/>
      <c r="BO653" s="202"/>
      <c r="BP653" s="202"/>
      <c r="BR653" s="91" t="s">
        <v>39</v>
      </c>
      <c r="BS653" s="196" t="s">
        <v>40</v>
      </c>
      <c r="BT653" s="103">
        <f>SUM(BT649:CG649)</f>
        <v>356244.81715701835</v>
      </c>
      <c r="BU653" s="193" t="str">
        <f>IF(BT639="+X","Must be NEGATIVE for overturn","Must be POSITIVE for overturn")</f>
        <v>Must be POSITIVE for overturn</v>
      </c>
      <c r="BV653" s="202"/>
      <c r="BW653" s="202"/>
      <c r="BX653" s="202"/>
      <c r="BY653" s="202"/>
      <c r="BZ653" s="12"/>
      <c r="CA653" s="202"/>
      <c r="CB653" s="202"/>
      <c r="CC653" s="202"/>
      <c r="CD653" s="202"/>
      <c r="CE653" s="202"/>
      <c r="CF653" s="202"/>
      <c r="CG653" s="202"/>
      <c r="CI653" s="91" t="s">
        <v>39</v>
      </c>
      <c r="CJ653" s="196" t="s">
        <v>40</v>
      </c>
      <c r="CK653" s="103">
        <f>SUM(CK649:CX649)</f>
        <v>260333.92120558425</v>
      </c>
      <c r="CL653" s="193" t="str">
        <f>IF(CK639="+X","Must be NEGATIVE for overturn","Must be POSITIVE for overturn")</f>
        <v>Must be POSITIVE for overturn</v>
      </c>
      <c r="CM653" s="202"/>
      <c r="CN653" s="202"/>
      <c r="CO653" s="202"/>
      <c r="CP653" s="202"/>
      <c r="CQ653" s="12"/>
      <c r="CR653" s="202"/>
      <c r="CS653" s="202"/>
      <c r="CT653" s="202"/>
      <c r="CU653" s="202"/>
      <c r="CV653" s="202"/>
      <c r="CW653" s="202"/>
      <c r="CX653" s="202"/>
      <c r="CZ653" s="91" t="s">
        <v>39</v>
      </c>
      <c r="DA653" s="196" t="s">
        <v>40</v>
      </c>
      <c r="DB653" s="103">
        <f>SUM(DB649:DO649)</f>
        <v>-96635.281442570355</v>
      </c>
      <c r="DC653" s="193" t="str">
        <f>IF(DB639="+X","Must be NEGATIVE for overturn","Must be POSITIVE for overturn")</f>
        <v>Must be POSITIVE for overturn</v>
      </c>
      <c r="DD653" s="202"/>
      <c r="DE653" s="202"/>
      <c r="DF653" s="202"/>
      <c r="DG653" s="202"/>
      <c r="DH653" s="12"/>
      <c r="DI653" s="202"/>
      <c r="DJ653" s="202"/>
      <c r="DK653" s="202"/>
      <c r="DL653" s="202"/>
      <c r="DM653" s="202"/>
      <c r="DN653" s="202"/>
      <c r="DO653" s="202"/>
      <c r="DQ653" s="91" t="s">
        <v>39</v>
      </c>
      <c r="DR653" s="196" t="s">
        <v>40</v>
      </c>
      <c r="DS653" s="103">
        <f>SUM(DS649:EF649)</f>
        <v>-192546.17739400448</v>
      </c>
      <c r="DT653" s="193" t="str">
        <f>IF(DS639="+X","Must be NEGATIVE for overturn","Must be POSITIVE for overturn")</f>
        <v>Must be POSITIVE for overturn</v>
      </c>
      <c r="DU653" s="202"/>
      <c r="DV653" s="202"/>
      <c r="DW653" s="202"/>
      <c r="DX653" s="202"/>
      <c r="DY653" s="12"/>
      <c r="DZ653" s="202"/>
      <c r="EA653" s="202"/>
      <c r="EB653" s="202"/>
      <c r="EC653" s="202"/>
      <c r="ED653" s="202"/>
      <c r="EE653" s="202"/>
      <c r="EF653" s="202"/>
    </row>
    <row r="654" spans="2:136" x14ac:dyDescent="0.3">
      <c r="B654" s="12"/>
      <c r="C654" s="16"/>
      <c r="D654" s="16"/>
      <c r="E654" s="16"/>
      <c r="F654" s="16"/>
      <c r="G654" s="16"/>
      <c r="H654" s="16"/>
      <c r="I654" s="16"/>
      <c r="J654" s="16"/>
      <c r="K654" s="16"/>
      <c r="L654" s="16"/>
      <c r="S654" s="12"/>
      <c r="T654" s="202"/>
      <c r="U654" s="202"/>
      <c r="V654" s="202"/>
      <c r="W654" s="202"/>
      <c r="X654" s="202"/>
      <c r="Y654" s="202"/>
      <c r="Z654" s="202"/>
      <c r="AA654" s="202"/>
      <c r="AB654" s="202"/>
      <c r="AC654" s="202"/>
      <c r="AJ654" s="12"/>
      <c r="AK654" s="202"/>
      <c r="AL654" s="202"/>
      <c r="AM654" s="202"/>
      <c r="AN654" s="202"/>
      <c r="AO654" s="202"/>
      <c r="AP654" s="202"/>
      <c r="AQ654" s="202"/>
      <c r="AR654" s="202"/>
      <c r="AS654" s="202"/>
      <c r="AT654" s="202"/>
      <c r="BA654" s="12"/>
      <c r="BB654" s="202"/>
      <c r="BC654" s="202"/>
      <c r="BD654" s="202"/>
      <c r="BE654" s="202"/>
      <c r="BF654" s="202"/>
      <c r="BG654" s="202"/>
      <c r="BH654" s="202"/>
      <c r="BI654" s="202"/>
      <c r="BJ654" s="202"/>
      <c r="BK654" s="202"/>
      <c r="BR654" s="12"/>
      <c r="BS654" s="202"/>
      <c r="BT654" s="202"/>
      <c r="BU654" s="202"/>
      <c r="BV654" s="202"/>
      <c r="BW654" s="202"/>
      <c r="BX654" s="202"/>
      <c r="BY654" s="202"/>
      <c r="BZ654" s="202"/>
      <c r="CA654" s="202"/>
      <c r="CB654" s="202"/>
      <c r="CI654" s="12"/>
      <c r="CJ654" s="202"/>
      <c r="CK654" s="202"/>
      <c r="CL654" s="202"/>
      <c r="CM654" s="202"/>
      <c r="CN654" s="202"/>
      <c r="CO654" s="202"/>
      <c r="CP654" s="202"/>
      <c r="CQ654" s="202"/>
      <c r="CR654" s="202"/>
      <c r="CS654" s="202"/>
      <c r="CZ654" s="12"/>
      <c r="DA654" s="202"/>
      <c r="DB654" s="202"/>
      <c r="DC654" s="202"/>
      <c r="DD654" s="202"/>
      <c r="DE654" s="202"/>
      <c r="DF654" s="202"/>
      <c r="DG654" s="202"/>
      <c r="DH654" s="202"/>
      <c r="DI654" s="202"/>
      <c r="DJ654" s="202"/>
      <c r="DQ654" s="12"/>
      <c r="DR654" s="202"/>
      <c r="DS654" s="202"/>
      <c r="DT654" s="202"/>
      <c r="DU654" s="202"/>
      <c r="DV654" s="202"/>
      <c r="DW654" s="202"/>
      <c r="DX654" s="202"/>
      <c r="DY654" s="202"/>
      <c r="DZ654" s="202"/>
      <c r="EA654" s="202"/>
    </row>
    <row r="655" spans="2:136" x14ac:dyDescent="0.3">
      <c r="B655" s="12"/>
      <c r="C655" s="273"/>
      <c r="D655" s="273"/>
      <c r="E655" s="273"/>
      <c r="F655" s="273"/>
      <c r="G655" s="273"/>
      <c r="H655" s="273"/>
      <c r="I655" s="273"/>
      <c r="J655" s="637" t="s">
        <v>157</v>
      </c>
      <c r="K655" s="626"/>
      <c r="L655" s="626"/>
      <c r="M655" s="627"/>
      <c r="N655" s="637" t="s">
        <v>157</v>
      </c>
      <c r="O655" s="626"/>
      <c r="P655" s="626"/>
      <c r="Q655" s="627"/>
      <c r="S655" s="12"/>
      <c r="T655" s="273"/>
      <c r="U655" s="273"/>
      <c r="V655" s="273"/>
      <c r="W655" s="273"/>
      <c r="X655" s="273"/>
      <c r="Y655" s="273"/>
      <c r="Z655" s="273"/>
      <c r="AA655" s="637" t="s">
        <v>157</v>
      </c>
      <c r="AB655" s="626"/>
      <c r="AC655" s="626"/>
      <c r="AD655" s="627"/>
      <c r="AE655" s="637" t="s">
        <v>157</v>
      </c>
      <c r="AF655" s="626"/>
      <c r="AG655" s="626"/>
      <c r="AH655" s="627"/>
      <c r="AJ655" s="12"/>
      <c r="AK655" s="273"/>
      <c r="AL655" s="273"/>
      <c r="AM655" s="273"/>
      <c r="AN655" s="273"/>
      <c r="AO655" s="273"/>
      <c r="AP655" s="273"/>
      <c r="AQ655" s="273"/>
      <c r="AR655" s="637" t="s">
        <v>157</v>
      </c>
      <c r="AS655" s="626"/>
      <c r="AT655" s="626"/>
      <c r="AU655" s="627"/>
      <c r="AV655" s="637" t="s">
        <v>157</v>
      </c>
      <c r="AW655" s="626"/>
      <c r="AX655" s="626"/>
      <c r="AY655" s="627"/>
      <c r="BA655" s="12"/>
      <c r="BB655" s="273"/>
      <c r="BC655" s="273"/>
      <c r="BD655" s="273"/>
      <c r="BE655" s="273"/>
      <c r="BF655" s="273"/>
      <c r="BG655" s="273"/>
      <c r="BH655" s="273"/>
      <c r="BI655" s="637" t="s">
        <v>157</v>
      </c>
      <c r="BJ655" s="626"/>
      <c r="BK655" s="626"/>
      <c r="BL655" s="627"/>
      <c r="BM655" s="637" t="s">
        <v>157</v>
      </c>
      <c r="BN655" s="626"/>
      <c r="BO655" s="626"/>
      <c r="BP655" s="627"/>
      <c r="BR655" s="12"/>
      <c r="BS655" s="273"/>
      <c r="BT655" s="273"/>
      <c r="BU655" s="273"/>
      <c r="BV655" s="273"/>
      <c r="BW655" s="273"/>
      <c r="BX655" s="273"/>
      <c r="BY655" s="273"/>
      <c r="BZ655" s="637" t="s">
        <v>157</v>
      </c>
      <c r="CA655" s="626"/>
      <c r="CB655" s="626"/>
      <c r="CC655" s="627"/>
      <c r="CD655" s="637" t="s">
        <v>157</v>
      </c>
      <c r="CE655" s="626"/>
      <c r="CF655" s="626"/>
      <c r="CG655" s="627"/>
      <c r="CI655" s="12"/>
      <c r="CJ655" s="273"/>
      <c r="CK655" s="273"/>
      <c r="CL655" s="273"/>
      <c r="CM655" s="273"/>
      <c r="CN655" s="273"/>
      <c r="CO655" s="273"/>
      <c r="CP655" s="273"/>
      <c r="CQ655" s="637" t="s">
        <v>157</v>
      </c>
      <c r="CR655" s="626"/>
      <c r="CS655" s="626"/>
      <c r="CT655" s="627"/>
      <c r="CU655" s="637" t="s">
        <v>157</v>
      </c>
      <c r="CV655" s="626"/>
      <c r="CW655" s="626"/>
      <c r="CX655" s="627"/>
      <c r="CZ655" s="12"/>
      <c r="DA655" s="273"/>
      <c r="DB655" s="273"/>
      <c r="DC655" s="273"/>
      <c r="DD655" s="273"/>
      <c r="DE655" s="273"/>
      <c r="DF655" s="273"/>
      <c r="DG655" s="273"/>
      <c r="DH655" s="637" t="s">
        <v>157</v>
      </c>
      <c r="DI655" s="626"/>
      <c r="DJ655" s="626"/>
      <c r="DK655" s="627"/>
      <c r="DL655" s="637" t="s">
        <v>157</v>
      </c>
      <c r="DM655" s="626"/>
      <c r="DN655" s="626"/>
      <c r="DO655" s="627"/>
      <c r="DQ655" s="12"/>
      <c r="DR655" s="273"/>
      <c r="DS655" s="273"/>
      <c r="DT655" s="273"/>
      <c r="DU655" s="273"/>
      <c r="DV655" s="273"/>
      <c r="DW655" s="273"/>
      <c r="DX655" s="273"/>
      <c r="DY655" s="637" t="s">
        <v>157</v>
      </c>
      <c r="DZ655" s="626"/>
      <c r="EA655" s="626"/>
      <c r="EB655" s="627"/>
      <c r="EC655" s="637" t="s">
        <v>157</v>
      </c>
      <c r="ED655" s="626"/>
      <c r="EE655" s="626"/>
      <c r="EF655" s="627"/>
    </row>
    <row r="656" spans="2:136" x14ac:dyDescent="0.3">
      <c r="B656" s="12"/>
      <c r="C656" s="273"/>
      <c r="D656" s="273"/>
      <c r="E656" s="273"/>
      <c r="F656" s="273"/>
      <c r="G656" s="273"/>
      <c r="H656" s="273"/>
      <c r="I656" s="273"/>
      <c r="J656" s="275" t="s">
        <v>159</v>
      </c>
      <c r="K656" s="276" t="s">
        <v>160</v>
      </c>
      <c r="L656" s="276" t="s">
        <v>161</v>
      </c>
      <c r="M656" s="276" t="s">
        <v>162</v>
      </c>
      <c r="N656" s="275" t="s">
        <v>159</v>
      </c>
      <c r="O656" s="276" t="s">
        <v>160</v>
      </c>
      <c r="P656" s="276" t="s">
        <v>161</v>
      </c>
      <c r="Q656" s="277" t="s">
        <v>162</v>
      </c>
      <c r="S656" s="12"/>
      <c r="T656" s="273"/>
      <c r="U656" s="273"/>
      <c r="V656" s="273"/>
      <c r="W656" s="273"/>
      <c r="X656" s="273"/>
      <c r="Y656" s="273"/>
      <c r="Z656" s="273"/>
      <c r="AA656" s="275" t="s">
        <v>159</v>
      </c>
      <c r="AB656" s="276" t="s">
        <v>160</v>
      </c>
      <c r="AC656" s="276" t="s">
        <v>161</v>
      </c>
      <c r="AD656" s="276" t="s">
        <v>162</v>
      </c>
      <c r="AE656" s="275" t="s">
        <v>159</v>
      </c>
      <c r="AF656" s="276" t="s">
        <v>160</v>
      </c>
      <c r="AG656" s="276" t="s">
        <v>161</v>
      </c>
      <c r="AH656" s="277" t="s">
        <v>162</v>
      </c>
      <c r="AJ656" s="12"/>
      <c r="AK656" s="273"/>
      <c r="AL656" s="273"/>
      <c r="AM656" s="273"/>
      <c r="AN656" s="273"/>
      <c r="AO656" s="273"/>
      <c r="AP656" s="273"/>
      <c r="AQ656" s="273"/>
      <c r="AR656" s="275" t="s">
        <v>159</v>
      </c>
      <c r="AS656" s="276" t="s">
        <v>160</v>
      </c>
      <c r="AT656" s="276" t="s">
        <v>161</v>
      </c>
      <c r="AU656" s="276" t="s">
        <v>162</v>
      </c>
      <c r="AV656" s="275" t="s">
        <v>159</v>
      </c>
      <c r="AW656" s="276" t="s">
        <v>160</v>
      </c>
      <c r="AX656" s="276" t="s">
        <v>161</v>
      </c>
      <c r="AY656" s="277" t="s">
        <v>162</v>
      </c>
      <c r="BA656" s="12"/>
      <c r="BB656" s="273"/>
      <c r="BC656" s="273"/>
      <c r="BD656" s="273"/>
      <c r="BE656" s="273"/>
      <c r="BF656" s="273"/>
      <c r="BG656" s="273"/>
      <c r="BH656" s="273"/>
      <c r="BI656" s="275" t="s">
        <v>159</v>
      </c>
      <c r="BJ656" s="276" t="s">
        <v>160</v>
      </c>
      <c r="BK656" s="276" t="s">
        <v>161</v>
      </c>
      <c r="BL656" s="276" t="s">
        <v>162</v>
      </c>
      <c r="BM656" s="275" t="s">
        <v>159</v>
      </c>
      <c r="BN656" s="276" t="s">
        <v>160</v>
      </c>
      <c r="BO656" s="276" t="s">
        <v>161</v>
      </c>
      <c r="BP656" s="277" t="s">
        <v>162</v>
      </c>
      <c r="BR656" s="12"/>
      <c r="BS656" s="273"/>
      <c r="BT656" s="273"/>
      <c r="BU656" s="273"/>
      <c r="BV656" s="273"/>
      <c r="BW656" s="273"/>
      <c r="BX656" s="273"/>
      <c r="BY656" s="273"/>
      <c r="BZ656" s="275" t="s">
        <v>159</v>
      </c>
      <c r="CA656" s="276" t="s">
        <v>160</v>
      </c>
      <c r="CB656" s="276" t="s">
        <v>161</v>
      </c>
      <c r="CC656" s="276" t="s">
        <v>162</v>
      </c>
      <c r="CD656" s="275" t="s">
        <v>159</v>
      </c>
      <c r="CE656" s="276" t="s">
        <v>160</v>
      </c>
      <c r="CF656" s="276" t="s">
        <v>161</v>
      </c>
      <c r="CG656" s="277" t="s">
        <v>162</v>
      </c>
      <c r="CI656" s="12"/>
      <c r="CJ656" s="273"/>
      <c r="CK656" s="273"/>
      <c r="CL656" s="273"/>
      <c r="CM656" s="273"/>
      <c r="CN656" s="273"/>
      <c r="CO656" s="273"/>
      <c r="CP656" s="273"/>
      <c r="CQ656" s="275" t="s">
        <v>159</v>
      </c>
      <c r="CR656" s="276" t="s">
        <v>160</v>
      </c>
      <c r="CS656" s="276" t="s">
        <v>161</v>
      </c>
      <c r="CT656" s="276" t="s">
        <v>162</v>
      </c>
      <c r="CU656" s="275" t="s">
        <v>159</v>
      </c>
      <c r="CV656" s="276" t="s">
        <v>160</v>
      </c>
      <c r="CW656" s="276" t="s">
        <v>161</v>
      </c>
      <c r="CX656" s="277" t="s">
        <v>162</v>
      </c>
      <c r="CZ656" s="12"/>
      <c r="DA656" s="273"/>
      <c r="DB656" s="273"/>
      <c r="DC656" s="273"/>
      <c r="DD656" s="273"/>
      <c r="DE656" s="273"/>
      <c r="DF656" s="273"/>
      <c r="DG656" s="273"/>
      <c r="DH656" s="275" t="s">
        <v>159</v>
      </c>
      <c r="DI656" s="276" t="s">
        <v>160</v>
      </c>
      <c r="DJ656" s="276" t="s">
        <v>161</v>
      </c>
      <c r="DK656" s="276" t="s">
        <v>162</v>
      </c>
      <c r="DL656" s="275" t="s">
        <v>159</v>
      </c>
      <c r="DM656" s="276" t="s">
        <v>160</v>
      </c>
      <c r="DN656" s="276" t="s">
        <v>161</v>
      </c>
      <c r="DO656" s="277" t="s">
        <v>162</v>
      </c>
      <c r="DQ656" s="12"/>
      <c r="DR656" s="273"/>
      <c r="DS656" s="273"/>
      <c r="DT656" s="273"/>
      <c r="DU656" s="273"/>
      <c r="DV656" s="273"/>
      <c r="DW656" s="273"/>
      <c r="DX656" s="273"/>
      <c r="DY656" s="275" t="s">
        <v>159</v>
      </c>
      <c r="DZ656" s="276" t="s">
        <v>160</v>
      </c>
      <c r="EA656" s="276" t="s">
        <v>161</v>
      </c>
      <c r="EB656" s="276" t="s">
        <v>162</v>
      </c>
      <c r="EC656" s="275" t="s">
        <v>159</v>
      </c>
      <c r="ED656" s="276" t="s">
        <v>160</v>
      </c>
      <c r="EE656" s="276" t="s">
        <v>161</v>
      </c>
      <c r="EF656" s="277" t="s">
        <v>162</v>
      </c>
    </row>
    <row r="657" spans="2:136" x14ac:dyDescent="0.3">
      <c r="B657" t="s">
        <v>336</v>
      </c>
      <c r="C657" s="234"/>
      <c r="D657" s="270" t="str">
        <f t="shared" ref="D657:I658" si="525">D638</f>
        <v>WinWall</v>
      </c>
      <c r="E657" s="271" t="str">
        <f t="shared" si="525"/>
        <v>LeeWall</v>
      </c>
      <c r="F657" s="271" t="str">
        <f t="shared" si="525"/>
        <v>SideWall1</v>
      </c>
      <c r="G657" s="272" t="str">
        <f t="shared" si="525"/>
        <v>SideWall2</v>
      </c>
      <c r="H657" s="235" t="str">
        <f t="shared" si="525"/>
        <v>WinRoof</v>
      </c>
      <c r="I657" s="236" t="str">
        <f t="shared" si="525"/>
        <v>LeeRoof</v>
      </c>
      <c r="J657" s="637" t="s">
        <v>229</v>
      </c>
      <c r="K657" s="626"/>
      <c r="L657" s="626"/>
      <c r="M657" s="627"/>
      <c r="N657" s="637" t="s">
        <v>230</v>
      </c>
      <c r="O657" s="626"/>
      <c r="P657" s="626"/>
      <c r="Q657" s="627"/>
      <c r="S657" t="s">
        <v>336</v>
      </c>
      <c r="T657" s="273"/>
      <c r="U657" s="270" t="str">
        <f t="shared" ref="U657:Z658" si="526">U638</f>
        <v>WinWall</v>
      </c>
      <c r="V657" s="271" t="str">
        <f t="shared" si="526"/>
        <v>LeeWall</v>
      </c>
      <c r="W657" s="271" t="str">
        <f t="shared" si="526"/>
        <v>SideWall1</v>
      </c>
      <c r="X657" s="272" t="str">
        <f t="shared" si="526"/>
        <v>SideWall2</v>
      </c>
      <c r="Y657" s="275" t="str">
        <f t="shared" si="526"/>
        <v>WinRoof</v>
      </c>
      <c r="Z657" s="277" t="str">
        <f t="shared" si="526"/>
        <v>LeeRoof</v>
      </c>
      <c r="AA657" s="637" t="s">
        <v>229</v>
      </c>
      <c r="AB657" s="626"/>
      <c r="AC657" s="626"/>
      <c r="AD657" s="627"/>
      <c r="AE657" s="626" t="s">
        <v>230</v>
      </c>
      <c r="AF657" s="626"/>
      <c r="AG657" s="626"/>
      <c r="AH657" s="627"/>
      <c r="AJ657" t="s">
        <v>336</v>
      </c>
      <c r="AK657" s="273"/>
      <c r="AL657" s="270" t="str">
        <f t="shared" ref="AL657:AQ658" si="527">AL638</f>
        <v>WinWall</v>
      </c>
      <c r="AM657" s="271" t="str">
        <f t="shared" si="527"/>
        <v>LeeWall</v>
      </c>
      <c r="AN657" s="271" t="str">
        <f t="shared" si="527"/>
        <v>SideWall1</v>
      </c>
      <c r="AO657" s="272" t="str">
        <f t="shared" si="527"/>
        <v>SideWall2</v>
      </c>
      <c r="AP657" s="275" t="str">
        <f t="shared" si="527"/>
        <v>WinRoof</v>
      </c>
      <c r="AQ657" s="277" t="str">
        <f t="shared" si="527"/>
        <v>LeeRoof</v>
      </c>
      <c r="AR657" s="637" t="s">
        <v>229</v>
      </c>
      <c r="AS657" s="626"/>
      <c r="AT657" s="626"/>
      <c r="AU657" s="627"/>
      <c r="AV657" s="626" t="s">
        <v>230</v>
      </c>
      <c r="AW657" s="626"/>
      <c r="AX657" s="626"/>
      <c r="AY657" s="627"/>
      <c r="BA657" t="s">
        <v>336</v>
      </c>
      <c r="BB657" s="273"/>
      <c r="BC657" s="270" t="str">
        <f t="shared" ref="BC657:BH658" si="528">BC638</f>
        <v>WinWall</v>
      </c>
      <c r="BD657" s="271" t="str">
        <f t="shared" si="528"/>
        <v>LeeWall</v>
      </c>
      <c r="BE657" s="271" t="str">
        <f t="shared" si="528"/>
        <v>SideWall1</v>
      </c>
      <c r="BF657" s="272" t="str">
        <f t="shared" si="528"/>
        <v>SideWall2</v>
      </c>
      <c r="BG657" s="275" t="str">
        <f t="shared" si="528"/>
        <v>WinRoof</v>
      </c>
      <c r="BH657" s="277" t="str">
        <f t="shared" si="528"/>
        <v>LeeRoof</v>
      </c>
      <c r="BI657" s="637" t="s">
        <v>229</v>
      </c>
      <c r="BJ657" s="626"/>
      <c r="BK657" s="626"/>
      <c r="BL657" s="627"/>
      <c r="BM657" s="626" t="s">
        <v>230</v>
      </c>
      <c r="BN657" s="626"/>
      <c r="BO657" s="626"/>
      <c r="BP657" s="627"/>
      <c r="BR657" t="s">
        <v>336</v>
      </c>
      <c r="BS657" s="273"/>
      <c r="BT657" s="270" t="str">
        <f t="shared" ref="BT657:BY658" si="529">BT638</f>
        <v>WinWall</v>
      </c>
      <c r="BU657" s="271" t="str">
        <f t="shared" si="529"/>
        <v>LeeWall</v>
      </c>
      <c r="BV657" s="271" t="str">
        <f t="shared" si="529"/>
        <v>SideWall1</v>
      </c>
      <c r="BW657" s="272" t="str">
        <f t="shared" si="529"/>
        <v>SideWall2</v>
      </c>
      <c r="BX657" s="275" t="str">
        <f t="shared" si="529"/>
        <v>WinRoof</v>
      </c>
      <c r="BY657" s="277" t="str">
        <f t="shared" si="529"/>
        <v>LeeRoof</v>
      </c>
      <c r="BZ657" s="637" t="s">
        <v>229</v>
      </c>
      <c r="CA657" s="626"/>
      <c r="CB657" s="626"/>
      <c r="CC657" s="627"/>
      <c r="CD657" s="626" t="s">
        <v>230</v>
      </c>
      <c r="CE657" s="626"/>
      <c r="CF657" s="626"/>
      <c r="CG657" s="627"/>
      <c r="CI657" t="s">
        <v>336</v>
      </c>
      <c r="CJ657" s="273"/>
      <c r="CK657" s="270" t="str">
        <f t="shared" ref="CK657:CP658" si="530">CK638</f>
        <v>WinWall</v>
      </c>
      <c r="CL657" s="271" t="str">
        <f t="shared" si="530"/>
        <v>LeeWall</v>
      </c>
      <c r="CM657" s="271" t="str">
        <f t="shared" si="530"/>
        <v>SideWall1</v>
      </c>
      <c r="CN657" s="272" t="str">
        <f t="shared" si="530"/>
        <v>SideWall2</v>
      </c>
      <c r="CO657" s="275" t="str">
        <f t="shared" si="530"/>
        <v>WinRoof</v>
      </c>
      <c r="CP657" s="277" t="str">
        <f t="shared" si="530"/>
        <v>LeeRoof</v>
      </c>
      <c r="CQ657" s="637" t="s">
        <v>229</v>
      </c>
      <c r="CR657" s="626"/>
      <c r="CS657" s="626"/>
      <c r="CT657" s="627"/>
      <c r="CU657" s="626" t="s">
        <v>230</v>
      </c>
      <c r="CV657" s="626"/>
      <c r="CW657" s="626"/>
      <c r="CX657" s="627"/>
      <c r="CZ657" t="s">
        <v>336</v>
      </c>
      <c r="DA657" s="273"/>
      <c r="DB657" s="270" t="str">
        <f t="shared" ref="DB657:DG658" si="531">DB638</f>
        <v>WinWall</v>
      </c>
      <c r="DC657" s="271" t="str">
        <f t="shared" si="531"/>
        <v>LeeWall</v>
      </c>
      <c r="DD657" s="271" t="str">
        <f t="shared" si="531"/>
        <v>SideWall1</v>
      </c>
      <c r="DE657" s="272" t="str">
        <f t="shared" si="531"/>
        <v>SideWall2</v>
      </c>
      <c r="DF657" s="275" t="str">
        <f t="shared" si="531"/>
        <v>WinRoof</v>
      </c>
      <c r="DG657" s="277" t="str">
        <f t="shared" si="531"/>
        <v>LeeRoof</v>
      </c>
      <c r="DH657" s="637" t="s">
        <v>229</v>
      </c>
      <c r="DI657" s="626"/>
      <c r="DJ657" s="626"/>
      <c r="DK657" s="627"/>
      <c r="DL657" s="626" t="s">
        <v>230</v>
      </c>
      <c r="DM657" s="626"/>
      <c r="DN657" s="626"/>
      <c r="DO657" s="627"/>
      <c r="DQ657" t="s">
        <v>336</v>
      </c>
      <c r="DR657" s="273"/>
      <c r="DS657" s="270" t="str">
        <f t="shared" ref="DS657:DX658" si="532">DS638</f>
        <v>WinWall</v>
      </c>
      <c r="DT657" s="271" t="str">
        <f t="shared" si="532"/>
        <v>LeeWall</v>
      </c>
      <c r="DU657" s="271" t="str">
        <f t="shared" si="532"/>
        <v>SideWall1</v>
      </c>
      <c r="DV657" s="272" t="str">
        <f t="shared" si="532"/>
        <v>SideWall2</v>
      </c>
      <c r="DW657" s="275" t="str">
        <f t="shared" si="532"/>
        <v>WinRoof</v>
      </c>
      <c r="DX657" s="277" t="str">
        <f t="shared" si="532"/>
        <v>LeeRoof</v>
      </c>
      <c r="DY657" s="637" t="s">
        <v>229</v>
      </c>
      <c r="DZ657" s="626"/>
      <c r="EA657" s="626"/>
      <c r="EB657" s="627"/>
      <c r="EC657" s="626" t="s">
        <v>230</v>
      </c>
      <c r="ED657" s="626"/>
      <c r="EE657" s="626"/>
      <c r="EF657" s="627"/>
    </row>
    <row r="658" spans="2:136" x14ac:dyDescent="0.3">
      <c r="C658" s="234"/>
      <c r="D658" s="70" t="str">
        <f t="shared" si="525"/>
        <v>+X</v>
      </c>
      <c r="E658" s="294" t="str">
        <f t="shared" si="525"/>
        <v>-X</v>
      </c>
      <c r="F658" s="294" t="str">
        <f t="shared" si="525"/>
        <v>+Y</v>
      </c>
      <c r="G658" s="71" t="str">
        <f t="shared" si="525"/>
        <v>-Y</v>
      </c>
      <c r="H658" s="235" t="str">
        <f t="shared" si="525"/>
        <v>+X</v>
      </c>
      <c r="I658" s="236" t="str">
        <f t="shared" si="525"/>
        <v>-X</v>
      </c>
      <c r="J658" s="637" t="str">
        <f>J639</f>
        <v>+Y</v>
      </c>
      <c r="K658" s="626"/>
      <c r="L658" s="626"/>
      <c r="M658" s="627"/>
      <c r="N658" s="637" t="str">
        <f>N639</f>
        <v>-Y</v>
      </c>
      <c r="O658" s="626"/>
      <c r="P658" s="626"/>
      <c r="Q658" s="627"/>
      <c r="T658" s="273"/>
      <c r="U658" s="70" t="str">
        <f t="shared" si="526"/>
        <v>+X</v>
      </c>
      <c r="V658" s="294" t="str">
        <f t="shared" si="526"/>
        <v>-X</v>
      </c>
      <c r="W658" s="294" t="str">
        <f t="shared" si="526"/>
        <v>+Y</v>
      </c>
      <c r="X658" s="71" t="str">
        <f t="shared" si="526"/>
        <v>-Y</v>
      </c>
      <c r="Y658" s="275" t="str">
        <f t="shared" si="526"/>
        <v>+X</v>
      </c>
      <c r="Z658" s="277" t="str">
        <f t="shared" si="526"/>
        <v>-X</v>
      </c>
      <c r="AA658" s="628" t="str">
        <f>AA639</f>
        <v>+Y</v>
      </c>
      <c r="AB658" s="630"/>
      <c r="AC658" s="630"/>
      <c r="AD658" s="630"/>
      <c r="AE658" s="628" t="str">
        <f>AE639</f>
        <v>-Y</v>
      </c>
      <c r="AF658" s="630"/>
      <c r="AG658" s="630"/>
      <c r="AH658" s="629"/>
      <c r="AK658" s="273"/>
      <c r="AL658" s="70" t="str">
        <f t="shared" si="527"/>
        <v>+X</v>
      </c>
      <c r="AM658" s="294" t="str">
        <f t="shared" si="527"/>
        <v>-X</v>
      </c>
      <c r="AN658" s="294" t="str">
        <f t="shared" si="527"/>
        <v>+Y</v>
      </c>
      <c r="AO658" s="71" t="str">
        <f t="shared" si="527"/>
        <v>-Y</v>
      </c>
      <c r="AP658" s="275" t="str">
        <f t="shared" si="527"/>
        <v>+X</v>
      </c>
      <c r="AQ658" s="277" t="str">
        <f t="shared" si="527"/>
        <v>-X</v>
      </c>
      <c r="AR658" s="628" t="str">
        <f>AR639</f>
        <v>+Y</v>
      </c>
      <c r="AS658" s="630"/>
      <c r="AT658" s="630"/>
      <c r="AU658" s="630"/>
      <c r="AV658" s="628" t="str">
        <f>AV639</f>
        <v>-Y</v>
      </c>
      <c r="AW658" s="630"/>
      <c r="AX658" s="630"/>
      <c r="AY658" s="629"/>
      <c r="BB658" s="273"/>
      <c r="BC658" s="70" t="str">
        <f t="shared" si="528"/>
        <v>+X</v>
      </c>
      <c r="BD658" s="294" t="str">
        <f t="shared" si="528"/>
        <v>-X</v>
      </c>
      <c r="BE658" s="294" t="str">
        <f t="shared" si="528"/>
        <v>+Y</v>
      </c>
      <c r="BF658" s="71" t="str">
        <f t="shared" si="528"/>
        <v>-Y</v>
      </c>
      <c r="BG658" s="275" t="str">
        <f t="shared" si="528"/>
        <v>+X</v>
      </c>
      <c r="BH658" s="277" t="str">
        <f t="shared" si="528"/>
        <v>-X</v>
      </c>
      <c r="BI658" s="628" t="str">
        <f>BI639</f>
        <v>+Y</v>
      </c>
      <c r="BJ658" s="630"/>
      <c r="BK658" s="630"/>
      <c r="BL658" s="630"/>
      <c r="BM658" s="628" t="str">
        <f>BM639</f>
        <v>-Y</v>
      </c>
      <c r="BN658" s="630"/>
      <c r="BO658" s="630"/>
      <c r="BP658" s="629"/>
      <c r="BS658" s="273"/>
      <c r="BT658" s="70" t="str">
        <f t="shared" si="529"/>
        <v>+Y</v>
      </c>
      <c r="BU658" s="294" t="str">
        <f t="shared" si="529"/>
        <v>-Y</v>
      </c>
      <c r="BV658" s="294" t="str">
        <f t="shared" si="529"/>
        <v>+X</v>
      </c>
      <c r="BW658" s="71" t="str">
        <f t="shared" si="529"/>
        <v>-X</v>
      </c>
      <c r="BX658" s="275" t="str">
        <f t="shared" si="529"/>
        <v>+Y</v>
      </c>
      <c r="BY658" s="277" t="str">
        <f t="shared" si="529"/>
        <v>-Y</v>
      </c>
      <c r="BZ658" s="628" t="str">
        <f>BZ639</f>
        <v>+X</v>
      </c>
      <c r="CA658" s="630"/>
      <c r="CB658" s="630"/>
      <c r="CC658" s="630"/>
      <c r="CD658" s="628" t="str">
        <f>CD639</f>
        <v>-X</v>
      </c>
      <c r="CE658" s="630"/>
      <c r="CF658" s="630"/>
      <c r="CG658" s="629"/>
      <c r="CJ658" s="273"/>
      <c r="CK658" s="70" t="str">
        <f t="shared" si="530"/>
        <v>+Y</v>
      </c>
      <c r="CL658" s="294" t="str">
        <f t="shared" si="530"/>
        <v>-Y</v>
      </c>
      <c r="CM658" s="294" t="str">
        <f t="shared" si="530"/>
        <v>+X</v>
      </c>
      <c r="CN658" s="71" t="str">
        <f t="shared" si="530"/>
        <v>-X</v>
      </c>
      <c r="CO658" s="275" t="str">
        <f t="shared" si="530"/>
        <v>+Y</v>
      </c>
      <c r="CP658" s="277" t="str">
        <f t="shared" si="530"/>
        <v>-Y</v>
      </c>
      <c r="CQ658" s="628" t="str">
        <f>CQ639</f>
        <v>+X</v>
      </c>
      <c r="CR658" s="630"/>
      <c r="CS658" s="630"/>
      <c r="CT658" s="630"/>
      <c r="CU658" s="628" t="str">
        <f>CU639</f>
        <v>-X</v>
      </c>
      <c r="CV658" s="630"/>
      <c r="CW658" s="630"/>
      <c r="CX658" s="629"/>
      <c r="DA658" s="273"/>
      <c r="DB658" s="70" t="str">
        <f t="shared" si="531"/>
        <v>+Y</v>
      </c>
      <c r="DC658" s="294" t="str">
        <f t="shared" si="531"/>
        <v>-Y</v>
      </c>
      <c r="DD658" s="294" t="str">
        <f t="shared" si="531"/>
        <v>+X</v>
      </c>
      <c r="DE658" s="71" t="str">
        <f t="shared" si="531"/>
        <v>-X</v>
      </c>
      <c r="DF658" s="275" t="str">
        <f t="shared" si="531"/>
        <v>+Y</v>
      </c>
      <c r="DG658" s="277" t="str">
        <f t="shared" si="531"/>
        <v>-Y</v>
      </c>
      <c r="DH658" s="628" t="str">
        <f>DH639</f>
        <v>+X</v>
      </c>
      <c r="DI658" s="630"/>
      <c r="DJ658" s="630"/>
      <c r="DK658" s="630"/>
      <c r="DL658" s="628" t="str">
        <f>DL639</f>
        <v>-X</v>
      </c>
      <c r="DM658" s="630"/>
      <c r="DN658" s="630"/>
      <c r="DO658" s="629"/>
      <c r="DR658" s="273"/>
      <c r="DS658" s="70" t="str">
        <f t="shared" si="532"/>
        <v>+Y</v>
      </c>
      <c r="DT658" s="294" t="str">
        <f t="shared" si="532"/>
        <v>-Y</v>
      </c>
      <c r="DU658" s="294" t="str">
        <f t="shared" si="532"/>
        <v>+X</v>
      </c>
      <c r="DV658" s="71" t="str">
        <f t="shared" si="532"/>
        <v>-X</v>
      </c>
      <c r="DW658" s="275" t="str">
        <f t="shared" si="532"/>
        <v>+Y</v>
      </c>
      <c r="DX658" s="277" t="str">
        <f t="shared" si="532"/>
        <v>-Y</v>
      </c>
      <c r="DY658" s="628" t="str">
        <f>DY639</f>
        <v>+X</v>
      </c>
      <c r="DZ658" s="630"/>
      <c r="EA658" s="630"/>
      <c r="EB658" s="630"/>
      <c r="EC658" s="628" t="str">
        <f>EC639</f>
        <v>-X</v>
      </c>
      <c r="ED658" s="630"/>
      <c r="EE658" s="630"/>
      <c r="EF658" s="629"/>
    </row>
    <row r="659" spans="2:136" x14ac:dyDescent="0.3">
      <c r="B659" s="110" t="s">
        <v>337</v>
      </c>
      <c r="C659" s="275" t="s">
        <v>338</v>
      </c>
      <c r="D659" s="275"/>
      <c r="E659" s="276"/>
      <c r="F659" s="276"/>
      <c r="G659" s="277"/>
      <c r="H659" s="276">
        <f>$D$83*$D$88/2</f>
        <v>540</v>
      </c>
      <c r="I659" s="276">
        <f>$D$83*$D$88/2</f>
        <v>540</v>
      </c>
      <c r="J659" s="301">
        <f t="shared" ref="J659:M665" si="533">J598</f>
        <v>297.37854663711033</v>
      </c>
      <c r="K659" s="302">
        <f t="shared" si="533"/>
        <v>297.37854663711033</v>
      </c>
      <c r="L659" s="302">
        <f t="shared" si="533"/>
        <v>594.75709327422067</v>
      </c>
      <c r="M659" s="302">
        <f t="shared" si="533"/>
        <v>909.62849559586687</v>
      </c>
      <c r="N659" s="301"/>
      <c r="O659" s="302"/>
      <c r="P659" s="302"/>
      <c r="Q659" s="303"/>
      <c r="S659" s="110" t="s">
        <v>337</v>
      </c>
      <c r="T659" s="275" t="s">
        <v>338</v>
      </c>
      <c r="U659" s="275"/>
      <c r="V659" s="276"/>
      <c r="W659" s="276"/>
      <c r="X659" s="277"/>
      <c r="Y659" s="276">
        <f>$D$83*$D$88/2</f>
        <v>540</v>
      </c>
      <c r="Z659" s="276">
        <f>$D$83*$D$88/2</f>
        <v>540</v>
      </c>
      <c r="AA659" s="301">
        <f t="shared" ref="AA659:AD665" si="534">AA598</f>
        <v>297.37854663711033</v>
      </c>
      <c r="AB659" s="302">
        <f t="shared" si="534"/>
        <v>297.37854663711033</v>
      </c>
      <c r="AC659" s="302">
        <f t="shared" si="534"/>
        <v>594.75709327422067</v>
      </c>
      <c r="AD659" s="302">
        <f t="shared" si="534"/>
        <v>909.62849559586687</v>
      </c>
      <c r="AE659" s="301"/>
      <c r="AF659" s="302"/>
      <c r="AG659" s="302"/>
      <c r="AH659" s="303"/>
      <c r="AJ659" s="110" t="s">
        <v>337</v>
      </c>
      <c r="AK659" s="275" t="s">
        <v>338</v>
      </c>
      <c r="AL659" s="275"/>
      <c r="AM659" s="276"/>
      <c r="AN659" s="276"/>
      <c r="AO659" s="277"/>
      <c r="AP659" s="276">
        <f>$D$83*$D$88/2</f>
        <v>540</v>
      </c>
      <c r="AQ659" s="276">
        <f>$D$83*$D$88/2</f>
        <v>540</v>
      </c>
      <c r="AR659" s="301">
        <f t="shared" ref="AR659:AU665" si="535">AR598</f>
        <v>297.37854663711033</v>
      </c>
      <c r="AS659" s="302">
        <f t="shared" si="535"/>
        <v>297.37854663711033</v>
      </c>
      <c r="AT659" s="302">
        <f t="shared" si="535"/>
        <v>594.75709327422067</v>
      </c>
      <c r="AU659" s="302">
        <f t="shared" si="535"/>
        <v>909.62849559586687</v>
      </c>
      <c r="AV659" s="301"/>
      <c r="AW659" s="302"/>
      <c r="AX659" s="302"/>
      <c r="AY659" s="303"/>
      <c r="BA659" s="110" t="s">
        <v>337</v>
      </c>
      <c r="BB659" s="275" t="s">
        <v>338</v>
      </c>
      <c r="BC659" s="275"/>
      <c r="BD659" s="276"/>
      <c r="BE659" s="276"/>
      <c r="BF659" s="277"/>
      <c r="BG659" s="276">
        <f>$D$83*$D$88/2</f>
        <v>540</v>
      </c>
      <c r="BH659" s="276">
        <f>$D$83*$D$88/2</f>
        <v>540</v>
      </c>
      <c r="BI659" s="301">
        <f t="shared" ref="BI659:BL665" si="536">BI598</f>
        <v>297.37854663711033</v>
      </c>
      <c r="BJ659" s="302">
        <f t="shared" si="536"/>
        <v>297.37854663711033</v>
      </c>
      <c r="BK659" s="302">
        <f t="shared" si="536"/>
        <v>594.75709327422067</v>
      </c>
      <c r="BL659" s="302">
        <f t="shared" si="536"/>
        <v>909.62849559586687</v>
      </c>
      <c r="BM659" s="301"/>
      <c r="BN659" s="302"/>
      <c r="BO659" s="302"/>
      <c r="BP659" s="303"/>
      <c r="BR659" s="110" t="s">
        <v>337</v>
      </c>
      <c r="BS659" s="275" t="s">
        <v>338</v>
      </c>
      <c r="BT659" s="275"/>
      <c r="BU659" s="276"/>
      <c r="BV659" s="276"/>
      <c r="BW659" s="277"/>
      <c r="BX659" s="285">
        <f t="shared" ref="BX659:BY662" si="537">BX598</f>
        <v>2099.1426821443079</v>
      </c>
      <c r="BY659" s="285">
        <f t="shared" si="537"/>
        <v>2099.1426821443079</v>
      </c>
      <c r="BZ659" s="301"/>
      <c r="CA659" s="302"/>
      <c r="CB659" s="302"/>
      <c r="CC659" s="302"/>
      <c r="CD659" s="301"/>
      <c r="CE659" s="302"/>
      <c r="CF659" s="302"/>
      <c r="CG659" s="303"/>
      <c r="CI659" s="110" t="s">
        <v>337</v>
      </c>
      <c r="CJ659" s="275" t="s">
        <v>338</v>
      </c>
      <c r="CK659" s="275"/>
      <c r="CL659" s="276"/>
      <c r="CM659" s="276"/>
      <c r="CN659" s="277"/>
      <c r="CO659" s="285">
        <f t="shared" ref="CO659:CP662" si="538">CO598</f>
        <v>2099.1426821443079</v>
      </c>
      <c r="CP659" s="285">
        <f t="shared" si="538"/>
        <v>2099.1426821443079</v>
      </c>
      <c r="CQ659" s="301"/>
      <c r="CR659" s="302"/>
      <c r="CS659" s="302"/>
      <c r="CT659" s="302"/>
      <c r="CU659" s="301"/>
      <c r="CV659" s="302"/>
      <c r="CW659" s="302"/>
      <c r="CX659" s="303"/>
      <c r="CZ659" s="110" t="s">
        <v>337</v>
      </c>
      <c r="DA659" s="275" t="s">
        <v>338</v>
      </c>
      <c r="DB659" s="275"/>
      <c r="DC659" s="276"/>
      <c r="DD659" s="276"/>
      <c r="DE659" s="277"/>
      <c r="DF659" s="285">
        <f t="shared" ref="DF659:DG662" si="539">DF598</f>
        <v>2099.1426821443079</v>
      </c>
      <c r="DG659" s="285">
        <f t="shared" si="539"/>
        <v>2099.1426821443079</v>
      </c>
      <c r="DH659" s="301"/>
      <c r="DI659" s="302"/>
      <c r="DJ659" s="302"/>
      <c r="DK659" s="302"/>
      <c r="DL659" s="301"/>
      <c r="DM659" s="302"/>
      <c r="DN659" s="302"/>
      <c r="DO659" s="303"/>
      <c r="DQ659" s="110" t="s">
        <v>337</v>
      </c>
      <c r="DR659" s="275" t="s">
        <v>338</v>
      </c>
      <c r="DS659" s="275"/>
      <c r="DT659" s="276"/>
      <c r="DU659" s="276"/>
      <c r="DV659" s="277"/>
      <c r="DW659" s="285">
        <f t="shared" ref="DW659:DX662" si="540">DW598</f>
        <v>2099.1426821443079</v>
      </c>
      <c r="DX659" s="285">
        <f t="shared" si="540"/>
        <v>2099.1426821443079</v>
      </c>
      <c r="DY659" s="301"/>
      <c r="DZ659" s="302"/>
      <c r="EA659" s="302"/>
      <c r="EB659" s="302"/>
      <c r="EC659" s="301"/>
      <c r="ED659" s="302"/>
      <c r="EE659" s="302"/>
      <c r="EF659" s="303"/>
    </row>
    <row r="660" spans="2:136" x14ac:dyDescent="0.3">
      <c r="B660" s="110" t="str">
        <f t="shared" ref="B660:B665" si="541">B640</f>
        <v>X-component of normal vector (+inward)</v>
      </c>
      <c r="C660" s="275"/>
      <c r="D660" s="288"/>
      <c r="E660" s="247"/>
      <c r="F660" s="247"/>
      <c r="G660" s="248"/>
      <c r="H660" s="247">
        <v>-1</v>
      </c>
      <c r="I660" s="247">
        <v>1</v>
      </c>
      <c r="J660" s="306">
        <f t="shared" si="533"/>
        <v>0</v>
      </c>
      <c r="K660" s="304">
        <f t="shared" si="533"/>
        <v>0</v>
      </c>
      <c r="L660" s="304">
        <f t="shared" si="533"/>
        <v>0</v>
      </c>
      <c r="M660" s="304">
        <f t="shared" si="533"/>
        <v>0</v>
      </c>
      <c r="N660" s="309"/>
      <c r="O660" s="310"/>
      <c r="P660" s="310"/>
      <c r="Q660" s="311"/>
      <c r="S660" s="110" t="str">
        <f t="shared" ref="S660:S665" si="542">S640</f>
        <v>X-component of normal vector (+inward)</v>
      </c>
      <c r="T660" s="275"/>
      <c r="U660" s="288"/>
      <c r="V660" s="247"/>
      <c r="W660" s="247"/>
      <c r="X660" s="248"/>
      <c r="Y660" s="247">
        <v>-1</v>
      </c>
      <c r="Z660" s="247">
        <v>1</v>
      </c>
      <c r="AA660" s="306">
        <f t="shared" si="534"/>
        <v>0</v>
      </c>
      <c r="AB660" s="304">
        <f t="shared" si="534"/>
        <v>0</v>
      </c>
      <c r="AC660" s="304">
        <f t="shared" si="534"/>
        <v>0</v>
      </c>
      <c r="AD660" s="304">
        <f t="shared" si="534"/>
        <v>0</v>
      </c>
      <c r="AE660" s="309"/>
      <c r="AF660" s="310"/>
      <c r="AG660" s="310"/>
      <c r="AH660" s="311"/>
      <c r="AJ660" s="110" t="str">
        <f t="shared" ref="AJ660:AJ665" si="543">AJ640</f>
        <v>X-component of normal vector (+inward)</v>
      </c>
      <c r="AK660" s="275"/>
      <c r="AL660" s="288"/>
      <c r="AM660" s="247"/>
      <c r="AN660" s="247"/>
      <c r="AO660" s="248"/>
      <c r="AP660" s="247">
        <v>-1</v>
      </c>
      <c r="AQ660" s="247">
        <v>1</v>
      </c>
      <c r="AR660" s="306">
        <f t="shared" si="535"/>
        <v>0</v>
      </c>
      <c r="AS660" s="304">
        <f t="shared" si="535"/>
        <v>0</v>
      </c>
      <c r="AT660" s="304">
        <f t="shared" si="535"/>
        <v>0</v>
      </c>
      <c r="AU660" s="304">
        <f t="shared" si="535"/>
        <v>0</v>
      </c>
      <c r="AV660" s="309"/>
      <c r="AW660" s="310"/>
      <c r="AX660" s="310"/>
      <c r="AY660" s="311"/>
      <c r="BA660" s="110" t="str">
        <f t="shared" ref="BA660:BA665" si="544">BA640</f>
        <v>X-component of normal vector (+inward)</v>
      </c>
      <c r="BB660" s="275"/>
      <c r="BC660" s="288"/>
      <c r="BD660" s="247"/>
      <c r="BE660" s="247"/>
      <c r="BF660" s="248"/>
      <c r="BG660" s="247">
        <v>-1</v>
      </c>
      <c r="BH660" s="247">
        <v>1</v>
      </c>
      <c r="BI660" s="306">
        <f t="shared" si="536"/>
        <v>0</v>
      </c>
      <c r="BJ660" s="304">
        <f t="shared" si="536"/>
        <v>0</v>
      </c>
      <c r="BK660" s="304">
        <f t="shared" si="536"/>
        <v>0</v>
      </c>
      <c r="BL660" s="304">
        <f t="shared" si="536"/>
        <v>0</v>
      </c>
      <c r="BM660" s="309"/>
      <c r="BN660" s="310"/>
      <c r="BO660" s="310"/>
      <c r="BP660" s="311"/>
      <c r="BR660" s="110" t="str">
        <f t="shared" ref="BR660:BR665" si="545">BR640</f>
        <v>X-component of normal vector (+inward)</v>
      </c>
      <c r="BS660" s="275"/>
      <c r="BT660" s="288"/>
      <c r="BU660" s="247"/>
      <c r="BV660" s="247"/>
      <c r="BW660" s="248"/>
      <c r="BX660" s="247">
        <f t="shared" si="537"/>
        <v>0</v>
      </c>
      <c r="BY660" s="247">
        <f t="shared" si="537"/>
        <v>0</v>
      </c>
      <c r="BZ660" s="306"/>
      <c r="CA660" s="304"/>
      <c r="CB660" s="304"/>
      <c r="CC660" s="304"/>
      <c r="CD660" s="309"/>
      <c r="CE660" s="310"/>
      <c r="CF660" s="310"/>
      <c r="CG660" s="311"/>
      <c r="CI660" s="110" t="str">
        <f t="shared" ref="CI660:CI665" si="546">CI640</f>
        <v>X-component of normal vector (+inward)</v>
      </c>
      <c r="CJ660" s="275"/>
      <c r="CK660" s="288"/>
      <c r="CL660" s="247"/>
      <c r="CM660" s="247"/>
      <c r="CN660" s="248"/>
      <c r="CO660" s="247">
        <f t="shared" si="538"/>
        <v>0</v>
      </c>
      <c r="CP660" s="247">
        <f t="shared" si="538"/>
        <v>0</v>
      </c>
      <c r="CQ660" s="306"/>
      <c r="CR660" s="304"/>
      <c r="CS660" s="304"/>
      <c r="CT660" s="304"/>
      <c r="CU660" s="309"/>
      <c r="CV660" s="310"/>
      <c r="CW660" s="310"/>
      <c r="CX660" s="311"/>
      <c r="CZ660" s="110" t="str">
        <f t="shared" ref="CZ660:CZ665" si="547">CZ640</f>
        <v>X-component of normal vector (+inward)</v>
      </c>
      <c r="DA660" s="275"/>
      <c r="DB660" s="288"/>
      <c r="DC660" s="247"/>
      <c r="DD660" s="247"/>
      <c r="DE660" s="248"/>
      <c r="DF660" s="247">
        <f t="shared" si="539"/>
        <v>0</v>
      </c>
      <c r="DG660" s="247">
        <f t="shared" si="539"/>
        <v>0</v>
      </c>
      <c r="DH660" s="306"/>
      <c r="DI660" s="304"/>
      <c r="DJ660" s="304"/>
      <c r="DK660" s="304"/>
      <c r="DL660" s="309"/>
      <c r="DM660" s="310"/>
      <c r="DN660" s="310"/>
      <c r="DO660" s="311"/>
      <c r="DQ660" s="110" t="str">
        <f t="shared" ref="DQ660:DQ665" si="548">DQ640</f>
        <v>X-component of normal vector (+inward)</v>
      </c>
      <c r="DR660" s="275"/>
      <c r="DS660" s="288"/>
      <c r="DT660" s="247"/>
      <c r="DU660" s="247"/>
      <c r="DV660" s="248"/>
      <c r="DW660" s="247">
        <f t="shared" si="540"/>
        <v>0</v>
      </c>
      <c r="DX660" s="247">
        <f t="shared" si="540"/>
        <v>0</v>
      </c>
      <c r="DY660" s="306"/>
      <c r="DZ660" s="304"/>
      <c r="EA660" s="304"/>
      <c r="EB660" s="304"/>
      <c r="EC660" s="309"/>
      <c r="ED660" s="310"/>
      <c r="EE660" s="310"/>
      <c r="EF660" s="311"/>
    </row>
    <row r="661" spans="2:136" x14ac:dyDescent="0.3">
      <c r="B661" s="107" t="str">
        <f t="shared" si="541"/>
        <v>Y-component of normal vector (+inward)</v>
      </c>
      <c r="C661" s="70"/>
      <c r="D661" s="289"/>
      <c r="E661" s="284"/>
      <c r="F661" s="284"/>
      <c r="G661" s="249"/>
      <c r="H661" s="284"/>
      <c r="I661" s="284"/>
      <c r="J661" s="306">
        <f t="shared" si="533"/>
        <v>-0.51449575542752657</v>
      </c>
      <c r="K661" s="304">
        <f t="shared" si="533"/>
        <v>-0.51449575542752657</v>
      </c>
      <c r="L661" s="304">
        <f t="shared" si="533"/>
        <v>-0.51449575542752657</v>
      </c>
      <c r="M661" s="304">
        <f t="shared" si="533"/>
        <v>-0.51449575542752657</v>
      </c>
      <c r="N661" s="306"/>
      <c r="O661" s="304"/>
      <c r="P661" s="304"/>
      <c r="Q661" s="305"/>
      <c r="S661" s="107" t="str">
        <f t="shared" si="542"/>
        <v>Y-component of normal vector (+inward)</v>
      </c>
      <c r="T661" s="70"/>
      <c r="U661" s="289"/>
      <c r="V661" s="284"/>
      <c r="W661" s="284"/>
      <c r="X661" s="249"/>
      <c r="Y661" s="284"/>
      <c r="Z661" s="284"/>
      <c r="AA661" s="306">
        <f t="shared" si="534"/>
        <v>-0.51449575542752657</v>
      </c>
      <c r="AB661" s="304">
        <f t="shared" si="534"/>
        <v>-0.51449575542752657</v>
      </c>
      <c r="AC661" s="304">
        <f t="shared" si="534"/>
        <v>-0.51449575542752657</v>
      </c>
      <c r="AD661" s="304">
        <f t="shared" si="534"/>
        <v>-0.51449575542752657</v>
      </c>
      <c r="AE661" s="306"/>
      <c r="AF661" s="304"/>
      <c r="AG661" s="304"/>
      <c r="AH661" s="305"/>
      <c r="AJ661" s="107" t="str">
        <f t="shared" si="543"/>
        <v>Y-component of normal vector (+inward)</v>
      </c>
      <c r="AK661" s="70"/>
      <c r="AL661" s="289"/>
      <c r="AM661" s="284"/>
      <c r="AN661" s="284"/>
      <c r="AO661" s="249"/>
      <c r="AP661" s="284"/>
      <c r="AQ661" s="284"/>
      <c r="AR661" s="306">
        <f t="shared" si="535"/>
        <v>-0.51449575542752657</v>
      </c>
      <c r="AS661" s="304">
        <f t="shared" si="535"/>
        <v>-0.51449575542752657</v>
      </c>
      <c r="AT661" s="304">
        <f t="shared" si="535"/>
        <v>-0.51449575542752657</v>
      </c>
      <c r="AU661" s="304">
        <f t="shared" si="535"/>
        <v>-0.51449575542752657</v>
      </c>
      <c r="AV661" s="306"/>
      <c r="AW661" s="304"/>
      <c r="AX661" s="304"/>
      <c r="AY661" s="305"/>
      <c r="BA661" s="107" t="str">
        <f t="shared" si="544"/>
        <v>Y-component of normal vector (+inward)</v>
      </c>
      <c r="BB661" s="70"/>
      <c r="BC661" s="289"/>
      <c r="BD661" s="284"/>
      <c r="BE661" s="284"/>
      <c r="BF661" s="249"/>
      <c r="BG661" s="284"/>
      <c r="BH661" s="284"/>
      <c r="BI661" s="306">
        <f t="shared" si="536"/>
        <v>-0.51449575542752657</v>
      </c>
      <c r="BJ661" s="304">
        <f t="shared" si="536"/>
        <v>-0.51449575542752657</v>
      </c>
      <c r="BK661" s="304">
        <f t="shared" si="536"/>
        <v>-0.51449575542752657</v>
      </c>
      <c r="BL661" s="304">
        <f t="shared" si="536"/>
        <v>-0.51449575542752657</v>
      </c>
      <c r="BM661" s="306"/>
      <c r="BN661" s="304"/>
      <c r="BO661" s="304"/>
      <c r="BP661" s="305"/>
      <c r="BR661" s="107" t="str">
        <f t="shared" si="545"/>
        <v>Y-component of normal vector (+inward)</v>
      </c>
      <c r="BS661" s="70"/>
      <c r="BT661" s="289"/>
      <c r="BU661" s="284"/>
      <c r="BV661" s="284"/>
      <c r="BW661" s="249"/>
      <c r="BX661" s="284">
        <f t="shared" si="537"/>
        <v>-0.51449575542752657</v>
      </c>
      <c r="BY661" s="284">
        <f t="shared" si="537"/>
        <v>0.51449575542752657</v>
      </c>
      <c r="BZ661" s="306"/>
      <c r="CA661" s="304"/>
      <c r="CB661" s="304"/>
      <c r="CC661" s="304"/>
      <c r="CD661" s="306"/>
      <c r="CE661" s="304"/>
      <c r="CF661" s="304"/>
      <c r="CG661" s="305"/>
      <c r="CI661" s="107" t="str">
        <f t="shared" si="546"/>
        <v>Y-component of normal vector (+inward)</v>
      </c>
      <c r="CJ661" s="70"/>
      <c r="CK661" s="289"/>
      <c r="CL661" s="284"/>
      <c r="CM661" s="284"/>
      <c r="CN661" s="249"/>
      <c r="CO661" s="284">
        <f t="shared" si="538"/>
        <v>-0.51449575542752657</v>
      </c>
      <c r="CP661" s="284">
        <f t="shared" si="538"/>
        <v>0.51449575542752657</v>
      </c>
      <c r="CQ661" s="306"/>
      <c r="CR661" s="304"/>
      <c r="CS661" s="304"/>
      <c r="CT661" s="304"/>
      <c r="CU661" s="306"/>
      <c r="CV661" s="304"/>
      <c r="CW661" s="304"/>
      <c r="CX661" s="305"/>
      <c r="CZ661" s="107" t="str">
        <f t="shared" si="547"/>
        <v>Y-component of normal vector (+inward)</v>
      </c>
      <c r="DA661" s="70"/>
      <c r="DB661" s="289"/>
      <c r="DC661" s="284"/>
      <c r="DD661" s="284"/>
      <c r="DE661" s="249"/>
      <c r="DF661" s="284">
        <f t="shared" si="539"/>
        <v>-0.51449575542752657</v>
      </c>
      <c r="DG661" s="284">
        <f t="shared" si="539"/>
        <v>0.51449575542752657</v>
      </c>
      <c r="DH661" s="306"/>
      <c r="DI661" s="304"/>
      <c r="DJ661" s="304"/>
      <c r="DK661" s="304"/>
      <c r="DL661" s="306"/>
      <c r="DM661" s="304"/>
      <c r="DN661" s="304"/>
      <c r="DO661" s="305"/>
      <c r="DQ661" s="107" t="str">
        <f t="shared" si="548"/>
        <v>Y-component of normal vector (+inward)</v>
      </c>
      <c r="DR661" s="70"/>
      <c r="DS661" s="289"/>
      <c r="DT661" s="284"/>
      <c r="DU661" s="284"/>
      <c r="DV661" s="249"/>
      <c r="DW661" s="284">
        <f t="shared" si="540"/>
        <v>-0.51449575542752657</v>
      </c>
      <c r="DX661" s="284">
        <f t="shared" si="540"/>
        <v>0.51449575542752657</v>
      </c>
      <c r="DY661" s="306"/>
      <c r="DZ661" s="304"/>
      <c r="EA661" s="304"/>
      <c r="EB661" s="304"/>
      <c r="EC661" s="306"/>
      <c r="ED661" s="304"/>
      <c r="EE661" s="304"/>
      <c r="EF661" s="305"/>
    </row>
    <row r="662" spans="2:136" x14ac:dyDescent="0.3">
      <c r="B662" s="112" t="str">
        <f t="shared" si="541"/>
        <v>Z-component of normal vector (+inward)</v>
      </c>
      <c r="C662" s="82"/>
      <c r="D662" s="250"/>
      <c r="E662" s="287"/>
      <c r="F662" s="287"/>
      <c r="G662" s="251"/>
      <c r="H662" s="287"/>
      <c r="I662" s="287"/>
      <c r="J662" s="306">
        <f t="shared" si="533"/>
        <v>-0.85749292571254421</v>
      </c>
      <c r="K662" s="304">
        <f t="shared" si="533"/>
        <v>-0.85749292571254421</v>
      </c>
      <c r="L662" s="304">
        <f t="shared" si="533"/>
        <v>-0.85749292571254421</v>
      </c>
      <c r="M662" s="304">
        <f t="shared" si="533"/>
        <v>-0.85749292571254421</v>
      </c>
      <c r="N662" s="306"/>
      <c r="O662" s="304"/>
      <c r="P662" s="304"/>
      <c r="Q662" s="305"/>
      <c r="S662" s="112" t="str">
        <f t="shared" si="542"/>
        <v>Z-component of normal vector (+inward)</v>
      </c>
      <c r="T662" s="82"/>
      <c r="U662" s="250"/>
      <c r="V662" s="287"/>
      <c r="W662" s="287"/>
      <c r="X662" s="251"/>
      <c r="Y662" s="287"/>
      <c r="Z662" s="287"/>
      <c r="AA662" s="306">
        <f t="shared" si="534"/>
        <v>-0.85749292571254421</v>
      </c>
      <c r="AB662" s="304">
        <f t="shared" si="534"/>
        <v>-0.85749292571254421</v>
      </c>
      <c r="AC662" s="304">
        <f t="shared" si="534"/>
        <v>-0.85749292571254421</v>
      </c>
      <c r="AD662" s="304">
        <f t="shared" si="534"/>
        <v>-0.85749292571254421</v>
      </c>
      <c r="AE662" s="306"/>
      <c r="AF662" s="304"/>
      <c r="AG662" s="304"/>
      <c r="AH662" s="305"/>
      <c r="AJ662" s="112" t="str">
        <f t="shared" si="543"/>
        <v>Z-component of normal vector (+inward)</v>
      </c>
      <c r="AK662" s="82"/>
      <c r="AL662" s="250"/>
      <c r="AM662" s="287"/>
      <c r="AN662" s="287"/>
      <c r="AO662" s="251"/>
      <c r="AP662" s="287"/>
      <c r="AQ662" s="287"/>
      <c r="AR662" s="306">
        <f t="shared" si="535"/>
        <v>-0.85749292571254421</v>
      </c>
      <c r="AS662" s="304">
        <f t="shared" si="535"/>
        <v>-0.85749292571254421</v>
      </c>
      <c r="AT662" s="304">
        <f t="shared" si="535"/>
        <v>-0.85749292571254421</v>
      </c>
      <c r="AU662" s="304">
        <f t="shared" si="535"/>
        <v>-0.85749292571254421</v>
      </c>
      <c r="AV662" s="306"/>
      <c r="AW662" s="304"/>
      <c r="AX662" s="304"/>
      <c r="AY662" s="305"/>
      <c r="BA662" s="112" t="str">
        <f t="shared" si="544"/>
        <v>Z-component of normal vector (+inward)</v>
      </c>
      <c r="BB662" s="82"/>
      <c r="BC662" s="250"/>
      <c r="BD662" s="287"/>
      <c r="BE662" s="287"/>
      <c r="BF662" s="251"/>
      <c r="BG662" s="287"/>
      <c r="BH662" s="287"/>
      <c r="BI662" s="306">
        <f t="shared" si="536"/>
        <v>-0.85749292571254421</v>
      </c>
      <c r="BJ662" s="304">
        <f t="shared" si="536"/>
        <v>-0.85749292571254421</v>
      </c>
      <c r="BK662" s="304">
        <f t="shared" si="536"/>
        <v>-0.85749292571254421</v>
      </c>
      <c r="BL662" s="304">
        <f t="shared" si="536"/>
        <v>-0.85749292571254421</v>
      </c>
      <c r="BM662" s="306"/>
      <c r="BN662" s="304"/>
      <c r="BO662" s="304"/>
      <c r="BP662" s="305"/>
      <c r="BR662" s="112" t="str">
        <f t="shared" si="545"/>
        <v>Z-component of normal vector (+inward)</v>
      </c>
      <c r="BS662" s="82"/>
      <c r="BT662" s="250"/>
      <c r="BU662" s="287"/>
      <c r="BV662" s="287"/>
      <c r="BW662" s="251"/>
      <c r="BX662" s="287">
        <f t="shared" si="537"/>
        <v>-0.85749292571254421</v>
      </c>
      <c r="BY662" s="287">
        <f t="shared" si="537"/>
        <v>-0.85749292571254421</v>
      </c>
      <c r="BZ662" s="306"/>
      <c r="CA662" s="304"/>
      <c r="CB662" s="304"/>
      <c r="CC662" s="304"/>
      <c r="CD662" s="306"/>
      <c r="CE662" s="304"/>
      <c r="CF662" s="304"/>
      <c r="CG662" s="305"/>
      <c r="CI662" s="112" t="str">
        <f t="shared" si="546"/>
        <v>Z-component of normal vector (+inward)</v>
      </c>
      <c r="CJ662" s="82"/>
      <c r="CK662" s="250"/>
      <c r="CL662" s="287"/>
      <c r="CM662" s="287"/>
      <c r="CN662" s="251"/>
      <c r="CO662" s="287">
        <f t="shared" si="538"/>
        <v>-0.85749292571254421</v>
      </c>
      <c r="CP662" s="287">
        <f t="shared" si="538"/>
        <v>-0.85749292571254421</v>
      </c>
      <c r="CQ662" s="306"/>
      <c r="CR662" s="304"/>
      <c r="CS662" s="304"/>
      <c r="CT662" s="304"/>
      <c r="CU662" s="306"/>
      <c r="CV662" s="304"/>
      <c r="CW662" s="304"/>
      <c r="CX662" s="305"/>
      <c r="CZ662" s="112" t="str">
        <f t="shared" si="547"/>
        <v>Z-component of normal vector (+inward)</v>
      </c>
      <c r="DA662" s="82"/>
      <c r="DB662" s="250"/>
      <c r="DC662" s="287"/>
      <c r="DD662" s="287"/>
      <c r="DE662" s="251"/>
      <c r="DF662" s="287">
        <f t="shared" si="539"/>
        <v>-0.85749292571254421</v>
      </c>
      <c r="DG662" s="287">
        <f t="shared" si="539"/>
        <v>-0.85749292571254421</v>
      </c>
      <c r="DH662" s="306"/>
      <c r="DI662" s="304"/>
      <c r="DJ662" s="304"/>
      <c r="DK662" s="304"/>
      <c r="DL662" s="306"/>
      <c r="DM662" s="304"/>
      <c r="DN662" s="304"/>
      <c r="DO662" s="305"/>
      <c r="DQ662" s="112" t="str">
        <f t="shared" si="548"/>
        <v>Z-component of normal vector (+inward)</v>
      </c>
      <c r="DR662" s="82"/>
      <c r="DS662" s="250"/>
      <c r="DT662" s="287"/>
      <c r="DU662" s="287"/>
      <c r="DV662" s="251"/>
      <c r="DW662" s="287">
        <f t="shared" si="540"/>
        <v>-0.85749292571254421</v>
      </c>
      <c r="DX662" s="287">
        <f t="shared" si="540"/>
        <v>-0.85749292571254421</v>
      </c>
      <c r="DY662" s="306"/>
      <c r="DZ662" s="304"/>
      <c r="EA662" s="304"/>
      <c r="EB662" s="304"/>
      <c r="EC662" s="306"/>
      <c r="ED662" s="304"/>
      <c r="EE662" s="304"/>
      <c r="EF662" s="305"/>
    </row>
    <row r="663" spans="2:136" x14ac:dyDescent="0.3">
      <c r="B663" s="110" t="str">
        <f t="shared" si="541"/>
        <v>Overturn moment arm for X component</v>
      </c>
      <c r="C663" s="275" t="str">
        <f>C643</f>
        <v>ft</v>
      </c>
      <c r="D663" s="289"/>
      <c r="E663" s="284"/>
      <c r="F663" s="284"/>
      <c r="G663" s="249"/>
      <c r="H663" s="288">
        <f>$D$84+1/3*$D$88</f>
        <v>14</v>
      </c>
      <c r="I663" s="247">
        <f>$D$84+1/3*$D$88</f>
        <v>14</v>
      </c>
      <c r="J663" s="309">
        <f t="shared" si="533"/>
        <v>0</v>
      </c>
      <c r="K663" s="310">
        <f t="shared" si="533"/>
        <v>0</v>
      </c>
      <c r="L663" s="310">
        <f t="shared" si="533"/>
        <v>0</v>
      </c>
      <c r="M663" s="310">
        <f t="shared" si="533"/>
        <v>0</v>
      </c>
      <c r="N663" s="309"/>
      <c r="O663" s="310"/>
      <c r="P663" s="310"/>
      <c r="Q663" s="311"/>
      <c r="S663" s="110" t="str">
        <f t="shared" si="542"/>
        <v>Overturn moment arm for X component</v>
      </c>
      <c r="T663" s="275" t="str">
        <f>T643</f>
        <v>ft</v>
      </c>
      <c r="U663" s="289"/>
      <c r="V663" s="284"/>
      <c r="W663" s="284"/>
      <c r="X663" s="249"/>
      <c r="Y663" s="288">
        <f>$D$84+1/3*$D$88</f>
        <v>14</v>
      </c>
      <c r="Z663" s="247">
        <f>$D$84+1/3*$D$88</f>
        <v>14</v>
      </c>
      <c r="AA663" s="309">
        <f t="shared" si="534"/>
        <v>0</v>
      </c>
      <c r="AB663" s="310">
        <f t="shared" si="534"/>
        <v>0</v>
      </c>
      <c r="AC663" s="310">
        <f t="shared" si="534"/>
        <v>0</v>
      </c>
      <c r="AD663" s="310">
        <f t="shared" si="534"/>
        <v>0</v>
      </c>
      <c r="AE663" s="309"/>
      <c r="AF663" s="310"/>
      <c r="AG663" s="310"/>
      <c r="AH663" s="311"/>
      <c r="AJ663" s="110" t="str">
        <f t="shared" si="543"/>
        <v>Overturn moment arm for X component</v>
      </c>
      <c r="AK663" s="275" t="str">
        <f>AK643</f>
        <v>ft</v>
      </c>
      <c r="AL663" s="289"/>
      <c r="AM663" s="284"/>
      <c r="AN663" s="284"/>
      <c r="AO663" s="249"/>
      <c r="AP663" s="288">
        <f>$D$84+1/3*$D$88</f>
        <v>14</v>
      </c>
      <c r="AQ663" s="247">
        <f>$D$84+1/3*$D$88</f>
        <v>14</v>
      </c>
      <c r="AR663" s="309">
        <f t="shared" si="535"/>
        <v>0</v>
      </c>
      <c r="AS663" s="310">
        <f t="shared" si="535"/>
        <v>0</v>
      </c>
      <c r="AT663" s="310">
        <f t="shared" si="535"/>
        <v>0</v>
      </c>
      <c r="AU663" s="310">
        <f t="shared" si="535"/>
        <v>0</v>
      </c>
      <c r="AV663" s="309"/>
      <c r="AW663" s="310"/>
      <c r="AX663" s="310"/>
      <c r="AY663" s="311"/>
      <c r="BA663" s="110" t="str">
        <f t="shared" si="544"/>
        <v>Overturn moment arm for X component</v>
      </c>
      <c r="BB663" s="275" t="str">
        <f>BB643</f>
        <v>ft</v>
      </c>
      <c r="BC663" s="289"/>
      <c r="BD663" s="284"/>
      <c r="BE663" s="284"/>
      <c r="BF663" s="249"/>
      <c r="BG663" s="288">
        <f>$D$84+1/3*$D$88</f>
        <v>14</v>
      </c>
      <c r="BH663" s="247">
        <f>$D$84+1/3*$D$88</f>
        <v>14</v>
      </c>
      <c r="BI663" s="309">
        <f t="shared" si="536"/>
        <v>0</v>
      </c>
      <c r="BJ663" s="310">
        <f t="shared" si="536"/>
        <v>0</v>
      </c>
      <c r="BK663" s="310">
        <f t="shared" si="536"/>
        <v>0</v>
      </c>
      <c r="BL663" s="310">
        <f t="shared" si="536"/>
        <v>0</v>
      </c>
      <c r="BM663" s="309"/>
      <c r="BN663" s="310"/>
      <c r="BO663" s="310"/>
      <c r="BP663" s="311"/>
      <c r="BR663" s="110" t="str">
        <f t="shared" si="545"/>
        <v>Overturn moment arm for X component</v>
      </c>
      <c r="BS663" s="275" t="str">
        <f>BS643</f>
        <v>ft</v>
      </c>
      <c r="BT663" s="289"/>
      <c r="BU663" s="284"/>
      <c r="BV663" s="284"/>
      <c r="BW663" s="249"/>
      <c r="BX663" s="288">
        <f>BX602</f>
        <v>0</v>
      </c>
      <c r="BY663" s="247">
        <f>$D$84+1/3*$D$88</f>
        <v>14</v>
      </c>
      <c r="BZ663" s="309"/>
      <c r="CA663" s="310"/>
      <c r="CB663" s="310"/>
      <c r="CC663" s="310"/>
      <c r="CD663" s="309"/>
      <c r="CE663" s="310"/>
      <c r="CF663" s="310"/>
      <c r="CG663" s="311"/>
      <c r="CI663" s="110" t="str">
        <f t="shared" si="546"/>
        <v>Overturn moment arm for X component</v>
      </c>
      <c r="CJ663" s="275" t="str">
        <f>CJ643</f>
        <v>ft</v>
      </c>
      <c r="CK663" s="289"/>
      <c r="CL663" s="284"/>
      <c r="CM663" s="284"/>
      <c r="CN663" s="249"/>
      <c r="CO663" s="288">
        <f>CO602</f>
        <v>0</v>
      </c>
      <c r="CP663" s="247">
        <f>$D$84+1/3*$D$88</f>
        <v>14</v>
      </c>
      <c r="CQ663" s="309"/>
      <c r="CR663" s="310"/>
      <c r="CS663" s="310"/>
      <c r="CT663" s="310"/>
      <c r="CU663" s="309"/>
      <c r="CV663" s="310"/>
      <c r="CW663" s="310"/>
      <c r="CX663" s="311"/>
      <c r="CZ663" s="110" t="str">
        <f t="shared" si="547"/>
        <v>Overturn moment arm for X component</v>
      </c>
      <c r="DA663" s="275" t="str">
        <f>DA643</f>
        <v>ft</v>
      </c>
      <c r="DB663" s="289"/>
      <c r="DC663" s="284"/>
      <c r="DD663" s="284"/>
      <c r="DE663" s="249"/>
      <c r="DF663" s="288">
        <f>DF602</f>
        <v>0</v>
      </c>
      <c r="DG663" s="247">
        <f>$D$84+1/3*$D$88</f>
        <v>14</v>
      </c>
      <c r="DH663" s="309"/>
      <c r="DI663" s="310"/>
      <c r="DJ663" s="310"/>
      <c r="DK663" s="310"/>
      <c r="DL663" s="309"/>
      <c r="DM663" s="310"/>
      <c r="DN663" s="310"/>
      <c r="DO663" s="311"/>
      <c r="DQ663" s="110" t="str">
        <f t="shared" si="548"/>
        <v>Overturn moment arm for X component</v>
      </c>
      <c r="DR663" s="275" t="str">
        <f>DR643</f>
        <v>ft</v>
      </c>
      <c r="DS663" s="289"/>
      <c r="DT663" s="284"/>
      <c r="DU663" s="284"/>
      <c r="DV663" s="249"/>
      <c r="DW663" s="288">
        <f>DW602</f>
        <v>0</v>
      </c>
      <c r="DX663" s="247">
        <f>$D$84+1/3*$D$88</f>
        <v>14</v>
      </c>
      <c r="DY663" s="309"/>
      <c r="DZ663" s="310"/>
      <c r="EA663" s="310"/>
      <c r="EB663" s="310"/>
      <c r="EC663" s="309"/>
      <c r="ED663" s="310"/>
      <c r="EE663" s="310"/>
      <c r="EF663" s="311"/>
    </row>
    <row r="664" spans="2:136" x14ac:dyDescent="0.3">
      <c r="B664" s="107" t="str">
        <f t="shared" si="541"/>
        <v>Overturn moment arm for Y component</v>
      </c>
      <c r="C664" s="70" t="str">
        <f>C644</f>
        <v>ft</v>
      </c>
      <c r="D664" s="289"/>
      <c r="E664" s="284"/>
      <c r="F664" s="284"/>
      <c r="G664" s="249"/>
      <c r="H664" s="289"/>
      <c r="I664" s="284"/>
      <c r="J664" s="306">
        <f t="shared" si="533"/>
        <v>0</v>
      </c>
      <c r="K664" s="304">
        <f t="shared" si="533"/>
        <v>0</v>
      </c>
      <c r="L664" s="304">
        <f t="shared" si="533"/>
        <v>0</v>
      </c>
      <c r="M664" s="304">
        <f t="shared" si="533"/>
        <v>0</v>
      </c>
      <c r="N664" s="306"/>
      <c r="O664" s="304"/>
      <c r="P664" s="304"/>
      <c r="Q664" s="305"/>
      <c r="S664" s="107" t="str">
        <f t="shared" si="542"/>
        <v>Overturn moment arm for Y component</v>
      </c>
      <c r="T664" s="70" t="str">
        <f>T644</f>
        <v>ft</v>
      </c>
      <c r="U664" s="289"/>
      <c r="V664" s="284"/>
      <c r="W664" s="284"/>
      <c r="X664" s="249"/>
      <c r="Y664" s="289"/>
      <c r="Z664" s="284"/>
      <c r="AA664" s="306">
        <f t="shared" si="534"/>
        <v>0</v>
      </c>
      <c r="AB664" s="304">
        <f t="shared" si="534"/>
        <v>0</v>
      </c>
      <c r="AC664" s="304">
        <f t="shared" si="534"/>
        <v>0</v>
      </c>
      <c r="AD664" s="304">
        <f t="shared" si="534"/>
        <v>0</v>
      </c>
      <c r="AE664" s="306"/>
      <c r="AF664" s="304"/>
      <c r="AG664" s="304"/>
      <c r="AH664" s="305"/>
      <c r="AJ664" s="107" t="str">
        <f t="shared" si="543"/>
        <v>Overturn moment arm for Y component</v>
      </c>
      <c r="AK664" s="70" t="str">
        <f>AK644</f>
        <v>ft</v>
      </c>
      <c r="AL664" s="289"/>
      <c r="AM664" s="284"/>
      <c r="AN664" s="284"/>
      <c r="AO664" s="249"/>
      <c r="AP664" s="289"/>
      <c r="AQ664" s="284"/>
      <c r="AR664" s="306">
        <f t="shared" si="535"/>
        <v>0</v>
      </c>
      <c r="AS664" s="304">
        <f t="shared" si="535"/>
        <v>0</v>
      </c>
      <c r="AT664" s="304">
        <f t="shared" si="535"/>
        <v>0</v>
      </c>
      <c r="AU664" s="304">
        <f t="shared" si="535"/>
        <v>0</v>
      </c>
      <c r="AV664" s="306"/>
      <c r="AW664" s="304"/>
      <c r="AX664" s="304"/>
      <c r="AY664" s="305"/>
      <c r="BA664" s="107" t="str">
        <f t="shared" si="544"/>
        <v>Overturn moment arm for Y component</v>
      </c>
      <c r="BB664" s="70" t="str">
        <f>BB644</f>
        <v>ft</v>
      </c>
      <c r="BC664" s="289"/>
      <c r="BD664" s="284"/>
      <c r="BE664" s="284"/>
      <c r="BF664" s="249"/>
      <c r="BG664" s="289"/>
      <c r="BH664" s="284"/>
      <c r="BI664" s="306">
        <f t="shared" si="536"/>
        <v>0</v>
      </c>
      <c r="BJ664" s="304">
        <f t="shared" si="536"/>
        <v>0</v>
      </c>
      <c r="BK664" s="304">
        <f t="shared" si="536"/>
        <v>0</v>
      </c>
      <c r="BL664" s="304">
        <f t="shared" si="536"/>
        <v>0</v>
      </c>
      <c r="BM664" s="306"/>
      <c r="BN664" s="304"/>
      <c r="BO664" s="304"/>
      <c r="BP664" s="305"/>
      <c r="BR664" s="107" t="str">
        <f t="shared" si="545"/>
        <v>Overturn moment arm for Y component</v>
      </c>
      <c r="BS664" s="70" t="str">
        <f>BS644</f>
        <v>ft</v>
      </c>
      <c r="BT664" s="289"/>
      <c r="BU664" s="284"/>
      <c r="BV664" s="284"/>
      <c r="BW664" s="249"/>
      <c r="BX664" s="289">
        <f>BX603</f>
        <v>17</v>
      </c>
      <c r="BY664" s="284">
        <f>BY603</f>
        <v>17</v>
      </c>
      <c r="BZ664" s="306"/>
      <c r="CA664" s="304"/>
      <c r="CB664" s="304"/>
      <c r="CC664" s="304"/>
      <c r="CD664" s="306"/>
      <c r="CE664" s="304"/>
      <c r="CF664" s="304"/>
      <c r="CG664" s="305"/>
      <c r="CI664" s="107" t="str">
        <f t="shared" si="546"/>
        <v>Overturn moment arm for Y component</v>
      </c>
      <c r="CJ664" s="70" t="str">
        <f>CJ644</f>
        <v>ft</v>
      </c>
      <c r="CK664" s="289"/>
      <c r="CL664" s="284"/>
      <c r="CM664" s="284"/>
      <c r="CN664" s="249"/>
      <c r="CO664" s="289">
        <f>CO603</f>
        <v>17</v>
      </c>
      <c r="CP664" s="284">
        <f>CP603</f>
        <v>17</v>
      </c>
      <c r="CQ664" s="306"/>
      <c r="CR664" s="304"/>
      <c r="CS664" s="304"/>
      <c r="CT664" s="304"/>
      <c r="CU664" s="306"/>
      <c r="CV664" s="304"/>
      <c r="CW664" s="304"/>
      <c r="CX664" s="305"/>
      <c r="CZ664" s="107" t="str">
        <f t="shared" si="547"/>
        <v>Overturn moment arm for Y component</v>
      </c>
      <c r="DA664" s="70" t="str">
        <f>DA644</f>
        <v>ft</v>
      </c>
      <c r="DB664" s="289"/>
      <c r="DC664" s="284"/>
      <c r="DD664" s="284"/>
      <c r="DE664" s="249"/>
      <c r="DF664" s="289">
        <f>DF603</f>
        <v>17</v>
      </c>
      <c r="DG664" s="284">
        <f>DG603</f>
        <v>17</v>
      </c>
      <c r="DH664" s="306"/>
      <c r="DI664" s="304"/>
      <c r="DJ664" s="304"/>
      <c r="DK664" s="304"/>
      <c r="DL664" s="306"/>
      <c r="DM664" s="304"/>
      <c r="DN664" s="304"/>
      <c r="DO664" s="305"/>
      <c r="DQ664" s="107" t="str">
        <f t="shared" si="548"/>
        <v>Overturn moment arm for Y component</v>
      </c>
      <c r="DR664" s="70" t="str">
        <f>DR644</f>
        <v>ft</v>
      </c>
      <c r="DS664" s="289"/>
      <c r="DT664" s="284"/>
      <c r="DU664" s="284"/>
      <c r="DV664" s="249"/>
      <c r="DW664" s="289">
        <f>DW603</f>
        <v>17</v>
      </c>
      <c r="DX664" s="284">
        <f>DX603</f>
        <v>17</v>
      </c>
      <c r="DY664" s="306"/>
      <c r="DZ664" s="304"/>
      <c r="EA664" s="304"/>
      <c r="EB664" s="304"/>
      <c r="EC664" s="306"/>
      <c r="ED664" s="304"/>
      <c r="EE664" s="304"/>
      <c r="EF664" s="305"/>
    </row>
    <row r="665" spans="2:136" x14ac:dyDescent="0.3">
      <c r="B665" s="112" t="str">
        <f t="shared" si="541"/>
        <v>Overturn moment arm for Z component</v>
      </c>
      <c r="C665" s="82" t="str">
        <f>C645</f>
        <v>ft</v>
      </c>
      <c r="D665" s="289"/>
      <c r="E665" s="284"/>
      <c r="F665" s="284"/>
      <c r="G665" s="249"/>
      <c r="H665" s="250"/>
      <c r="I665" s="287"/>
      <c r="J665" s="312">
        <f t="shared" si="533"/>
        <v>55.75</v>
      </c>
      <c r="K665" s="313">
        <f t="shared" si="533"/>
        <v>47.25</v>
      </c>
      <c r="L665" s="313">
        <f t="shared" si="533"/>
        <v>34.5</v>
      </c>
      <c r="M665" s="313">
        <f t="shared" si="533"/>
        <v>13</v>
      </c>
      <c r="N665" s="312"/>
      <c r="O665" s="313"/>
      <c r="P665" s="313"/>
      <c r="Q665" s="314"/>
      <c r="S665" s="112" t="str">
        <f t="shared" si="542"/>
        <v>Overturn moment arm for Z component</v>
      </c>
      <c r="T665" s="82" t="str">
        <f>T645</f>
        <v>ft</v>
      </c>
      <c r="U665" s="289"/>
      <c r="V665" s="284"/>
      <c r="W665" s="284"/>
      <c r="X665" s="249"/>
      <c r="Y665" s="250"/>
      <c r="Z665" s="287"/>
      <c r="AA665" s="312">
        <f t="shared" si="534"/>
        <v>55.75</v>
      </c>
      <c r="AB665" s="313">
        <f t="shared" si="534"/>
        <v>47.25</v>
      </c>
      <c r="AC665" s="313">
        <f t="shared" si="534"/>
        <v>34.5</v>
      </c>
      <c r="AD665" s="313">
        <f t="shared" si="534"/>
        <v>13</v>
      </c>
      <c r="AE665" s="312"/>
      <c r="AF665" s="313"/>
      <c r="AG665" s="313"/>
      <c r="AH665" s="314"/>
      <c r="AJ665" s="112" t="str">
        <f t="shared" si="543"/>
        <v>Overturn moment arm for Z component</v>
      </c>
      <c r="AK665" s="82" t="str">
        <f>AK645</f>
        <v>ft</v>
      </c>
      <c r="AL665" s="289"/>
      <c r="AM665" s="284"/>
      <c r="AN665" s="284"/>
      <c r="AO665" s="249"/>
      <c r="AP665" s="250"/>
      <c r="AQ665" s="287"/>
      <c r="AR665" s="312">
        <f t="shared" si="535"/>
        <v>55.75</v>
      </c>
      <c r="AS665" s="313">
        <f t="shared" si="535"/>
        <v>47.25</v>
      </c>
      <c r="AT665" s="313">
        <f t="shared" si="535"/>
        <v>34.5</v>
      </c>
      <c r="AU665" s="313">
        <f t="shared" si="535"/>
        <v>13</v>
      </c>
      <c r="AV665" s="312"/>
      <c r="AW665" s="313"/>
      <c r="AX665" s="313"/>
      <c r="AY665" s="314"/>
      <c r="BA665" s="112" t="str">
        <f t="shared" si="544"/>
        <v>Overturn moment arm for Z component</v>
      </c>
      <c r="BB665" s="82" t="str">
        <f>BB645</f>
        <v>ft</v>
      </c>
      <c r="BC665" s="289"/>
      <c r="BD665" s="284"/>
      <c r="BE665" s="284"/>
      <c r="BF665" s="249"/>
      <c r="BG665" s="250"/>
      <c r="BH665" s="287"/>
      <c r="BI665" s="312">
        <f t="shared" si="536"/>
        <v>55.75</v>
      </c>
      <c r="BJ665" s="313">
        <f t="shared" si="536"/>
        <v>47.25</v>
      </c>
      <c r="BK665" s="313">
        <f t="shared" si="536"/>
        <v>34.5</v>
      </c>
      <c r="BL665" s="313">
        <f t="shared" si="536"/>
        <v>13</v>
      </c>
      <c r="BM665" s="312"/>
      <c r="BN665" s="313"/>
      <c r="BO665" s="313"/>
      <c r="BP665" s="314"/>
      <c r="BR665" s="112" t="str">
        <f t="shared" si="545"/>
        <v>Overturn moment arm for Z component</v>
      </c>
      <c r="BS665" s="82" t="str">
        <f>BS645</f>
        <v>ft</v>
      </c>
      <c r="BT665" s="289"/>
      <c r="BU665" s="284"/>
      <c r="BV665" s="284"/>
      <c r="BW665" s="249"/>
      <c r="BX665" s="250">
        <f>BX604</f>
        <v>45</v>
      </c>
      <c r="BY665" s="287">
        <f>BY604</f>
        <v>15</v>
      </c>
      <c r="BZ665" s="312"/>
      <c r="CA665" s="313"/>
      <c r="CB665" s="313"/>
      <c r="CC665" s="313"/>
      <c r="CD665" s="312"/>
      <c r="CE665" s="313"/>
      <c r="CF665" s="313"/>
      <c r="CG665" s="314"/>
      <c r="CI665" s="112" t="str">
        <f t="shared" si="546"/>
        <v>Overturn moment arm for Z component</v>
      </c>
      <c r="CJ665" s="82" t="str">
        <f>CJ645</f>
        <v>ft</v>
      </c>
      <c r="CK665" s="289"/>
      <c r="CL665" s="284"/>
      <c r="CM665" s="284"/>
      <c r="CN665" s="249"/>
      <c r="CO665" s="250">
        <f>CO604</f>
        <v>45</v>
      </c>
      <c r="CP665" s="287">
        <f>CP604</f>
        <v>15</v>
      </c>
      <c r="CQ665" s="312"/>
      <c r="CR665" s="313"/>
      <c r="CS665" s="313"/>
      <c r="CT665" s="313"/>
      <c r="CU665" s="312"/>
      <c r="CV665" s="313"/>
      <c r="CW665" s="313"/>
      <c r="CX665" s="314"/>
      <c r="CZ665" s="112" t="str">
        <f t="shared" si="547"/>
        <v>Overturn moment arm for Z component</v>
      </c>
      <c r="DA665" s="82" t="str">
        <f>DA645</f>
        <v>ft</v>
      </c>
      <c r="DB665" s="289"/>
      <c r="DC665" s="284"/>
      <c r="DD665" s="284"/>
      <c r="DE665" s="249"/>
      <c r="DF665" s="250">
        <f>DF604</f>
        <v>45</v>
      </c>
      <c r="DG665" s="287">
        <f>DG604</f>
        <v>15</v>
      </c>
      <c r="DH665" s="312"/>
      <c r="DI665" s="313"/>
      <c r="DJ665" s="313"/>
      <c r="DK665" s="313"/>
      <c r="DL665" s="312"/>
      <c r="DM665" s="313"/>
      <c r="DN665" s="313"/>
      <c r="DO665" s="314"/>
      <c r="DQ665" s="112" t="str">
        <f t="shared" si="548"/>
        <v>Overturn moment arm for Z component</v>
      </c>
      <c r="DR665" s="82" t="str">
        <f>DR645</f>
        <v>ft</v>
      </c>
      <c r="DS665" s="289"/>
      <c r="DT665" s="284"/>
      <c r="DU665" s="284"/>
      <c r="DV665" s="249"/>
      <c r="DW665" s="250">
        <f>DW604</f>
        <v>45</v>
      </c>
      <c r="DX665" s="287">
        <f>DX604</f>
        <v>15</v>
      </c>
      <c r="DY665" s="312"/>
      <c r="DZ665" s="313"/>
      <c r="EA665" s="313"/>
      <c r="EB665" s="313"/>
      <c r="EC665" s="312"/>
      <c r="ED665" s="313"/>
      <c r="EE665" s="313"/>
      <c r="EF665" s="314"/>
    </row>
    <row r="666" spans="2:136" x14ac:dyDescent="0.3">
      <c r="B666" s="268" t="s">
        <v>340</v>
      </c>
      <c r="C666" s="281" t="s">
        <v>339</v>
      </c>
      <c r="D666" s="288">
        <f>D484</f>
        <v>0.40451287985669415</v>
      </c>
      <c r="E666" s="247">
        <f>E484</f>
        <v>-3.6599046250230809</v>
      </c>
      <c r="F666" s="247">
        <f>F484</f>
        <v>-4.2851996257738154</v>
      </c>
      <c r="G666" s="248">
        <f>G484</f>
        <v>-4.2851996257738154</v>
      </c>
      <c r="H666" s="260">
        <f>D666</f>
        <v>0.40451287985669415</v>
      </c>
      <c r="I666" s="260">
        <f>E666</f>
        <v>-3.6599046250230809</v>
      </c>
      <c r="J666" s="306">
        <f>J484</f>
        <v>-5.0129404853405664</v>
      </c>
      <c r="K666" s="304">
        <f>K484</f>
        <v>-5.0129404853405664</v>
      </c>
      <c r="L666" s="304">
        <f>L484</f>
        <v>-3.7168189910319782</v>
      </c>
      <c r="M666" s="304">
        <f>M484</f>
        <v>-3.068758243877685</v>
      </c>
      <c r="N666" s="306"/>
      <c r="O666" s="304"/>
      <c r="P666" s="304"/>
      <c r="Q666" s="305"/>
      <c r="S666" s="268" t="s">
        <v>340</v>
      </c>
      <c r="T666" s="281" t="s">
        <v>339</v>
      </c>
      <c r="U666" s="288">
        <f>U484</f>
        <v>0.40451287985669415</v>
      </c>
      <c r="V666" s="247">
        <f>V484</f>
        <v>-3.6599046250230809</v>
      </c>
      <c r="W666" s="247">
        <f>W484</f>
        <v>-4.2851996257738154</v>
      </c>
      <c r="X666" s="248">
        <f>X484</f>
        <v>-4.2851996257738154</v>
      </c>
      <c r="Y666" s="260">
        <f>U666</f>
        <v>0.40451287985669415</v>
      </c>
      <c r="Z666" s="260">
        <f>V666</f>
        <v>-3.6599046250230809</v>
      </c>
      <c r="AA666" s="306">
        <f>AA484</f>
        <v>-2.6799217955851087</v>
      </c>
      <c r="AB666" s="304">
        <f>AB484</f>
        <v>-2.6799217955851087</v>
      </c>
      <c r="AC666" s="304">
        <f>AC484</f>
        <v>-2.6799217955851087</v>
      </c>
      <c r="AD666" s="304">
        <f>AD484</f>
        <v>-2.6799217955851087</v>
      </c>
      <c r="AE666" s="306"/>
      <c r="AF666" s="304"/>
      <c r="AG666" s="304"/>
      <c r="AH666" s="305"/>
      <c r="AJ666" s="268" t="s">
        <v>340</v>
      </c>
      <c r="AK666" s="281" t="s">
        <v>339</v>
      </c>
      <c r="AL666" s="288">
        <f>AL484</f>
        <v>4.5978471261491833</v>
      </c>
      <c r="AM666" s="247">
        <f>AM484</f>
        <v>0.53342962126940785</v>
      </c>
      <c r="AN666" s="247">
        <f>AN484</f>
        <v>-9.186537948132667E-2</v>
      </c>
      <c r="AO666" s="248">
        <f>AO484</f>
        <v>-9.186537948132667E-2</v>
      </c>
      <c r="AP666" s="260">
        <f>AL666</f>
        <v>4.5978471261491833</v>
      </c>
      <c r="AQ666" s="260">
        <f>AM666</f>
        <v>0.53342962126940785</v>
      </c>
      <c r="AR666" s="306">
        <f>AR484</f>
        <v>-0.81960623904807717</v>
      </c>
      <c r="AS666" s="304">
        <f>AS484</f>
        <v>-0.81960623904807717</v>
      </c>
      <c r="AT666" s="304">
        <f>AT484</f>
        <v>0.47651525526051031</v>
      </c>
      <c r="AU666" s="304">
        <f>AU484</f>
        <v>1.1245760024148039</v>
      </c>
      <c r="AV666" s="306"/>
      <c r="AW666" s="304"/>
      <c r="AX666" s="304"/>
      <c r="AY666" s="305"/>
      <c r="BA666" s="268" t="s">
        <v>340</v>
      </c>
      <c r="BB666" s="281" t="s">
        <v>339</v>
      </c>
      <c r="BC666" s="288">
        <f>BC484</f>
        <v>4.5978471261491833</v>
      </c>
      <c r="BD666" s="247">
        <f>BD484</f>
        <v>0.53342962126940785</v>
      </c>
      <c r="BE666" s="247">
        <f>BE484</f>
        <v>-9.186537948132667E-2</v>
      </c>
      <c r="BF666" s="248">
        <f>BF484</f>
        <v>-9.186537948132667E-2</v>
      </c>
      <c r="BG666" s="260">
        <f>BC666</f>
        <v>4.5978471261491833</v>
      </c>
      <c r="BH666" s="260">
        <f>BD666</f>
        <v>0.53342962126940785</v>
      </c>
      <c r="BI666" s="306">
        <f>BI484</f>
        <v>1.5134124507073801</v>
      </c>
      <c r="BJ666" s="304">
        <f>BJ484</f>
        <v>1.5134124507073801</v>
      </c>
      <c r="BK666" s="304">
        <f>BK484</f>
        <v>1.5134124507073801</v>
      </c>
      <c r="BL666" s="304">
        <f>BL484</f>
        <v>1.5134124507073801</v>
      </c>
      <c r="BM666" s="306"/>
      <c r="BN666" s="304"/>
      <c r="BO666" s="304"/>
      <c r="BP666" s="305"/>
      <c r="BR666" s="268" t="s">
        <v>340</v>
      </c>
      <c r="BS666" s="281" t="s">
        <v>339</v>
      </c>
      <c r="BT666" s="288">
        <f>BT484</f>
        <v>0.40451287985669415</v>
      </c>
      <c r="BU666" s="247">
        <f>BU484</f>
        <v>-3.6599046250230809</v>
      </c>
      <c r="BV666" s="247">
        <f>BV484</f>
        <v>-4.2851996257738154</v>
      </c>
      <c r="BW666" s="248">
        <f>BW484</f>
        <v>-4.2851996257738154</v>
      </c>
      <c r="BX666" s="260">
        <f>BT666</f>
        <v>0.40451287985669415</v>
      </c>
      <c r="BY666" s="260">
        <f>BU666</f>
        <v>-3.6599046250230809</v>
      </c>
      <c r="BZ666" s="306"/>
      <c r="CA666" s="304"/>
      <c r="CB666" s="304"/>
      <c r="CC666" s="304"/>
      <c r="CD666" s="306"/>
      <c r="CE666" s="304"/>
      <c r="CF666" s="304"/>
      <c r="CG666" s="305"/>
      <c r="CI666" s="268" t="s">
        <v>340</v>
      </c>
      <c r="CJ666" s="281" t="s">
        <v>339</v>
      </c>
      <c r="CK666" s="288">
        <f>CK484</f>
        <v>0.40451287985669415</v>
      </c>
      <c r="CL666" s="247">
        <f>CL484</f>
        <v>-3.6599046250230809</v>
      </c>
      <c r="CM666" s="247">
        <f>CM484</f>
        <v>-4.2851996257738154</v>
      </c>
      <c r="CN666" s="248">
        <f>CN484</f>
        <v>-4.2851996257738154</v>
      </c>
      <c r="CO666" s="260">
        <f>CK666</f>
        <v>0.40451287985669415</v>
      </c>
      <c r="CP666" s="260">
        <f>CL666</f>
        <v>-3.6599046250230809</v>
      </c>
      <c r="CQ666" s="306"/>
      <c r="CR666" s="304"/>
      <c r="CS666" s="304"/>
      <c r="CT666" s="304"/>
      <c r="CU666" s="306"/>
      <c r="CV666" s="304"/>
      <c r="CW666" s="304"/>
      <c r="CX666" s="305"/>
      <c r="CZ666" s="268" t="s">
        <v>340</v>
      </c>
      <c r="DA666" s="281" t="s">
        <v>339</v>
      </c>
      <c r="DB666" s="288">
        <f>DB484</f>
        <v>4.5978471261491833</v>
      </c>
      <c r="DC666" s="247">
        <f>DC484</f>
        <v>0.53342962126940785</v>
      </c>
      <c r="DD666" s="247">
        <f>DD484</f>
        <v>-9.186537948132667E-2</v>
      </c>
      <c r="DE666" s="248">
        <f>DE484</f>
        <v>-9.186537948132667E-2</v>
      </c>
      <c r="DF666" s="260">
        <f>DB666</f>
        <v>4.5978471261491833</v>
      </c>
      <c r="DG666" s="260">
        <f>DC666</f>
        <v>0.53342962126940785</v>
      </c>
      <c r="DH666" s="306"/>
      <c r="DI666" s="304"/>
      <c r="DJ666" s="304"/>
      <c r="DK666" s="304"/>
      <c r="DL666" s="306"/>
      <c r="DM666" s="304"/>
      <c r="DN666" s="304"/>
      <c r="DO666" s="305"/>
      <c r="DQ666" s="268" t="s">
        <v>340</v>
      </c>
      <c r="DR666" s="281" t="s">
        <v>339</v>
      </c>
      <c r="DS666" s="288">
        <f>DS484</f>
        <v>4.5978471261491833</v>
      </c>
      <c r="DT666" s="247">
        <f>DT484</f>
        <v>0.53342962126940785</v>
      </c>
      <c r="DU666" s="247">
        <f>DU484</f>
        <v>-9.186537948132667E-2</v>
      </c>
      <c r="DV666" s="248">
        <f>DV484</f>
        <v>-9.186537948132667E-2</v>
      </c>
      <c r="DW666" s="260">
        <f>DS666</f>
        <v>4.5978471261491833</v>
      </c>
      <c r="DX666" s="260">
        <f>DT666</f>
        <v>0.53342962126940785</v>
      </c>
      <c r="DY666" s="306"/>
      <c r="DZ666" s="304"/>
      <c r="EA666" s="304"/>
      <c r="EB666" s="304"/>
      <c r="EC666" s="306"/>
      <c r="ED666" s="304"/>
      <c r="EE666" s="304"/>
      <c r="EF666" s="305"/>
    </row>
    <row r="667" spans="2:136" x14ac:dyDescent="0.3">
      <c r="B667" s="110" t="str">
        <f>B646</f>
        <v>Horizontal force (+ in X)</v>
      </c>
      <c r="C667" s="275" t="str">
        <f>C646</f>
        <v>lbs</v>
      </c>
      <c r="D667" s="298">
        <f>D646</f>
        <v>-194.16618233121318</v>
      </c>
      <c r="E667" s="285">
        <f t="shared" ref="E667:G667" si="549">E646</f>
        <v>-1756.7542200110788</v>
      </c>
      <c r="F667" s="285">
        <f t="shared" si="549"/>
        <v>0</v>
      </c>
      <c r="G667" s="252">
        <f t="shared" si="549"/>
        <v>0</v>
      </c>
      <c r="H667" s="254">
        <f t="shared" ref="H667:M667" si="550">H666*H660*H659</f>
        <v>-218.43695512261485</v>
      </c>
      <c r="I667" s="254">
        <f t="shared" si="550"/>
        <v>-1976.3484975124636</v>
      </c>
      <c r="J667" s="230">
        <f t="shared" si="550"/>
        <v>0</v>
      </c>
      <c r="K667" s="315">
        <f t="shared" si="550"/>
        <v>0</v>
      </c>
      <c r="L667" s="315">
        <f t="shared" si="550"/>
        <v>0</v>
      </c>
      <c r="M667" s="315">
        <f t="shared" si="550"/>
        <v>0</v>
      </c>
      <c r="N667" s="230"/>
      <c r="O667" s="315"/>
      <c r="P667" s="315"/>
      <c r="Q667" s="316"/>
      <c r="S667" s="110" t="str">
        <f>S646</f>
        <v>Horizontal force (+ in X)</v>
      </c>
      <c r="T667" s="275" t="str">
        <f>T646</f>
        <v>lbs</v>
      </c>
      <c r="U667" s="298">
        <f>U646</f>
        <v>-194.16618233121318</v>
      </c>
      <c r="V667" s="285">
        <f t="shared" ref="V667:X667" si="551">V646</f>
        <v>-1756.7542200110788</v>
      </c>
      <c r="W667" s="285">
        <f t="shared" si="551"/>
        <v>0</v>
      </c>
      <c r="X667" s="252">
        <f t="shared" si="551"/>
        <v>0</v>
      </c>
      <c r="Y667" s="254">
        <f t="shared" ref="Y667:AD667" si="552">Y666*Y660*Y659</f>
        <v>-218.43695512261485</v>
      </c>
      <c r="Z667" s="254">
        <f t="shared" si="552"/>
        <v>-1976.3484975124636</v>
      </c>
      <c r="AA667" s="230">
        <f t="shared" si="552"/>
        <v>0</v>
      </c>
      <c r="AB667" s="315">
        <f t="shared" si="552"/>
        <v>0</v>
      </c>
      <c r="AC667" s="315">
        <f t="shared" si="552"/>
        <v>0</v>
      </c>
      <c r="AD667" s="315">
        <f t="shared" si="552"/>
        <v>0</v>
      </c>
      <c r="AE667" s="230"/>
      <c r="AF667" s="315"/>
      <c r="AG667" s="315"/>
      <c r="AH667" s="316"/>
      <c r="AJ667" s="110" t="str">
        <f>AJ646</f>
        <v>Horizontal force (+ in X)</v>
      </c>
      <c r="AK667" s="275" t="str">
        <f>AK646</f>
        <v>lbs</v>
      </c>
      <c r="AL667" s="298">
        <f>AL646</f>
        <v>-2206.9666205516078</v>
      </c>
      <c r="AM667" s="285">
        <f t="shared" ref="AM667:AO667" si="553">AM646</f>
        <v>256.04621820931578</v>
      </c>
      <c r="AN667" s="285">
        <f t="shared" si="553"/>
        <v>0</v>
      </c>
      <c r="AO667" s="252">
        <f t="shared" si="553"/>
        <v>0</v>
      </c>
      <c r="AP667" s="254">
        <f t="shared" ref="AP667:AU667" si="554">AP666*AP660*AP659</f>
        <v>-2482.8374481205592</v>
      </c>
      <c r="AQ667" s="254">
        <f t="shared" si="554"/>
        <v>288.05199548548023</v>
      </c>
      <c r="AR667" s="230">
        <f t="shared" si="554"/>
        <v>0</v>
      </c>
      <c r="AS667" s="315">
        <f t="shared" si="554"/>
        <v>0</v>
      </c>
      <c r="AT667" s="315">
        <f t="shared" si="554"/>
        <v>0</v>
      </c>
      <c r="AU667" s="315">
        <f t="shared" si="554"/>
        <v>0</v>
      </c>
      <c r="AV667" s="230"/>
      <c r="AW667" s="315"/>
      <c r="AX667" s="315"/>
      <c r="AY667" s="316"/>
      <c r="BA667" s="110" t="str">
        <f>BA646</f>
        <v>Horizontal force (+ in X)</v>
      </c>
      <c r="BB667" s="275" t="str">
        <f>BB646</f>
        <v>lbs</v>
      </c>
      <c r="BC667" s="298">
        <f>BC646</f>
        <v>-2206.9666205516078</v>
      </c>
      <c r="BD667" s="285">
        <f t="shared" ref="BD667:BF667" si="555">BD646</f>
        <v>256.04621820931578</v>
      </c>
      <c r="BE667" s="285">
        <f t="shared" si="555"/>
        <v>0</v>
      </c>
      <c r="BF667" s="252">
        <f t="shared" si="555"/>
        <v>0</v>
      </c>
      <c r="BG667" s="254">
        <f t="shared" ref="BG667:BL667" si="556">BG666*BG660*BG659</f>
        <v>-2482.8374481205592</v>
      </c>
      <c r="BH667" s="254">
        <f t="shared" si="556"/>
        <v>288.05199548548023</v>
      </c>
      <c r="BI667" s="230">
        <f t="shared" si="556"/>
        <v>0</v>
      </c>
      <c r="BJ667" s="315">
        <f t="shared" si="556"/>
        <v>0</v>
      </c>
      <c r="BK667" s="315">
        <f t="shared" si="556"/>
        <v>0</v>
      </c>
      <c r="BL667" s="315">
        <f t="shared" si="556"/>
        <v>0</v>
      </c>
      <c r="BM667" s="230"/>
      <c r="BN667" s="315"/>
      <c r="BO667" s="315"/>
      <c r="BP667" s="316"/>
      <c r="BR667" s="110" t="str">
        <f>BR646</f>
        <v>Horizontal force (+ in X)</v>
      </c>
      <c r="BS667" s="275" t="str">
        <f>BS646</f>
        <v>lbs</v>
      </c>
      <c r="BT667" s="298">
        <f>BT646</f>
        <v>0</v>
      </c>
      <c r="BU667" s="285">
        <f t="shared" ref="BU667:BW667" si="557">BU646</f>
        <v>0</v>
      </c>
      <c r="BV667" s="285">
        <f t="shared" si="557"/>
        <v>2056.8958203714315</v>
      </c>
      <c r="BW667" s="252">
        <f t="shared" si="557"/>
        <v>-2056.8958203714315</v>
      </c>
      <c r="BX667" s="254">
        <f>BX666*BX660*BX659</f>
        <v>0</v>
      </c>
      <c r="BY667" s="254">
        <f>BY666*BY660*BY659</f>
        <v>0</v>
      </c>
      <c r="BZ667" s="230"/>
      <c r="CA667" s="315"/>
      <c r="CB667" s="315"/>
      <c r="CC667" s="315"/>
      <c r="CD667" s="230"/>
      <c r="CE667" s="315"/>
      <c r="CF667" s="315"/>
      <c r="CG667" s="316"/>
      <c r="CI667" s="110" t="str">
        <f>CI646</f>
        <v>Horizontal force (+ in X)</v>
      </c>
      <c r="CJ667" s="275" t="str">
        <f>CJ646</f>
        <v>lbs</v>
      </c>
      <c r="CK667" s="298">
        <f>CK646</f>
        <v>0</v>
      </c>
      <c r="CL667" s="285">
        <f t="shared" ref="CL667:CN667" si="558">CL646</f>
        <v>0</v>
      </c>
      <c r="CM667" s="285">
        <f t="shared" si="558"/>
        <v>2056.8958203714315</v>
      </c>
      <c r="CN667" s="252">
        <f t="shared" si="558"/>
        <v>-2056.8958203714315</v>
      </c>
      <c r="CO667" s="254">
        <f>CO666*CO660*CO659</f>
        <v>0</v>
      </c>
      <c r="CP667" s="254">
        <f>CP666*CP660*CP659</f>
        <v>0</v>
      </c>
      <c r="CQ667" s="230"/>
      <c r="CR667" s="315"/>
      <c r="CS667" s="315"/>
      <c r="CT667" s="315"/>
      <c r="CU667" s="230"/>
      <c r="CV667" s="315"/>
      <c r="CW667" s="315"/>
      <c r="CX667" s="316"/>
      <c r="CZ667" s="110" t="str">
        <f>CZ646</f>
        <v>Horizontal force (+ in X)</v>
      </c>
      <c r="DA667" s="275" t="str">
        <f>DA646</f>
        <v>lbs</v>
      </c>
      <c r="DB667" s="298">
        <f>DB646</f>
        <v>0</v>
      </c>
      <c r="DC667" s="285">
        <f t="shared" ref="DC667:DE667" si="559">DC646</f>
        <v>0</v>
      </c>
      <c r="DD667" s="285">
        <f t="shared" si="559"/>
        <v>44.095382151036802</v>
      </c>
      <c r="DE667" s="252">
        <f t="shared" si="559"/>
        <v>-44.095382151036802</v>
      </c>
      <c r="DF667" s="254">
        <f>DF666*DF660*DF659</f>
        <v>0</v>
      </c>
      <c r="DG667" s="254">
        <f>DG666*DG660*DG659</f>
        <v>0</v>
      </c>
      <c r="DH667" s="230"/>
      <c r="DI667" s="315"/>
      <c r="DJ667" s="315"/>
      <c r="DK667" s="315"/>
      <c r="DL667" s="230"/>
      <c r="DM667" s="315"/>
      <c r="DN667" s="315"/>
      <c r="DO667" s="316"/>
      <c r="DQ667" s="110" t="str">
        <f>DQ646</f>
        <v>Horizontal force (+ in X)</v>
      </c>
      <c r="DR667" s="275" t="str">
        <f>DR646</f>
        <v>lbs</v>
      </c>
      <c r="DS667" s="298">
        <f>DS646</f>
        <v>0</v>
      </c>
      <c r="DT667" s="285">
        <f t="shared" ref="DT667:DV667" si="560">DT646</f>
        <v>0</v>
      </c>
      <c r="DU667" s="285">
        <f t="shared" si="560"/>
        <v>44.095382151036802</v>
      </c>
      <c r="DV667" s="252">
        <f t="shared" si="560"/>
        <v>-44.095382151036802</v>
      </c>
      <c r="DW667" s="254">
        <f>DW666*DW660*DW659</f>
        <v>0</v>
      </c>
      <c r="DX667" s="254">
        <f>DX666*DX660*DX659</f>
        <v>0</v>
      </c>
      <c r="DY667" s="230"/>
      <c r="DZ667" s="315"/>
      <c r="EA667" s="315"/>
      <c r="EB667" s="315"/>
      <c r="EC667" s="230"/>
      <c r="ED667" s="315"/>
      <c r="EE667" s="315"/>
      <c r="EF667" s="316"/>
    </row>
    <row r="668" spans="2:136" x14ac:dyDescent="0.3">
      <c r="B668" s="107" t="str">
        <f>B647</f>
        <v>Horizontal force (+ in Y)</v>
      </c>
      <c r="C668" s="70" t="str">
        <f>C647</f>
        <v>lbs</v>
      </c>
      <c r="D668" s="130">
        <f t="shared" ref="D668:G668" si="561">D647</f>
        <v>0</v>
      </c>
      <c r="E668" s="254">
        <f t="shared" si="561"/>
        <v>0</v>
      </c>
      <c r="F668" s="254">
        <f t="shared" si="561"/>
        <v>2056.8958203714315</v>
      </c>
      <c r="G668" s="253">
        <f t="shared" si="561"/>
        <v>-2056.8958203714315</v>
      </c>
      <c r="H668" s="254"/>
      <c r="I668" s="254"/>
      <c r="J668" s="307">
        <f>J666*J661*J659</f>
        <v>766.97989425710671</v>
      </c>
      <c r="K668" s="280">
        <f>K666*K661*K659</f>
        <v>766.97989425710671</v>
      </c>
      <c r="L668" s="280">
        <f>L666*L661*L659</f>
        <v>1137.3466112557855</v>
      </c>
      <c r="M668" s="280">
        <f>M666*M661*M659</f>
        <v>1436.1788581347569</v>
      </c>
      <c r="N668" s="307">
        <f>-J668</f>
        <v>-766.97989425710671</v>
      </c>
      <c r="O668" s="280">
        <f>-K668</f>
        <v>-766.97989425710671</v>
      </c>
      <c r="P668" s="280">
        <f>-L668</f>
        <v>-1137.3466112557855</v>
      </c>
      <c r="Q668" s="308">
        <f>-M668</f>
        <v>-1436.1788581347569</v>
      </c>
      <c r="S668" s="107" t="str">
        <f>S647</f>
        <v>Horizontal force (+ in Y)</v>
      </c>
      <c r="T668" s="70" t="str">
        <f>T647</f>
        <v>lbs</v>
      </c>
      <c r="U668" s="130">
        <f t="shared" ref="U668:X668" si="562">U647</f>
        <v>0</v>
      </c>
      <c r="V668" s="254">
        <f t="shared" si="562"/>
        <v>0</v>
      </c>
      <c r="W668" s="254">
        <f t="shared" si="562"/>
        <v>2056.8958203714315</v>
      </c>
      <c r="X668" s="253">
        <f t="shared" si="562"/>
        <v>-2056.8958203714315</v>
      </c>
      <c r="Y668" s="254"/>
      <c r="Z668" s="254"/>
      <c r="AA668" s="307">
        <f>AA666*AA661*AA659</f>
        <v>410.02803472452166</v>
      </c>
      <c r="AB668" s="280">
        <f>AB666*AB661*AB659</f>
        <v>410.02803472452166</v>
      </c>
      <c r="AC668" s="280">
        <f>AC666*AC661*AC659</f>
        <v>820.05606944904332</v>
      </c>
      <c r="AD668" s="280">
        <f>AD666*AD661*AD659</f>
        <v>1254.203400333831</v>
      </c>
      <c r="AE668" s="307">
        <f>-AA668</f>
        <v>-410.02803472452166</v>
      </c>
      <c r="AF668" s="280">
        <f>-AB668</f>
        <v>-410.02803472452166</v>
      </c>
      <c r="AG668" s="280">
        <f>-AC668</f>
        <v>-820.05606944904332</v>
      </c>
      <c r="AH668" s="308">
        <f>-AD668</f>
        <v>-1254.203400333831</v>
      </c>
      <c r="AJ668" s="107" t="str">
        <f>AJ647</f>
        <v>Horizontal force (+ in Y)</v>
      </c>
      <c r="AK668" s="70" t="str">
        <f>AK647</f>
        <v>lbs</v>
      </c>
      <c r="AL668" s="130">
        <f t="shared" ref="AL668:AO668" si="563">AL647</f>
        <v>0</v>
      </c>
      <c r="AM668" s="254">
        <f t="shared" si="563"/>
        <v>0</v>
      </c>
      <c r="AN668" s="254">
        <f t="shared" si="563"/>
        <v>44.095382151036802</v>
      </c>
      <c r="AO668" s="253">
        <f t="shared" si="563"/>
        <v>-44.095382151036802</v>
      </c>
      <c r="AP668" s="254"/>
      <c r="AQ668" s="254"/>
      <c r="AR668" s="307">
        <f>AR666*AR661*AR659</f>
        <v>125.39975457435582</v>
      </c>
      <c r="AS668" s="280">
        <f>AS666*AS661*AS659</f>
        <v>125.39975457435582</v>
      </c>
      <c r="AT668" s="280">
        <f>AT666*AT661*AT659</f>
        <v>-145.81366810971619</v>
      </c>
      <c r="AU668" s="280">
        <f>AU666*AU661*AU659</f>
        <v>-526.30156913012831</v>
      </c>
      <c r="AV668" s="307">
        <f>-AR668</f>
        <v>-125.39975457435582</v>
      </c>
      <c r="AW668" s="280">
        <f>-AS668</f>
        <v>-125.39975457435582</v>
      </c>
      <c r="AX668" s="280">
        <f>-AT668</f>
        <v>145.81366810971619</v>
      </c>
      <c r="AY668" s="308">
        <f>-AU668</f>
        <v>526.30156913012831</v>
      </c>
      <c r="BA668" s="107" t="str">
        <f>BA647</f>
        <v>Horizontal force (+ in Y)</v>
      </c>
      <c r="BB668" s="70" t="str">
        <f>BB647</f>
        <v>lbs</v>
      </c>
      <c r="BC668" s="130">
        <f t="shared" ref="BC668:BF668" si="564">BC647</f>
        <v>0</v>
      </c>
      <c r="BD668" s="254">
        <f t="shared" si="564"/>
        <v>0</v>
      </c>
      <c r="BE668" s="254">
        <f t="shared" si="564"/>
        <v>44.095382151036802</v>
      </c>
      <c r="BF668" s="253">
        <f t="shared" si="564"/>
        <v>-44.095382151036802</v>
      </c>
      <c r="BG668" s="254"/>
      <c r="BH668" s="254"/>
      <c r="BI668" s="307">
        <f>BI666*BI661*BI659</f>
        <v>-231.55210495822919</v>
      </c>
      <c r="BJ668" s="280">
        <f>BJ666*BJ661*BJ659</f>
        <v>-231.55210495822919</v>
      </c>
      <c r="BK668" s="280">
        <f>BK666*BK661*BK659</f>
        <v>-463.10420991645839</v>
      </c>
      <c r="BL668" s="280">
        <f>BL666*BL661*BL659</f>
        <v>-708.27702693105391</v>
      </c>
      <c r="BM668" s="307">
        <f>-BI668</f>
        <v>231.55210495822919</v>
      </c>
      <c r="BN668" s="280">
        <f>-BJ668</f>
        <v>231.55210495822919</v>
      </c>
      <c r="BO668" s="280">
        <f>-BK668</f>
        <v>463.10420991645839</v>
      </c>
      <c r="BP668" s="308">
        <f>-BL668</f>
        <v>708.27702693105391</v>
      </c>
      <c r="BR668" s="107" t="str">
        <f>BR647</f>
        <v>Horizontal force (+ in Y)</v>
      </c>
      <c r="BS668" s="70" t="str">
        <f>BS647</f>
        <v>lbs</v>
      </c>
      <c r="BT668" s="130">
        <f t="shared" ref="BT668:BW668" si="565">BT647</f>
        <v>-194.16618233121318</v>
      </c>
      <c r="BU668" s="254">
        <f t="shared" si="565"/>
        <v>-1756.7542200110788</v>
      </c>
      <c r="BV668" s="254">
        <f t="shared" si="565"/>
        <v>0</v>
      </c>
      <c r="BW668" s="253">
        <f t="shared" si="565"/>
        <v>0</v>
      </c>
      <c r="BX668" s="254">
        <f>BX659*BX661*BX666</f>
        <v>-436.87391024522969</v>
      </c>
      <c r="BY668" s="254">
        <f>BY659*BY661*BY666</f>
        <v>-3952.6969950249272</v>
      </c>
      <c r="BZ668" s="307"/>
      <c r="CA668" s="280"/>
      <c r="CB668" s="280"/>
      <c r="CC668" s="280"/>
      <c r="CD668" s="307"/>
      <c r="CE668" s="280"/>
      <c r="CF668" s="280"/>
      <c r="CG668" s="308"/>
      <c r="CI668" s="107" t="str">
        <f>CI647</f>
        <v>Horizontal force (+ in Y)</v>
      </c>
      <c r="CJ668" s="70" t="str">
        <f>CJ647</f>
        <v>lbs</v>
      </c>
      <c r="CK668" s="130">
        <f t="shared" ref="CK668:CN668" si="566">CK647</f>
        <v>-194.16618233121318</v>
      </c>
      <c r="CL668" s="254">
        <f t="shared" si="566"/>
        <v>-1756.7542200110788</v>
      </c>
      <c r="CM668" s="254">
        <f t="shared" si="566"/>
        <v>0</v>
      </c>
      <c r="CN668" s="253">
        <f t="shared" si="566"/>
        <v>0</v>
      </c>
      <c r="CO668" s="254">
        <f>CO659*CO661*CO666</f>
        <v>-436.87391024522969</v>
      </c>
      <c r="CP668" s="254">
        <f>CP659*CP661*CP666</f>
        <v>-3952.6969950249272</v>
      </c>
      <c r="CQ668" s="307"/>
      <c r="CR668" s="280"/>
      <c r="CS668" s="280"/>
      <c r="CT668" s="280"/>
      <c r="CU668" s="307"/>
      <c r="CV668" s="280"/>
      <c r="CW668" s="280"/>
      <c r="CX668" s="308"/>
      <c r="CZ668" s="107" t="str">
        <f>CZ647</f>
        <v>Horizontal force (+ in Y)</v>
      </c>
      <c r="DA668" s="70" t="str">
        <f>DA647</f>
        <v>lbs</v>
      </c>
      <c r="DB668" s="130">
        <f t="shared" ref="DB668:DE668" si="567">DB647</f>
        <v>-2206.9666205516078</v>
      </c>
      <c r="DC668" s="254">
        <f t="shared" si="567"/>
        <v>256.04621820931578</v>
      </c>
      <c r="DD668" s="254">
        <f t="shared" si="567"/>
        <v>0</v>
      </c>
      <c r="DE668" s="253">
        <f t="shared" si="567"/>
        <v>0</v>
      </c>
      <c r="DF668" s="254">
        <f>DF659*DF661*DF666</f>
        <v>-4965.6748962411184</v>
      </c>
      <c r="DG668" s="254">
        <f>DG659*DG661*DG666</f>
        <v>576.10399097096047</v>
      </c>
      <c r="DH668" s="307"/>
      <c r="DI668" s="280"/>
      <c r="DJ668" s="280"/>
      <c r="DK668" s="280"/>
      <c r="DL668" s="307"/>
      <c r="DM668" s="280"/>
      <c r="DN668" s="280"/>
      <c r="DO668" s="308"/>
      <c r="DQ668" s="107" t="str">
        <f>DQ647</f>
        <v>Horizontal force (+ in Y)</v>
      </c>
      <c r="DR668" s="70" t="str">
        <f>DR647</f>
        <v>lbs</v>
      </c>
      <c r="DS668" s="130">
        <f t="shared" ref="DS668:DV668" si="568">DS647</f>
        <v>-2206.9666205516078</v>
      </c>
      <c r="DT668" s="254">
        <f t="shared" si="568"/>
        <v>256.04621820931578</v>
      </c>
      <c r="DU668" s="254">
        <f t="shared" si="568"/>
        <v>0</v>
      </c>
      <c r="DV668" s="253">
        <f t="shared" si="568"/>
        <v>0</v>
      </c>
      <c r="DW668" s="254">
        <f>DW659*DW661*DW666</f>
        <v>-4965.6748962411184</v>
      </c>
      <c r="DX668" s="254">
        <f>DX659*DX661*DX666</f>
        <v>576.10399097096047</v>
      </c>
      <c r="DY668" s="307"/>
      <c r="DZ668" s="280"/>
      <c r="EA668" s="280"/>
      <c r="EB668" s="280"/>
      <c r="EC668" s="307"/>
      <c r="ED668" s="280"/>
      <c r="EE668" s="280"/>
      <c r="EF668" s="308"/>
    </row>
    <row r="669" spans="2:136" x14ac:dyDescent="0.3">
      <c r="B669" s="112" t="str">
        <f>B648</f>
        <v>Vertical force (+ in Z)</v>
      </c>
      <c r="C669" s="82" t="str">
        <f>C648</f>
        <v>lbs</v>
      </c>
      <c r="D669" s="130">
        <f t="shared" ref="D669:G669" si="569">D648</f>
        <v>0</v>
      </c>
      <c r="E669" s="254">
        <f t="shared" si="569"/>
        <v>0</v>
      </c>
      <c r="F669" s="254">
        <f t="shared" si="569"/>
        <v>0</v>
      </c>
      <c r="G669" s="253">
        <f t="shared" si="569"/>
        <v>0</v>
      </c>
      <c r="H669" s="254"/>
      <c r="I669" s="254"/>
      <c r="J669" s="299">
        <f>J666*J662*J659</f>
        <v>1278.2998237618447</v>
      </c>
      <c r="K669" s="297">
        <f>K666*K662*K659</f>
        <v>1278.2998237618447</v>
      </c>
      <c r="L669" s="297">
        <f>L666*L662*L659</f>
        <v>1895.577685426309</v>
      </c>
      <c r="M669" s="297">
        <f>M666*M662*M659</f>
        <v>2393.6314302245942</v>
      </c>
      <c r="N669" s="299">
        <f t="shared" ref="N669:Q670" si="570">J669</f>
        <v>1278.2998237618447</v>
      </c>
      <c r="O669" s="297">
        <f t="shared" si="570"/>
        <v>1278.2998237618447</v>
      </c>
      <c r="P669" s="297">
        <f t="shared" si="570"/>
        <v>1895.577685426309</v>
      </c>
      <c r="Q669" s="300">
        <f t="shared" si="570"/>
        <v>2393.6314302245942</v>
      </c>
      <c r="S669" s="112" t="str">
        <f>S648</f>
        <v>Vertical force (+ in Z)</v>
      </c>
      <c r="T669" s="82" t="str">
        <f>T648</f>
        <v>lbs</v>
      </c>
      <c r="U669" s="130">
        <f t="shared" ref="U669:X669" si="571">U648</f>
        <v>0</v>
      </c>
      <c r="V669" s="254">
        <f t="shared" si="571"/>
        <v>0</v>
      </c>
      <c r="W669" s="254">
        <f t="shared" si="571"/>
        <v>0</v>
      </c>
      <c r="X669" s="253">
        <f t="shared" si="571"/>
        <v>0</v>
      </c>
      <c r="Y669" s="254"/>
      <c r="Z669" s="254"/>
      <c r="AA669" s="299">
        <f>AA666*AA662*AA659</f>
        <v>683.38005787420286</v>
      </c>
      <c r="AB669" s="297">
        <f>AB666*AB662*AB659</f>
        <v>683.38005787420286</v>
      </c>
      <c r="AC669" s="297">
        <f>AC666*AC662*AC659</f>
        <v>1366.7601157484057</v>
      </c>
      <c r="AD669" s="297">
        <f>AD666*AD662*AD659</f>
        <v>2090.3390005563851</v>
      </c>
      <c r="AE669" s="299">
        <f t="shared" ref="AE669:AH670" si="572">AA669</f>
        <v>683.38005787420286</v>
      </c>
      <c r="AF669" s="297">
        <f t="shared" si="572"/>
        <v>683.38005787420286</v>
      </c>
      <c r="AG669" s="297">
        <f t="shared" si="572"/>
        <v>1366.7601157484057</v>
      </c>
      <c r="AH669" s="300">
        <f t="shared" si="572"/>
        <v>2090.3390005563851</v>
      </c>
      <c r="AJ669" s="112" t="str">
        <f>AJ648</f>
        <v>Vertical force (+ in Z)</v>
      </c>
      <c r="AK669" s="82" t="str">
        <f>AK648</f>
        <v>lbs</v>
      </c>
      <c r="AL669" s="130">
        <f t="shared" ref="AL669:AO669" si="573">AL648</f>
        <v>0</v>
      </c>
      <c r="AM669" s="254">
        <f t="shared" si="573"/>
        <v>0</v>
      </c>
      <c r="AN669" s="254">
        <f t="shared" si="573"/>
        <v>0</v>
      </c>
      <c r="AO669" s="253">
        <f t="shared" si="573"/>
        <v>0</v>
      </c>
      <c r="AP669" s="254"/>
      <c r="AQ669" s="254"/>
      <c r="AR669" s="299">
        <f>AR666*AR662*AR659</f>
        <v>208.99959095725967</v>
      </c>
      <c r="AS669" s="297">
        <f>AS666*AS662*AS659</f>
        <v>208.99959095725967</v>
      </c>
      <c r="AT669" s="297">
        <f>AT666*AT662*AT659</f>
        <v>-243.02278018286029</v>
      </c>
      <c r="AU669" s="297">
        <f>AU666*AU662*AU659</f>
        <v>-877.16928188354711</v>
      </c>
      <c r="AV669" s="299">
        <f t="shared" ref="AV669:AY670" si="574">AR669</f>
        <v>208.99959095725967</v>
      </c>
      <c r="AW669" s="297">
        <f t="shared" si="574"/>
        <v>208.99959095725967</v>
      </c>
      <c r="AX669" s="297">
        <f t="shared" si="574"/>
        <v>-243.02278018286029</v>
      </c>
      <c r="AY669" s="300">
        <f t="shared" si="574"/>
        <v>-877.16928188354711</v>
      </c>
      <c r="BA669" s="112" t="str">
        <f>BA648</f>
        <v>Vertical force (+ in Z)</v>
      </c>
      <c r="BB669" s="82" t="str">
        <f>BB648</f>
        <v>lbs</v>
      </c>
      <c r="BC669" s="130">
        <f t="shared" ref="BC669:BF669" si="575">BC648</f>
        <v>0</v>
      </c>
      <c r="BD669" s="254">
        <f t="shared" si="575"/>
        <v>0</v>
      </c>
      <c r="BE669" s="254">
        <f t="shared" si="575"/>
        <v>0</v>
      </c>
      <c r="BF669" s="253">
        <f t="shared" si="575"/>
        <v>0</v>
      </c>
      <c r="BG669" s="254"/>
      <c r="BH669" s="254"/>
      <c r="BI669" s="299">
        <f>BI666*BI662*BI659</f>
        <v>-385.9201749303819</v>
      </c>
      <c r="BJ669" s="297">
        <f>BJ666*BJ662*BJ659</f>
        <v>-385.9201749303819</v>
      </c>
      <c r="BK669" s="297">
        <f>BK666*BK662*BK659</f>
        <v>-771.84034986076381</v>
      </c>
      <c r="BL669" s="297">
        <f>BL666*BL662*BL659</f>
        <v>-1180.4617115517565</v>
      </c>
      <c r="BM669" s="299">
        <f t="shared" ref="BM669:BP670" si="576">BI669</f>
        <v>-385.9201749303819</v>
      </c>
      <c r="BN669" s="297">
        <f t="shared" si="576"/>
        <v>-385.9201749303819</v>
      </c>
      <c r="BO669" s="297">
        <f t="shared" si="576"/>
        <v>-771.84034986076381</v>
      </c>
      <c r="BP669" s="300">
        <f t="shared" si="576"/>
        <v>-1180.4617115517565</v>
      </c>
      <c r="BR669" s="112" t="str">
        <f>BR648</f>
        <v>Vertical force (+ in Z)</v>
      </c>
      <c r="BS669" s="82" t="str">
        <f>BS648</f>
        <v>lbs</v>
      </c>
      <c r="BT669" s="130">
        <f t="shared" ref="BT669:BW669" si="577">BT648</f>
        <v>0</v>
      </c>
      <c r="BU669" s="254">
        <f t="shared" si="577"/>
        <v>0</v>
      </c>
      <c r="BV669" s="254">
        <f t="shared" si="577"/>
        <v>0</v>
      </c>
      <c r="BW669" s="253">
        <f t="shared" si="577"/>
        <v>0</v>
      </c>
      <c r="BX669" s="254">
        <f>BX659*BX662*BX666</f>
        <v>-728.12318374204938</v>
      </c>
      <c r="BY669" s="254">
        <f>BY659*BY662*BY666</f>
        <v>6587.8283250415452</v>
      </c>
      <c r="BZ669" s="299"/>
      <c r="CA669" s="297"/>
      <c r="CB669" s="297"/>
      <c r="CC669" s="297"/>
      <c r="CD669" s="299"/>
      <c r="CE669" s="297"/>
      <c r="CF669" s="297"/>
      <c r="CG669" s="300"/>
      <c r="CI669" s="112" t="str">
        <f>CI648</f>
        <v>Vertical force (+ in Z)</v>
      </c>
      <c r="CJ669" s="82" t="str">
        <f>CJ648</f>
        <v>lbs</v>
      </c>
      <c r="CK669" s="130">
        <f t="shared" ref="CK669:CN669" si="578">CK648</f>
        <v>0</v>
      </c>
      <c r="CL669" s="254">
        <f t="shared" si="578"/>
        <v>0</v>
      </c>
      <c r="CM669" s="254">
        <f t="shared" si="578"/>
        <v>0</v>
      </c>
      <c r="CN669" s="253">
        <f t="shared" si="578"/>
        <v>0</v>
      </c>
      <c r="CO669" s="254">
        <f>CO659*CO662*CO666</f>
        <v>-728.12318374204938</v>
      </c>
      <c r="CP669" s="254">
        <f>CP659*CP662*CP666</f>
        <v>6587.8283250415452</v>
      </c>
      <c r="CQ669" s="299"/>
      <c r="CR669" s="297"/>
      <c r="CS669" s="297"/>
      <c r="CT669" s="297"/>
      <c r="CU669" s="299"/>
      <c r="CV669" s="297"/>
      <c r="CW669" s="297"/>
      <c r="CX669" s="300"/>
      <c r="CZ669" s="112" t="str">
        <f>CZ648</f>
        <v>Vertical force (+ in Z)</v>
      </c>
      <c r="DA669" s="82" t="str">
        <f>DA648</f>
        <v>lbs</v>
      </c>
      <c r="DB669" s="130">
        <f t="shared" ref="DB669:DE669" si="579">DB648</f>
        <v>0</v>
      </c>
      <c r="DC669" s="254">
        <f t="shared" si="579"/>
        <v>0</v>
      </c>
      <c r="DD669" s="254">
        <f t="shared" si="579"/>
        <v>0</v>
      </c>
      <c r="DE669" s="253">
        <f t="shared" si="579"/>
        <v>0</v>
      </c>
      <c r="DF669" s="254">
        <f>DF659*DF662*DF666</f>
        <v>-8276.1248270685282</v>
      </c>
      <c r="DG669" s="254">
        <f>DG659*DG662*DG666</f>
        <v>-960.173318284934</v>
      </c>
      <c r="DH669" s="299"/>
      <c r="DI669" s="297"/>
      <c r="DJ669" s="297"/>
      <c r="DK669" s="297"/>
      <c r="DL669" s="299"/>
      <c r="DM669" s="297"/>
      <c r="DN669" s="297"/>
      <c r="DO669" s="300"/>
      <c r="DQ669" s="112" t="str">
        <f>DQ648</f>
        <v>Vertical force (+ in Z)</v>
      </c>
      <c r="DR669" s="82" t="str">
        <f>DR648</f>
        <v>lbs</v>
      </c>
      <c r="DS669" s="130">
        <f t="shared" ref="DS669:DV669" si="580">DS648</f>
        <v>0</v>
      </c>
      <c r="DT669" s="254">
        <f t="shared" si="580"/>
        <v>0</v>
      </c>
      <c r="DU669" s="254">
        <f t="shared" si="580"/>
        <v>0</v>
      </c>
      <c r="DV669" s="253">
        <f t="shared" si="580"/>
        <v>0</v>
      </c>
      <c r="DW669" s="254">
        <f>DW659*DW662*DW666</f>
        <v>-8276.1248270685282</v>
      </c>
      <c r="DX669" s="254">
        <f>DX659*DX662*DX666</f>
        <v>-960.173318284934</v>
      </c>
      <c r="DY669" s="299"/>
      <c r="DZ669" s="297"/>
      <c r="EA669" s="297"/>
      <c r="EB669" s="297"/>
      <c r="EC669" s="299"/>
      <c r="ED669" s="297"/>
      <c r="EE669" s="297"/>
      <c r="EF669" s="300"/>
    </row>
    <row r="670" spans="2:136" x14ac:dyDescent="0.3">
      <c r="B670" s="112" t="str">
        <f>B649</f>
        <v>Overturn moment</v>
      </c>
      <c r="C670" s="231" t="s">
        <v>40</v>
      </c>
      <c r="D670" s="263">
        <f t="shared" ref="D670:G670" si="581">D649</f>
        <v>-776.66472932485271</v>
      </c>
      <c r="E670" s="295">
        <f t="shared" si="581"/>
        <v>-7027.0168800443153</v>
      </c>
      <c r="F670" s="295">
        <f t="shared" si="581"/>
        <v>0</v>
      </c>
      <c r="G670" s="264">
        <f t="shared" si="581"/>
        <v>0</v>
      </c>
      <c r="H670" s="295">
        <f>H667*H663</f>
        <v>-3058.117371716608</v>
      </c>
      <c r="I670" s="295">
        <f>I667*I663</f>
        <v>-27668.878965174492</v>
      </c>
      <c r="J670" s="299">
        <f>IF(J658="+Y",-J669*J665,J669*J665)</f>
        <v>-71265.215174722834</v>
      </c>
      <c r="K670" s="297">
        <f>IF(J658="+Y",-K669*K665,K669*K665)</f>
        <v>-60399.66667274716</v>
      </c>
      <c r="L670" s="297">
        <f>IF(J658="+Y",-L669*L665,L669*L665)</f>
        <v>-65397.430147207662</v>
      </c>
      <c r="M670" s="297">
        <f>IF(J658="+Y",-M669*M665,M669*M665)</f>
        <v>-31117.208592919724</v>
      </c>
      <c r="N670" s="299">
        <f t="shared" si="570"/>
        <v>-71265.215174722834</v>
      </c>
      <c r="O670" s="297">
        <f t="shared" si="570"/>
        <v>-60399.66667274716</v>
      </c>
      <c r="P670" s="297">
        <f t="shared" si="570"/>
        <v>-65397.430147207662</v>
      </c>
      <c r="Q670" s="300">
        <f>M670</f>
        <v>-31117.208592919724</v>
      </c>
      <c r="S670" s="112" t="str">
        <f>S649</f>
        <v>Overturn moment</v>
      </c>
      <c r="T670" s="231" t="s">
        <v>40</v>
      </c>
      <c r="U670" s="263">
        <f t="shared" ref="U670:X670" si="582">U649</f>
        <v>-776.66472932485271</v>
      </c>
      <c r="V670" s="295">
        <f t="shared" si="582"/>
        <v>-7027.0168800443153</v>
      </c>
      <c r="W670" s="295">
        <f t="shared" si="582"/>
        <v>0</v>
      </c>
      <c r="X670" s="264">
        <f t="shared" si="582"/>
        <v>0</v>
      </c>
      <c r="Y670" s="295">
        <f>Y667*Y663</f>
        <v>-3058.117371716608</v>
      </c>
      <c r="Z670" s="295">
        <f>Z667*Z663</f>
        <v>-27668.878965174492</v>
      </c>
      <c r="AA670" s="299">
        <f>IF(AA658="+Y",-AA669*AA665,AA669*AA665)</f>
        <v>-38098.438226486811</v>
      </c>
      <c r="AB670" s="297">
        <f>IF(AA658="+Y",-AB669*AB665,AB669*AB665)</f>
        <v>-32289.707734556087</v>
      </c>
      <c r="AC670" s="297">
        <f>IF(AA658="+Y",-AC669*AC665,AC669*AC665)</f>
        <v>-47153.223993319996</v>
      </c>
      <c r="AD670" s="297">
        <f>IF(AA658="+Y",-AD669*AD665,AD669*AD665)</f>
        <v>-27174.407007233007</v>
      </c>
      <c r="AE670" s="299">
        <f t="shared" si="572"/>
        <v>-38098.438226486811</v>
      </c>
      <c r="AF670" s="297">
        <f t="shared" si="572"/>
        <v>-32289.707734556087</v>
      </c>
      <c r="AG670" s="297">
        <f t="shared" si="572"/>
        <v>-47153.223993319996</v>
      </c>
      <c r="AH670" s="300">
        <f t="shared" si="572"/>
        <v>-27174.407007233007</v>
      </c>
      <c r="AJ670" s="112" t="str">
        <f>AJ649</f>
        <v>Overturn moment</v>
      </c>
      <c r="AK670" s="231" t="s">
        <v>40</v>
      </c>
      <c r="AL670" s="263">
        <f t="shared" ref="AL670:AO670" si="583">AL649</f>
        <v>-8827.8664822064311</v>
      </c>
      <c r="AM670" s="295">
        <f t="shared" si="583"/>
        <v>1024.1848728372631</v>
      </c>
      <c r="AN670" s="295">
        <f t="shared" si="583"/>
        <v>0</v>
      </c>
      <c r="AO670" s="264">
        <f t="shared" si="583"/>
        <v>0</v>
      </c>
      <c r="AP670" s="295">
        <f>AP667*AP663</f>
        <v>-34759.724273687825</v>
      </c>
      <c r="AQ670" s="295">
        <f>AQ667*AQ663</f>
        <v>4032.727936796723</v>
      </c>
      <c r="AR670" s="299">
        <f>IF(AR658="+Y",-AR669*AR665,AR669*AR665)</f>
        <v>-11651.727195867226</v>
      </c>
      <c r="AS670" s="297">
        <f>IF(AR658="+Y",-AS669*AS665,AS669*AS665)</f>
        <v>-9875.2306727305186</v>
      </c>
      <c r="AT670" s="297">
        <f>IF(AR658="+Y",-AT669*AT665,AT669*AT665)</f>
        <v>8384.2859163086796</v>
      </c>
      <c r="AU670" s="297">
        <f>IF(AR658="+Y",-AU669*AU665,AU669*AU665)</f>
        <v>11403.200664486112</v>
      </c>
      <c r="AV670" s="299">
        <f t="shared" si="574"/>
        <v>-11651.727195867226</v>
      </c>
      <c r="AW670" s="297">
        <f t="shared" si="574"/>
        <v>-9875.2306727305186</v>
      </c>
      <c r="AX670" s="297">
        <f t="shared" si="574"/>
        <v>8384.2859163086796</v>
      </c>
      <c r="AY670" s="300">
        <f t="shared" si="574"/>
        <v>11403.200664486112</v>
      </c>
      <c r="BA670" s="112" t="str">
        <f>BA649</f>
        <v>Overturn moment</v>
      </c>
      <c r="BB670" s="231" t="s">
        <v>40</v>
      </c>
      <c r="BC670" s="263">
        <f t="shared" ref="BC670:BF670" si="584">BC649</f>
        <v>-8827.8664822064311</v>
      </c>
      <c r="BD670" s="295">
        <f t="shared" si="584"/>
        <v>1024.1848728372631</v>
      </c>
      <c r="BE670" s="295">
        <f t="shared" si="584"/>
        <v>0</v>
      </c>
      <c r="BF670" s="264">
        <f t="shared" si="584"/>
        <v>0</v>
      </c>
      <c r="BG670" s="295">
        <f>BG667*BG663</f>
        <v>-34759.724273687825</v>
      </c>
      <c r="BH670" s="295">
        <f>BH667*BH663</f>
        <v>4032.727936796723</v>
      </c>
      <c r="BI670" s="299">
        <f>IF(BI658="+Y",-BI669*BI665,BI669*BI665)</f>
        <v>21515.049752368792</v>
      </c>
      <c r="BJ670" s="297">
        <f>IF(BI658="+Y",-BJ669*BJ665,BJ669*BJ665)</f>
        <v>18234.728265460544</v>
      </c>
      <c r="BK670" s="297">
        <f>IF(BI658="+Y",-BK669*BK665,BK669*BK665)</f>
        <v>26628.492070196353</v>
      </c>
      <c r="BL670" s="297">
        <f>IF(BI658="+Y",-BL669*BL665,BL669*BL665)</f>
        <v>15346.002250172834</v>
      </c>
      <c r="BM670" s="299">
        <f t="shared" si="576"/>
        <v>21515.049752368792</v>
      </c>
      <c r="BN670" s="297">
        <f t="shared" si="576"/>
        <v>18234.728265460544</v>
      </c>
      <c r="BO670" s="297">
        <f t="shared" si="576"/>
        <v>26628.492070196353</v>
      </c>
      <c r="BP670" s="300">
        <f t="shared" si="576"/>
        <v>15346.002250172834</v>
      </c>
      <c r="BR670" s="112" t="str">
        <f>BR649</f>
        <v>Overturn moment</v>
      </c>
      <c r="BS670" s="231" t="s">
        <v>40</v>
      </c>
      <c r="BT670" s="263">
        <f t="shared" ref="BT670:BW670" si="585">BT649</f>
        <v>776.66472932485271</v>
      </c>
      <c r="BU670" s="295">
        <f t="shared" si="585"/>
        <v>7027.0168800443153</v>
      </c>
      <c r="BV670" s="295">
        <f t="shared" si="585"/>
        <v>0</v>
      </c>
      <c r="BW670" s="264">
        <f t="shared" si="585"/>
        <v>0</v>
      </c>
      <c r="BX670" s="295">
        <f>-BX668*BX664+BX669*BX665</f>
        <v>-25338.686794223318</v>
      </c>
      <c r="BY670" s="295">
        <f>BY668*BY664+BY669*BY665</f>
        <v>31621.575960199421</v>
      </c>
      <c r="BZ670" s="299"/>
      <c r="CA670" s="297"/>
      <c r="CB670" s="297"/>
      <c r="CC670" s="297"/>
      <c r="CD670" s="299"/>
      <c r="CE670" s="297"/>
      <c r="CF670" s="297"/>
      <c r="CG670" s="300"/>
      <c r="CI670" s="112" t="str">
        <f>CI649</f>
        <v>Overturn moment</v>
      </c>
      <c r="CJ670" s="231" t="s">
        <v>40</v>
      </c>
      <c r="CK670" s="263">
        <f t="shared" ref="CK670:CN670" si="586">CK649</f>
        <v>776.66472932485271</v>
      </c>
      <c r="CL670" s="295">
        <f t="shared" si="586"/>
        <v>7027.0168800443153</v>
      </c>
      <c r="CM670" s="295">
        <f t="shared" si="586"/>
        <v>0</v>
      </c>
      <c r="CN670" s="264">
        <f t="shared" si="586"/>
        <v>0</v>
      </c>
      <c r="CO670" s="295">
        <f>-CO668*CO664+CO669*CO665</f>
        <v>-25338.686794223318</v>
      </c>
      <c r="CP670" s="295">
        <f>CP668*CP664+CP669*CP665</f>
        <v>31621.575960199421</v>
      </c>
      <c r="CQ670" s="299"/>
      <c r="CR670" s="297"/>
      <c r="CS670" s="297"/>
      <c r="CT670" s="297"/>
      <c r="CU670" s="299"/>
      <c r="CV670" s="297"/>
      <c r="CW670" s="297"/>
      <c r="CX670" s="300"/>
      <c r="CZ670" s="112" t="str">
        <f>CZ649</f>
        <v>Overturn moment</v>
      </c>
      <c r="DA670" s="231" t="s">
        <v>40</v>
      </c>
      <c r="DB670" s="263">
        <f t="shared" ref="DB670:DE670" si="587">DB649</f>
        <v>8827.8664822064311</v>
      </c>
      <c r="DC670" s="295">
        <f t="shared" si="587"/>
        <v>-1024.1848728372631</v>
      </c>
      <c r="DD670" s="295">
        <f t="shared" si="587"/>
        <v>0</v>
      </c>
      <c r="DE670" s="264">
        <f t="shared" si="587"/>
        <v>0</v>
      </c>
      <c r="DF670" s="295">
        <f>-DF668*DF664+DF669*DF665</f>
        <v>-288009.14398198476</v>
      </c>
      <c r="DG670" s="295">
        <f>DG668*DG664+DG669*DG665</f>
        <v>-4608.8319277676819</v>
      </c>
      <c r="DH670" s="299"/>
      <c r="DI670" s="297"/>
      <c r="DJ670" s="297"/>
      <c r="DK670" s="297"/>
      <c r="DL670" s="299"/>
      <c r="DM670" s="297"/>
      <c r="DN670" s="297"/>
      <c r="DO670" s="300"/>
      <c r="DQ670" s="112" t="str">
        <f>DQ649</f>
        <v>Overturn moment</v>
      </c>
      <c r="DR670" s="231" t="s">
        <v>40</v>
      </c>
      <c r="DS670" s="263">
        <f t="shared" ref="DS670:DV670" si="588">DS649</f>
        <v>8827.8664822064311</v>
      </c>
      <c r="DT670" s="295">
        <f t="shared" si="588"/>
        <v>-1024.1848728372631</v>
      </c>
      <c r="DU670" s="295">
        <f t="shared" si="588"/>
        <v>0</v>
      </c>
      <c r="DV670" s="264">
        <f t="shared" si="588"/>
        <v>0</v>
      </c>
      <c r="DW670" s="295">
        <f>-DW668*DW664+DW669*DW665</f>
        <v>-288009.14398198476</v>
      </c>
      <c r="DX670" s="295">
        <f>DX668*DX664+DX669*DX665</f>
        <v>-4608.8319277676819</v>
      </c>
      <c r="DY670" s="299"/>
      <c r="DZ670" s="297"/>
      <c r="EA670" s="297"/>
      <c r="EB670" s="297"/>
      <c r="EC670" s="299"/>
      <c r="ED670" s="297"/>
      <c r="EE670" s="297"/>
      <c r="EF670" s="300"/>
    </row>
    <row r="671" spans="2:136" x14ac:dyDescent="0.3">
      <c r="B671" s="107" t="str">
        <f>B650</f>
        <v>Total horizontal force (+ in X)</v>
      </c>
      <c r="C671" s="258" t="s">
        <v>36</v>
      </c>
      <c r="D671" s="253">
        <f>SUM(D667:Q667)</f>
        <v>-4145.7058549773701</v>
      </c>
      <c r="E671" s="2"/>
      <c r="F671" s="2"/>
      <c r="G671" s="2"/>
      <c r="H671" s="254"/>
      <c r="I671" s="254"/>
      <c r="J671" s="290"/>
      <c r="K671" s="290"/>
      <c r="L671" s="290"/>
      <c r="M671" s="290"/>
      <c r="N671" s="290"/>
      <c r="O671" s="290"/>
      <c r="P671" s="290"/>
      <c r="Q671" s="290"/>
      <c r="S671" s="107" t="str">
        <f>S650</f>
        <v>Total horizontal force (+ in X)</v>
      </c>
      <c r="T671" s="258" t="s">
        <v>36</v>
      </c>
      <c r="U671" s="292">
        <f>SUM(U667:AH667)</f>
        <v>-4145.7058549773701</v>
      </c>
      <c r="V671" s="2"/>
      <c r="W671" s="2"/>
      <c r="X671" s="2"/>
      <c r="Y671" s="254"/>
      <c r="Z671" s="254"/>
      <c r="AA671" s="290"/>
      <c r="AB671" s="290"/>
      <c r="AC671" s="290"/>
      <c r="AD671" s="290"/>
      <c r="AE671" s="290"/>
      <c r="AF671" s="290"/>
      <c r="AG671" s="290"/>
      <c r="AH671" s="290"/>
      <c r="AJ671" s="107" t="str">
        <f>AJ650</f>
        <v>Total horizontal force (+ in X)</v>
      </c>
      <c r="AK671" s="258" t="s">
        <v>36</v>
      </c>
      <c r="AL671" s="292">
        <f>SUM(AL667:AY667)</f>
        <v>-4145.705854977371</v>
      </c>
      <c r="AM671" s="2"/>
      <c r="AN671" s="2"/>
      <c r="AO671" s="2"/>
      <c r="AP671" s="254"/>
      <c r="AQ671" s="254"/>
      <c r="AR671" s="290"/>
      <c r="AS671" s="290"/>
      <c r="AT671" s="290"/>
      <c r="AU671" s="290"/>
      <c r="AV671" s="290"/>
      <c r="AW671" s="290"/>
      <c r="AX671" s="290"/>
      <c r="AY671" s="290"/>
      <c r="BA671" s="107" t="str">
        <f>BA650</f>
        <v>Total horizontal force (+ in X)</v>
      </c>
      <c r="BB671" s="258" t="s">
        <v>36</v>
      </c>
      <c r="BC671" s="292">
        <f>SUM(BC667:BP667)</f>
        <v>-4145.705854977371</v>
      </c>
      <c r="BD671" s="2"/>
      <c r="BE671" s="2"/>
      <c r="BF671" s="2"/>
      <c r="BG671" s="254"/>
      <c r="BH671" s="254"/>
      <c r="BI671" s="290"/>
      <c r="BJ671" s="290"/>
      <c r="BK671" s="290"/>
      <c r="BL671" s="290"/>
      <c r="BM671" s="290"/>
      <c r="BN671" s="290"/>
      <c r="BO671" s="290"/>
      <c r="BP671" s="290"/>
      <c r="BR671" s="107" t="str">
        <f>BR650</f>
        <v>Total horizontal force (+ in X)</v>
      </c>
      <c r="BS671" s="258" t="s">
        <v>36</v>
      </c>
      <c r="BT671" s="292">
        <f>SUM(BT667:BY667)</f>
        <v>0</v>
      </c>
      <c r="BU671" s="2"/>
      <c r="BV671" s="2"/>
      <c r="BW671" s="2"/>
      <c r="BX671" s="254"/>
      <c r="BY671" s="254"/>
      <c r="BZ671" s="290"/>
      <c r="CA671" s="290"/>
      <c r="CB671" s="290"/>
      <c r="CC671" s="290"/>
      <c r="CD671" s="290"/>
      <c r="CE671" s="290"/>
      <c r="CF671" s="290"/>
      <c r="CG671" s="290"/>
      <c r="CI671" s="107" t="str">
        <f>CI650</f>
        <v>Total horizontal force (+ in X)</v>
      </c>
      <c r="CJ671" s="258" t="s">
        <v>36</v>
      </c>
      <c r="CK671" s="292">
        <f>SUM(CK667:CP667)</f>
        <v>0</v>
      </c>
      <c r="CL671" s="2"/>
      <c r="CM671" s="2"/>
      <c r="CN671" s="2"/>
      <c r="CO671" s="254"/>
      <c r="CP671" s="254"/>
      <c r="CQ671" s="290"/>
      <c r="CR671" s="290"/>
      <c r="CS671" s="290"/>
      <c r="CT671" s="290"/>
      <c r="CU671" s="290"/>
      <c r="CV671" s="290"/>
      <c r="CW671" s="290"/>
      <c r="CX671" s="290"/>
      <c r="CZ671" s="107" t="str">
        <f>CZ650</f>
        <v>Total horizontal force (+ in X)</v>
      </c>
      <c r="DA671" s="258" t="s">
        <v>36</v>
      </c>
      <c r="DB671" s="292">
        <f>SUM(DB667:DG667)</f>
        <v>0</v>
      </c>
      <c r="DC671" s="2"/>
      <c r="DD671" s="2"/>
      <c r="DE671" s="2"/>
      <c r="DF671" s="254"/>
      <c r="DG671" s="254"/>
      <c r="DH671" s="290"/>
      <c r="DI671" s="290"/>
      <c r="DJ671" s="290"/>
      <c r="DK671" s="290"/>
      <c r="DL671" s="290"/>
      <c r="DM671" s="290"/>
      <c r="DN671" s="290"/>
      <c r="DO671" s="290"/>
      <c r="DQ671" s="107" t="str">
        <f>DQ650</f>
        <v>Total horizontal force (+ in X)</v>
      </c>
      <c r="DR671" s="258" t="s">
        <v>36</v>
      </c>
      <c r="DS671" s="292">
        <f>SUM(DS667:DX667)</f>
        <v>0</v>
      </c>
      <c r="DT671" s="2"/>
      <c r="DU671" s="2"/>
      <c r="DV671" s="2"/>
      <c r="DW671" s="254"/>
      <c r="DX671" s="254"/>
      <c r="DY671" s="290"/>
      <c r="DZ671" s="290"/>
      <c r="EA671" s="290"/>
      <c r="EB671" s="290"/>
      <c r="EC671" s="290"/>
      <c r="ED671" s="290"/>
      <c r="EE671" s="290"/>
      <c r="EF671" s="290"/>
    </row>
    <row r="672" spans="2:136" x14ac:dyDescent="0.3">
      <c r="B672" s="107" t="str">
        <f>B651</f>
        <v>Total horizontal force (+ in Y)</v>
      </c>
      <c r="C672" s="258" t="s">
        <v>36</v>
      </c>
      <c r="D672" s="253">
        <f>SUM(D668:Q668)</f>
        <v>0</v>
      </c>
      <c r="E672" s="2"/>
      <c r="F672" s="2"/>
      <c r="G672" s="2"/>
      <c r="H672" s="254"/>
      <c r="I672" s="254"/>
      <c r="J672" s="290"/>
      <c r="K672" s="290"/>
      <c r="L672" s="290"/>
      <c r="M672" s="290"/>
      <c r="N672" s="290"/>
      <c r="O672" s="290"/>
      <c r="P672" s="290"/>
      <c r="Q672" s="290"/>
      <c r="S672" s="107" t="str">
        <f>S651</f>
        <v>Total horizontal force (+ in Y)</v>
      </c>
      <c r="T672" s="258" t="s">
        <v>36</v>
      </c>
      <c r="U672" s="292">
        <f>SUM(U668:AH668)</f>
        <v>0</v>
      </c>
      <c r="V672" s="2"/>
      <c r="W672" s="2"/>
      <c r="X672" s="2"/>
      <c r="Y672" s="254"/>
      <c r="Z672" s="254"/>
      <c r="AA672" s="290"/>
      <c r="AB672" s="290"/>
      <c r="AC672" s="290"/>
      <c r="AD672" s="290"/>
      <c r="AE672" s="290"/>
      <c r="AF672" s="290"/>
      <c r="AG672" s="290"/>
      <c r="AH672" s="290"/>
      <c r="AJ672" s="107" t="str">
        <f>AJ651</f>
        <v>Total horizontal force (+ in Y)</v>
      </c>
      <c r="AK672" s="258" t="s">
        <v>36</v>
      </c>
      <c r="AL672" s="292">
        <f>SUM(AL668:AY668)</f>
        <v>0</v>
      </c>
      <c r="AM672" s="2"/>
      <c r="AN672" s="2"/>
      <c r="AO672" s="2"/>
      <c r="AP672" s="254"/>
      <c r="AQ672" s="254"/>
      <c r="AR672" s="290"/>
      <c r="AS672" s="290"/>
      <c r="AT672" s="290"/>
      <c r="AU672" s="290"/>
      <c r="AV672" s="290"/>
      <c r="AW672" s="290"/>
      <c r="AX672" s="290"/>
      <c r="AY672" s="290"/>
      <c r="BA672" s="107" t="str">
        <f>BA651</f>
        <v>Total horizontal force (+ in Y)</v>
      </c>
      <c r="BB672" s="258" t="s">
        <v>36</v>
      </c>
      <c r="BC672" s="292">
        <f>SUM(BC668:BP668)</f>
        <v>0</v>
      </c>
      <c r="BD672" s="2"/>
      <c r="BE672" s="2"/>
      <c r="BF672" s="2"/>
      <c r="BG672" s="254"/>
      <c r="BH672" s="254"/>
      <c r="BI672" s="290"/>
      <c r="BJ672" s="290"/>
      <c r="BK672" s="290"/>
      <c r="BL672" s="290"/>
      <c r="BM672" s="290"/>
      <c r="BN672" s="290"/>
      <c r="BO672" s="290"/>
      <c r="BP672" s="290"/>
      <c r="BR672" s="107" t="str">
        <f>BR651</f>
        <v>Total horizontal force (+ in Y)</v>
      </c>
      <c r="BS672" s="258" t="s">
        <v>36</v>
      </c>
      <c r="BT672" s="292">
        <f>SUM(BT668:BY668)</f>
        <v>-6340.4913076124485</v>
      </c>
      <c r="BU672" s="2"/>
      <c r="BV672" s="2"/>
      <c r="BW672" s="2"/>
      <c r="BX672" s="254"/>
      <c r="BY672" s="254"/>
      <c r="BZ672" s="290"/>
      <c r="CA672" s="290"/>
      <c r="CB672" s="290"/>
      <c r="CC672" s="290"/>
      <c r="CD672" s="290"/>
      <c r="CE672" s="290"/>
      <c r="CF672" s="290"/>
      <c r="CG672" s="290"/>
      <c r="CI672" s="107" t="str">
        <f>CI651</f>
        <v>Total horizontal force (+ in Y)</v>
      </c>
      <c r="CJ672" s="258" t="s">
        <v>36</v>
      </c>
      <c r="CK672" s="292">
        <f>SUM(CK668:CP668)</f>
        <v>-6340.4913076124485</v>
      </c>
      <c r="CL672" s="2"/>
      <c r="CM672" s="2"/>
      <c r="CN672" s="2"/>
      <c r="CO672" s="254"/>
      <c r="CP672" s="254"/>
      <c r="CQ672" s="290"/>
      <c r="CR672" s="290"/>
      <c r="CS672" s="290"/>
      <c r="CT672" s="290"/>
      <c r="CU672" s="290"/>
      <c r="CV672" s="290"/>
      <c r="CW672" s="290"/>
      <c r="CX672" s="290"/>
      <c r="CZ672" s="107" t="str">
        <f>CZ651</f>
        <v>Total horizontal force (+ in Y)</v>
      </c>
      <c r="DA672" s="258" t="s">
        <v>36</v>
      </c>
      <c r="DB672" s="292">
        <f>SUM(DB668:DG668)</f>
        <v>-6340.4913076124494</v>
      </c>
      <c r="DC672" s="2"/>
      <c r="DD672" s="2"/>
      <c r="DE672" s="2"/>
      <c r="DF672" s="254"/>
      <c r="DG672" s="254"/>
      <c r="DH672" s="290"/>
      <c r="DI672" s="290"/>
      <c r="DJ672" s="290"/>
      <c r="DK672" s="290"/>
      <c r="DL672" s="290"/>
      <c r="DM672" s="290"/>
      <c r="DN672" s="290"/>
      <c r="DO672" s="290"/>
      <c r="DQ672" s="107" t="str">
        <f>DQ651</f>
        <v>Total horizontal force (+ in Y)</v>
      </c>
      <c r="DR672" s="258" t="s">
        <v>36</v>
      </c>
      <c r="DS672" s="292">
        <f>SUM(DS668:DX668)</f>
        <v>-6340.4913076124494</v>
      </c>
      <c r="DT672" s="2"/>
      <c r="DU672" s="2"/>
      <c r="DV672" s="2"/>
      <c r="DW672" s="254"/>
      <c r="DX672" s="254"/>
      <c r="DY672" s="290"/>
      <c r="DZ672" s="290"/>
      <c r="EA672" s="290"/>
      <c r="EB672" s="290"/>
      <c r="EC672" s="290"/>
      <c r="ED672" s="290"/>
      <c r="EE672" s="290"/>
      <c r="EF672" s="290"/>
    </row>
    <row r="673" spans="1:136" x14ac:dyDescent="0.3">
      <c r="B673" s="107" t="str">
        <f>B652</f>
        <v>Total vertical force (+ in Z)</v>
      </c>
      <c r="C673" s="258" t="s">
        <v>36</v>
      </c>
      <c r="D673" s="253">
        <f>SUM(D669:Q669)</f>
        <v>13691.617526349186</v>
      </c>
      <c r="E673" s="2"/>
      <c r="F673" s="2"/>
      <c r="G673" s="2"/>
      <c r="H673" s="254"/>
      <c r="I673" s="254"/>
      <c r="J673" s="290"/>
      <c r="K673" s="290"/>
      <c r="L673" s="290"/>
      <c r="M673" s="290"/>
      <c r="N673" s="290"/>
      <c r="O673" s="290"/>
      <c r="P673" s="290"/>
      <c r="Q673" s="290"/>
      <c r="S673" s="107" t="str">
        <f>S652</f>
        <v>Total vertical force (+ in Z)</v>
      </c>
      <c r="T673" s="258" t="s">
        <v>36</v>
      </c>
      <c r="U673" s="292">
        <f>SUM(U669:AH669)</f>
        <v>9647.7184641063941</v>
      </c>
      <c r="V673" s="2"/>
      <c r="W673" s="2"/>
      <c r="X673" s="2"/>
      <c r="Y673" s="254"/>
      <c r="Z673" s="254"/>
      <c r="AA673" s="290"/>
      <c r="AB673" s="290"/>
      <c r="AC673" s="290"/>
      <c r="AD673" s="290"/>
      <c r="AE673" s="290"/>
      <c r="AF673" s="290"/>
      <c r="AG673" s="290"/>
      <c r="AH673" s="290"/>
      <c r="AJ673" s="107" t="str">
        <f>AJ652</f>
        <v>Total vertical force (+ in Z)</v>
      </c>
      <c r="AK673" s="258" t="s">
        <v>36</v>
      </c>
      <c r="AL673" s="292">
        <f>SUM(AL669:AY669)</f>
        <v>-1404.3857603037761</v>
      </c>
      <c r="AM673" s="2"/>
      <c r="AN673" s="2"/>
      <c r="AO673" s="2"/>
      <c r="AP673" s="254"/>
      <c r="AQ673" s="254"/>
      <c r="AR673" s="290"/>
      <c r="AS673" s="290"/>
      <c r="AT673" s="290"/>
      <c r="AU673" s="290"/>
      <c r="AV673" s="290"/>
      <c r="AW673" s="290"/>
      <c r="AX673" s="290"/>
      <c r="AY673" s="290"/>
      <c r="BA673" s="107" t="str">
        <f>BA652</f>
        <v>Total vertical force (+ in Z)</v>
      </c>
      <c r="BB673" s="258" t="s">
        <v>36</v>
      </c>
      <c r="BC673" s="292">
        <f>SUM(BC669:BP669)</f>
        <v>-5448.2848225465686</v>
      </c>
      <c r="BD673" s="2"/>
      <c r="BE673" s="2"/>
      <c r="BF673" s="2"/>
      <c r="BG673" s="254"/>
      <c r="BH673" s="254"/>
      <c r="BI673" s="290"/>
      <c r="BJ673" s="290"/>
      <c r="BK673" s="290"/>
      <c r="BL673" s="290"/>
      <c r="BM673" s="290"/>
      <c r="BN673" s="290"/>
      <c r="BO673" s="290"/>
      <c r="BP673" s="290"/>
      <c r="BR673" s="107" t="str">
        <f>BR652</f>
        <v>Total vertical force (+ in Z)</v>
      </c>
      <c r="BS673" s="258" t="s">
        <v>36</v>
      </c>
      <c r="BT673" s="292">
        <f>SUM(BT669:BY669)</f>
        <v>5859.7051412994961</v>
      </c>
      <c r="BU673" s="2"/>
      <c r="BV673" s="2"/>
      <c r="BW673" s="2"/>
      <c r="BX673" s="254"/>
      <c r="BY673" s="254"/>
      <c r="BZ673" s="290"/>
      <c r="CA673" s="290"/>
      <c r="CB673" s="290"/>
      <c r="CC673" s="290"/>
      <c r="CD673" s="290"/>
      <c r="CE673" s="290"/>
      <c r="CF673" s="290"/>
      <c r="CG673" s="290"/>
      <c r="CI673" s="107" t="str">
        <f>CI652</f>
        <v>Total vertical force (+ in Z)</v>
      </c>
      <c r="CJ673" s="258" t="s">
        <v>36</v>
      </c>
      <c r="CK673" s="292">
        <f>SUM(CK669:CP669)</f>
        <v>5859.7051412994961</v>
      </c>
      <c r="CL673" s="2"/>
      <c r="CM673" s="2"/>
      <c r="CN673" s="2"/>
      <c r="CO673" s="254"/>
      <c r="CP673" s="254"/>
      <c r="CQ673" s="290"/>
      <c r="CR673" s="290"/>
      <c r="CS673" s="290"/>
      <c r="CT673" s="290"/>
      <c r="CU673" s="290"/>
      <c r="CV673" s="290"/>
      <c r="CW673" s="290"/>
      <c r="CX673" s="290"/>
      <c r="CZ673" s="107" t="str">
        <f>CZ652</f>
        <v>Total vertical force (+ in Z)</v>
      </c>
      <c r="DA673" s="258" t="s">
        <v>36</v>
      </c>
      <c r="DB673" s="292">
        <f>SUM(DB669:DG669)</f>
        <v>-9236.298145353463</v>
      </c>
      <c r="DC673" s="2"/>
      <c r="DD673" s="2"/>
      <c r="DE673" s="2"/>
      <c r="DF673" s="254"/>
      <c r="DG673" s="254"/>
      <c r="DH673" s="290"/>
      <c r="DI673" s="290"/>
      <c r="DJ673" s="290"/>
      <c r="DK673" s="290"/>
      <c r="DL673" s="290"/>
      <c r="DM673" s="290"/>
      <c r="DN673" s="290"/>
      <c r="DO673" s="290"/>
      <c r="DQ673" s="107" t="str">
        <f>DQ652</f>
        <v>Total vertical force (+ in Z)</v>
      </c>
      <c r="DR673" s="258" t="s">
        <v>36</v>
      </c>
      <c r="DS673" s="292">
        <f>SUM(DS669:DX669)</f>
        <v>-9236.298145353463</v>
      </c>
      <c r="DT673" s="2"/>
      <c r="DU673" s="2"/>
      <c r="DV673" s="2"/>
      <c r="DW673" s="254"/>
      <c r="DX673" s="254"/>
      <c r="DY673" s="290"/>
      <c r="DZ673" s="290"/>
      <c r="EA673" s="290"/>
      <c r="EB673" s="290"/>
      <c r="EC673" s="290"/>
      <c r="ED673" s="290"/>
      <c r="EE673" s="290"/>
      <c r="EF673" s="290"/>
    </row>
    <row r="674" spans="1:136" x14ac:dyDescent="0.3">
      <c r="B674" s="91" t="str">
        <f>B653</f>
        <v>Overturn moment</v>
      </c>
      <c r="C674" s="269" t="s">
        <v>40</v>
      </c>
      <c r="D674" s="264">
        <f>SUM(D670:Q670)</f>
        <v>-494889.7191214551</v>
      </c>
      <c r="E674" s="293" t="str">
        <f>E653</f>
        <v>Must be NEGATIVE for overturn</v>
      </c>
      <c r="F674" s="2"/>
      <c r="G674" s="2"/>
      <c r="H674" s="254"/>
      <c r="I674" s="254"/>
      <c r="J674" s="290"/>
      <c r="K674" s="290"/>
      <c r="L674" s="290"/>
      <c r="M674" s="290"/>
      <c r="N674" s="290"/>
      <c r="O674" s="290"/>
      <c r="P674" s="290"/>
      <c r="Q674" s="290"/>
      <c r="S674" s="91" t="str">
        <f>S653</f>
        <v>Overturn moment</v>
      </c>
      <c r="T674" s="269" t="s">
        <v>40</v>
      </c>
      <c r="U674" s="296">
        <f>SUM(U670:AH670)</f>
        <v>-327962.23186945205</v>
      </c>
      <c r="V674" s="293" t="str">
        <f>V653</f>
        <v>Must be NEGATIVE for overturn</v>
      </c>
      <c r="W674" s="2"/>
      <c r="X674" s="2"/>
      <c r="Y674" s="254"/>
      <c r="Z674" s="254"/>
      <c r="AA674" s="290"/>
      <c r="AB674" s="290"/>
      <c r="AC674" s="290"/>
      <c r="AD674" s="290"/>
      <c r="AE674" s="290"/>
      <c r="AF674" s="290"/>
      <c r="AG674" s="290"/>
      <c r="AH674" s="290"/>
      <c r="AJ674" s="91" t="str">
        <f>AJ653</f>
        <v>Overturn moment</v>
      </c>
      <c r="AK674" s="269" t="s">
        <v>40</v>
      </c>
      <c r="AL674" s="296">
        <f>SUM(AL670:AY670)</f>
        <v>-42009.620521866178</v>
      </c>
      <c r="AM674" s="293" t="str">
        <f>AM653</f>
        <v>Must be NEGATIVE for overturn</v>
      </c>
      <c r="AN674" s="2"/>
      <c r="AO674" s="2"/>
      <c r="AP674" s="254"/>
      <c r="AQ674" s="254"/>
      <c r="AR674" s="290"/>
      <c r="AS674" s="290"/>
      <c r="AT674" s="290"/>
      <c r="AU674" s="290"/>
      <c r="AV674" s="290"/>
      <c r="AW674" s="290"/>
      <c r="AX674" s="290"/>
      <c r="AY674" s="290"/>
      <c r="BA674" s="91" t="str">
        <f>BA653</f>
        <v>Overturn moment</v>
      </c>
      <c r="BB674" s="269" t="s">
        <v>40</v>
      </c>
      <c r="BC674" s="296">
        <f>SUM(BC670:BP670)</f>
        <v>124917.86673013678</v>
      </c>
      <c r="BD674" s="293" t="str">
        <f>BD653</f>
        <v>Must be NEGATIVE for overturn</v>
      </c>
      <c r="BE674" s="2"/>
      <c r="BF674" s="2"/>
      <c r="BG674" s="254"/>
      <c r="BH674" s="254"/>
      <c r="BI674" s="290"/>
      <c r="BJ674" s="290"/>
      <c r="BK674" s="290"/>
      <c r="BL674" s="290"/>
      <c r="BM674" s="290"/>
      <c r="BN674" s="290"/>
      <c r="BO674" s="290"/>
      <c r="BP674" s="290"/>
      <c r="BR674" s="91" t="str">
        <f>BR653</f>
        <v>Overturn moment</v>
      </c>
      <c r="BS674" s="269" t="s">
        <v>40</v>
      </c>
      <c r="BT674" s="317">
        <f>SUM(BT670:BY670)</f>
        <v>14086.57077534527</v>
      </c>
      <c r="BU674" s="293" t="str">
        <f>BU653</f>
        <v>Must be POSITIVE for overturn</v>
      </c>
      <c r="BV674" s="2"/>
      <c r="BW674" s="2"/>
      <c r="BX674" s="254"/>
      <c r="BY674" s="254"/>
      <c r="BZ674" s="290"/>
      <c r="CA674" s="290"/>
      <c r="CB674" s="290"/>
      <c r="CC674" s="290"/>
      <c r="CD674" s="290"/>
      <c r="CE674" s="290"/>
      <c r="CF674" s="290"/>
      <c r="CG674" s="290"/>
      <c r="CI674" s="91" t="str">
        <f>CI653</f>
        <v>Overturn moment</v>
      </c>
      <c r="CJ674" s="269" t="s">
        <v>40</v>
      </c>
      <c r="CK674" s="317">
        <f>SUM(CK670:CP670)</f>
        <v>14086.57077534527</v>
      </c>
      <c r="CL674" s="293" t="str">
        <f>CL653</f>
        <v>Must be POSITIVE for overturn</v>
      </c>
      <c r="CM674" s="2"/>
      <c r="CN674" s="2"/>
      <c r="CO674" s="254"/>
      <c r="CP674" s="254"/>
      <c r="CQ674" s="290"/>
      <c r="CR674" s="290"/>
      <c r="CS674" s="290"/>
      <c r="CT674" s="290"/>
      <c r="CU674" s="290"/>
      <c r="CV674" s="290"/>
      <c r="CW674" s="290"/>
      <c r="CX674" s="290"/>
      <c r="CZ674" s="91" t="str">
        <f>CZ653</f>
        <v>Overturn moment</v>
      </c>
      <c r="DA674" s="269" t="s">
        <v>40</v>
      </c>
      <c r="DB674" s="317">
        <f>SUM(DB670:DG670)</f>
        <v>-284814.29430038325</v>
      </c>
      <c r="DC674" s="293" t="str">
        <f>DC653</f>
        <v>Must be POSITIVE for overturn</v>
      </c>
      <c r="DD674" s="2"/>
      <c r="DE674" s="2"/>
      <c r="DF674" s="254"/>
      <c r="DG674" s="254"/>
      <c r="DH674" s="290"/>
      <c r="DI674" s="290"/>
      <c r="DJ674" s="290"/>
      <c r="DK674" s="290"/>
      <c r="DL674" s="290"/>
      <c r="DM674" s="290"/>
      <c r="DN674" s="290"/>
      <c r="DO674" s="290"/>
      <c r="DQ674" s="91" t="str">
        <f>DQ653</f>
        <v>Overturn moment</v>
      </c>
      <c r="DR674" s="269" t="s">
        <v>40</v>
      </c>
      <c r="DS674" s="317">
        <f>SUM(DS670:DX670)</f>
        <v>-284814.29430038325</v>
      </c>
      <c r="DT674" s="293" t="str">
        <f>DT653</f>
        <v>Must be POSITIVE for overturn</v>
      </c>
      <c r="DU674" s="2"/>
      <c r="DV674" s="2"/>
      <c r="DW674" s="254"/>
      <c r="DX674" s="254"/>
      <c r="DY674" s="290"/>
      <c r="DZ674" s="290"/>
      <c r="EA674" s="290"/>
      <c r="EB674" s="290"/>
      <c r="EC674" s="290"/>
      <c r="ED674" s="290"/>
      <c r="EE674" s="290"/>
      <c r="EF674" s="290"/>
    </row>
    <row r="675" spans="1:136" x14ac:dyDescent="0.3">
      <c r="B675" s="14"/>
      <c r="C675" s="215"/>
      <c r="D675" s="290"/>
      <c r="E675" s="293"/>
      <c r="F675" s="2"/>
      <c r="G675" s="2"/>
      <c r="H675" s="254"/>
      <c r="I675" s="254"/>
      <c r="J675" s="290"/>
      <c r="K675" s="290"/>
      <c r="L675" s="290"/>
      <c r="M675" s="290"/>
      <c r="N675" s="290"/>
      <c r="O675" s="290"/>
      <c r="P675" s="290"/>
      <c r="Q675" s="290"/>
      <c r="S675" s="14"/>
      <c r="T675" s="215"/>
      <c r="U675" s="290"/>
      <c r="V675" s="293"/>
      <c r="W675" s="2"/>
      <c r="X675" s="2"/>
      <c r="Y675" s="254"/>
      <c r="Z675" s="254"/>
      <c r="AA675" s="290"/>
      <c r="AB675" s="290"/>
      <c r="AC675" s="290"/>
      <c r="AD675" s="290"/>
      <c r="AE675" s="290"/>
      <c r="AF675" s="290"/>
      <c r="AG675" s="290"/>
      <c r="AH675" s="290"/>
      <c r="AJ675" s="14"/>
      <c r="AK675" s="215"/>
      <c r="AL675" s="290"/>
      <c r="AM675" s="293"/>
      <c r="AN675" s="2"/>
      <c r="AO675" s="2"/>
      <c r="AP675" s="254"/>
      <c r="AQ675" s="254"/>
      <c r="AR675" s="290"/>
      <c r="AS675" s="290"/>
      <c r="AT675" s="290"/>
      <c r="AU675" s="290"/>
      <c r="AV675" s="290"/>
      <c r="AW675" s="290"/>
      <c r="AX675" s="290"/>
      <c r="AY675" s="290"/>
      <c r="BA675" s="14"/>
      <c r="BB675" s="215"/>
      <c r="BC675" s="290"/>
      <c r="BD675" s="293"/>
      <c r="BE675" s="2"/>
      <c r="BF675" s="2"/>
      <c r="BG675" s="254"/>
      <c r="BH675" s="254"/>
      <c r="BI675" s="290"/>
      <c r="BJ675" s="290"/>
      <c r="BK675" s="290"/>
      <c r="BL675" s="290"/>
      <c r="BM675" s="290"/>
      <c r="BN675" s="290"/>
      <c r="BO675" s="290"/>
      <c r="BP675" s="290"/>
      <c r="BR675" s="14"/>
      <c r="BS675" s="215"/>
      <c r="BT675" s="290"/>
      <c r="BU675" s="293"/>
      <c r="BV675" s="2"/>
      <c r="BW675" s="2"/>
      <c r="BX675" s="254"/>
      <c r="BY675" s="254"/>
      <c r="BZ675" s="290"/>
      <c r="CA675" s="290"/>
      <c r="CB675" s="290"/>
      <c r="CC675" s="290"/>
      <c r="CD675" s="290"/>
      <c r="CE675" s="290"/>
      <c r="CF675" s="290"/>
      <c r="CG675" s="290"/>
      <c r="CI675" s="14"/>
      <c r="CJ675" s="215"/>
      <c r="CK675" s="290"/>
      <c r="CL675" s="293"/>
      <c r="CM675" s="2"/>
      <c r="CN675" s="2"/>
      <c r="CO675" s="254"/>
      <c r="CP675" s="254"/>
      <c r="CQ675" s="290"/>
      <c r="CR675" s="290"/>
      <c r="CS675" s="290"/>
      <c r="CT675" s="290"/>
      <c r="CU675" s="290"/>
      <c r="CV675" s="290"/>
      <c r="CW675" s="290"/>
      <c r="CX675" s="290"/>
      <c r="CZ675" s="14"/>
      <c r="DA675" s="215"/>
      <c r="DB675" s="290"/>
      <c r="DC675" s="293"/>
      <c r="DD675" s="2"/>
      <c r="DE675" s="2"/>
      <c r="DF675" s="254"/>
      <c r="DG675" s="254"/>
      <c r="DH675" s="290"/>
      <c r="DI675" s="290"/>
      <c r="DJ675" s="290"/>
      <c r="DK675" s="290"/>
      <c r="DL675" s="290"/>
      <c r="DM675" s="290"/>
      <c r="DN675" s="290"/>
      <c r="DO675" s="290"/>
      <c r="DQ675" s="14"/>
      <c r="DR675" s="215"/>
      <c r="DS675" s="290"/>
      <c r="DT675" s="293"/>
      <c r="DU675" s="2"/>
      <c r="DV675" s="2"/>
      <c r="DW675" s="254"/>
      <c r="DX675" s="254"/>
      <c r="DY675" s="290"/>
      <c r="DZ675" s="290"/>
      <c r="EA675" s="290"/>
      <c r="EB675" s="290"/>
      <c r="EC675" s="290"/>
      <c r="ED675" s="290"/>
      <c r="EE675" s="290"/>
      <c r="EF675" s="290"/>
    </row>
    <row r="676" spans="1:136" s="246" customFormat="1" x14ac:dyDescent="0.3">
      <c r="AI676" s="621"/>
      <c r="BQ676" s="616"/>
      <c r="CY676" s="621"/>
    </row>
    <row r="677" spans="1:136" x14ac:dyDescent="0.3">
      <c r="A677" s="327" t="s">
        <v>346</v>
      </c>
      <c r="B677" s="328"/>
      <c r="C677" s="329"/>
    </row>
    <row r="678" spans="1:136" x14ac:dyDescent="0.3">
      <c r="B678" s="12" t="s">
        <v>477</v>
      </c>
      <c r="C678" s="610">
        <f>D13</f>
        <v>3</v>
      </c>
      <c r="E678" s="628" t="s">
        <v>355</v>
      </c>
      <c r="F678" s="630"/>
      <c r="G678" s="630"/>
      <c r="H678" s="325" t="s">
        <v>356</v>
      </c>
      <c r="I678" s="49" t="s">
        <v>358</v>
      </c>
      <c r="J678" s="628" t="s">
        <v>41</v>
      </c>
      <c r="K678" s="630"/>
      <c r="L678" s="629"/>
      <c r="M678" s="628" t="s">
        <v>42</v>
      </c>
      <c r="N678" s="630"/>
      <c r="O678" s="630"/>
      <c r="P678" s="631"/>
      <c r="Q678" s="633"/>
      <c r="R678" s="633"/>
    </row>
    <row r="679" spans="1:136" x14ac:dyDescent="0.3">
      <c r="B679" s="12" t="s">
        <v>478</v>
      </c>
      <c r="C679" s="610">
        <f>IF(C678=1,1,IF(C678=2,0.8,0.6))</f>
        <v>0.6</v>
      </c>
      <c r="D679" s="324"/>
      <c r="E679" s="70" t="s">
        <v>354</v>
      </c>
      <c r="F679" s="323" t="s">
        <v>353</v>
      </c>
      <c r="G679" s="323" t="s">
        <v>352</v>
      </c>
      <c r="H679" s="70"/>
      <c r="I679" s="117"/>
      <c r="J679" s="70" t="s">
        <v>354</v>
      </c>
      <c r="K679" s="323" t="s">
        <v>353</v>
      </c>
      <c r="L679" s="71" t="s">
        <v>352</v>
      </c>
      <c r="M679" s="82" t="s">
        <v>354</v>
      </c>
      <c r="N679" s="29" t="s">
        <v>353</v>
      </c>
      <c r="O679" s="460" t="s">
        <v>352</v>
      </c>
      <c r="P679" s="469"/>
      <c r="Q679" s="468"/>
      <c r="R679" s="468"/>
    </row>
    <row r="680" spans="1:136" x14ac:dyDescent="0.3">
      <c r="C680" s="325" t="s">
        <v>344</v>
      </c>
      <c r="D680" s="326" t="s">
        <v>36</v>
      </c>
      <c r="E680" s="161">
        <f>-0.00256*C679*$D$91^2*$D$83*$D$88/2</f>
        <v>-2073.6</v>
      </c>
      <c r="F680" s="334">
        <f>-0.00256*C679*$D$91^2*$D$83*$D$88/2</f>
        <v>-2073.6</v>
      </c>
      <c r="G680" s="334">
        <f>-0.00256*C679*$D$91^2*$D$83*$D$88/2</f>
        <v>-2073.6</v>
      </c>
      <c r="H680" s="161">
        <f>-0.00256*C679*$D$91^2*$D$83*$D$84</f>
        <v>-1843.2</v>
      </c>
      <c r="I680" s="335">
        <f>-0.00256*C679*$D$91^2*$D$83*$D$93</f>
        <v>-230.4</v>
      </c>
      <c r="J680" s="161">
        <f>E680+I680</f>
        <v>-2304</v>
      </c>
      <c r="K680" s="334">
        <f>F680+I680</f>
        <v>-2304</v>
      </c>
      <c r="L680" s="336">
        <f>G680+I680</f>
        <v>-2304</v>
      </c>
      <c r="M680" s="135">
        <f>E680+H680</f>
        <v>-3916.8</v>
      </c>
      <c r="N680" s="337">
        <f>F680+H680</f>
        <v>-3916.8</v>
      </c>
      <c r="O680" s="337">
        <f>G680+H680</f>
        <v>-3916.8</v>
      </c>
      <c r="P680" s="135"/>
      <c r="Q680" s="337"/>
      <c r="R680" s="337"/>
    </row>
    <row r="681" spans="1:136" x14ac:dyDescent="0.3">
      <c r="C681" s="70" t="s">
        <v>345</v>
      </c>
      <c r="D681" s="323" t="s">
        <v>36</v>
      </c>
      <c r="E681" s="135">
        <f>-0.00256*C679*$D$91^2*$D$82*$D$88</f>
        <v>-4147.2</v>
      </c>
      <c r="F681" s="337">
        <f>-0.00256*C679*$D$91^2*($D$87+($D$82-$D$87)/2)*$D$88</f>
        <v>-4147.2</v>
      </c>
      <c r="G681" s="337">
        <f>-0.00256*C679*$D$91^2*$D$82*$D$88/2</f>
        <v>-2073.6</v>
      </c>
      <c r="H681" s="135">
        <f>-0.00256*C679*$D$91^2*$D$82*$D$84</f>
        <v>-1843.2</v>
      </c>
      <c r="I681" s="338">
        <f>-0.00256*C679*$D$91^2*$D$82*$D$93</f>
        <v>-230.4</v>
      </c>
      <c r="J681" s="135">
        <f t="shared" ref="J681:J683" si="589">E681+I681</f>
        <v>-4377.5999999999995</v>
      </c>
      <c r="K681" s="337">
        <f>F681+I681</f>
        <v>-4377.5999999999995</v>
      </c>
      <c r="L681" s="339">
        <f>G681+I681</f>
        <v>-2304</v>
      </c>
      <c r="M681" s="135">
        <f>E681+H681</f>
        <v>-5990.4</v>
      </c>
      <c r="N681" s="337">
        <f>F681+H681</f>
        <v>-5990.4</v>
      </c>
      <c r="O681" s="337">
        <f t="shared" ref="O681:O683" si="590">G681+H681</f>
        <v>-3916.8</v>
      </c>
      <c r="P681" s="135"/>
      <c r="Q681" s="337"/>
      <c r="R681" s="337"/>
    </row>
    <row r="682" spans="1:136" x14ac:dyDescent="0.3">
      <c r="C682" s="70" t="s">
        <v>343</v>
      </c>
      <c r="D682" s="323" t="s">
        <v>40</v>
      </c>
      <c r="E682" s="135">
        <f>-E681*($D$84+$D$88/2)</f>
        <v>70502.399999999994</v>
      </c>
      <c r="F682" s="337">
        <f>-F681*($D$84+$D$88*(2*$D$87+$D$82)/3/($D$87+$D$82))</f>
        <v>70502.399999999994</v>
      </c>
      <c r="G682" s="337">
        <f>-G681*($D$84+$D$88/3)</f>
        <v>29030.399999999998</v>
      </c>
      <c r="H682" s="135">
        <f>-H681*($D$84/2)</f>
        <v>7372.8</v>
      </c>
      <c r="I682" s="135">
        <f>-I681*($D$84-$D$93/2)</f>
        <v>1728</v>
      </c>
      <c r="J682" s="135">
        <f t="shared" si="589"/>
        <v>72230.399999999994</v>
      </c>
      <c r="K682" s="337">
        <f>F682+I682</f>
        <v>72230.399999999994</v>
      </c>
      <c r="L682" s="339">
        <f>G682+I682</f>
        <v>30758.399999999998</v>
      </c>
      <c r="M682" s="135">
        <f>E682+H682</f>
        <v>77875.199999999997</v>
      </c>
      <c r="N682" s="337">
        <f>F682+H682</f>
        <v>77875.199999999997</v>
      </c>
      <c r="O682" s="337">
        <f t="shared" si="590"/>
        <v>36403.199999999997</v>
      </c>
      <c r="P682" s="135"/>
      <c r="Q682" s="337"/>
      <c r="R682" s="337"/>
    </row>
    <row r="683" spans="1:136" x14ac:dyDescent="0.3">
      <c r="C683" s="82" t="s">
        <v>342</v>
      </c>
      <c r="D683" s="29" t="s">
        <v>40</v>
      </c>
      <c r="E683" s="340">
        <f>E680*($D$84+$D$88/3)</f>
        <v>-29030.399999999998</v>
      </c>
      <c r="F683" s="137">
        <f>F680*($D$84+$D$88/3)</f>
        <v>-29030.399999999998</v>
      </c>
      <c r="G683" s="137">
        <f>G680*($D$84+$D$88/3)</f>
        <v>-29030.399999999998</v>
      </c>
      <c r="H683" s="340">
        <f>H680*($D$84/2)</f>
        <v>-7372.8</v>
      </c>
      <c r="I683" s="340">
        <f>I680*($D$84-$D$93/2)</f>
        <v>-1728</v>
      </c>
      <c r="J683" s="340">
        <f t="shared" si="589"/>
        <v>-30758.399999999998</v>
      </c>
      <c r="K683" s="137">
        <f>F683+I683</f>
        <v>-30758.399999999998</v>
      </c>
      <c r="L683" s="341">
        <f>G683+I683</f>
        <v>-30758.399999999998</v>
      </c>
      <c r="M683" s="340">
        <f>E683+H683</f>
        <v>-36403.199999999997</v>
      </c>
      <c r="N683" s="137">
        <f>F683+H683</f>
        <v>-36403.199999999997</v>
      </c>
      <c r="O683" s="137">
        <f t="shared" si="590"/>
        <v>-36403.199999999997</v>
      </c>
      <c r="P683" s="135"/>
      <c r="Q683" s="337"/>
      <c r="R683" s="337"/>
    </row>
    <row r="686" spans="1:136" x14ac:dyDescent="0.3">
      <c r="E686" s="325" t="s">
        <v>41</v>
      </c>
      <c r="F686" s="462" t="s">
        <v>42</v>
      </c>
      <c r="G686" s="469"/>
    </row>
    <row r="687" spans="1:136" x14ac:dyDescent="0.3">
      <c r="C687" s="325" t="s">
        <v>344</v>
      </c>
      <c r="D687" s="326" t="s">
        <v>36</v>
      </c>
      <c r="E687" s="161">
        <f>IF($D$85=1,J680,IF($D$85=2,K680,L680))</f>
        <v>-2304</v>
      </c>
      <c r="F687" s="161">
        <f>IF($D$85=1,M680,IF($D$85=2,N680,O680))</f>
        <v>-3916.8</v>
      </c>
      <c r="G687" s="135"/>
    </row>
    <row r="688" spans="1:136" x14ac:dyDescent="0.3">
      <c r="C688" s="70" t="s">
        <v>345</v>
      </c>
      <c r="D688" s="323" t="s">
        <v>36</v>
      </c>
      <c r="E688" s="135">
        <f>IF($D$85=1,J681,IF($D$85=2,K681,L681))</f>
        <v>-4377.5999999999995</v>
      </c>
      <c r="F688" s="135">
        <f>IF($D$85=1,M681,IF($D$85=2,N681,O681))</f>
        <v>-5990.4</v>
      </c>
      <c r="G688" s="135"/>
    </row>
    <row r="689" spans="3:8" x14ac:dyDescent="0.3">
      <c r="C689" s="70" t="s">
        <v>343</v>
      </c>
      <c r="D689" s="323" t="s">
        <v>40</v>
      </c>
      <c r="E689" s="135">
        <f>IF($D$85=1,J682,IF($D$85=2,K682,L682))</f>
        <v>72230.399999999994</v>
      </c>
      <c r="F689" s="135">
        <f>IF($D$85=1,M682,IF($D$85=2,N682,O682))</f>
        <v>77875.199999999997</v>
      </c>
      <c r="G689" s="135"/>
    </row>
    <row r="690" spans="3:8" x14ac:dyDescent="0.3">
      <c r="C690" s="82" t="s">
        <v>342</v>
      </c>
      <c r="D690" s="29" t="s">
        <v>40</v>
      </c>
      <c r="E690" s="340">
        <f>IF($D$85=1,J683,IF($D$85=2,K683,L683))</f>
        <v>-30758.399999999998</v>
      </c>
      <c r="F690" s="340">
        <f>IF($D$85=1,M683,IF($D$85=2,N683,O683))</f>
        <v>-36403.199999999997</v>
      </c>
      <c r="G690" s="135"/>
      <c r="H690" s="293"/>
    </row>
  </sheetData>
  <mergeCells count="504">
    <mergeCell ref="D284:F284"/>
    <mergeCell ref="D352:G352"/>
    <mergeCell ref="H352:K352"/>
    <mergeCell ref="K32:N32"/>
    <mergeCell ref="M33:N33"/>
    <mergeCell ref="K53:N53"/>
    <mergeCell ref="N483:Q483"/>
    <mergeCell ref="J483:M483"/>
    <mergeCell ref="N482:Q482"/>
    <mergeCell ref="J482:M482"/>
    <mergeCell ref="N480:Q480"/>
    <mergeCell ref="J480:M480"/>
    <mergeCell ref="N460:Q460"/>
    <mergeCell ref="J460:M460"/>
    <mergeCell ref="N459:Q459"/>
    <mergeCell ref="J459:M459"/>
    <mergeCell ref="N457:Q457"/>
    <mergeCell ref="G43:H43"/>
    <mergeCell ref="J596:M596"/>
    <mergeCell ref="N596:Q596"/>
    <mergeCell ref="U594:X594"/>
    <mergeCell ref="AL594:AO594"/>
    <mergeCell ref="BT594:BW594"/>
    <mergeCell ref="CK594:CN594"/>
    <mergeCell ref="DB594:DE594"/>
    <mergeCell ref="D594:G594"/>
    <mergeCell ref="DS594:DV594"/>
    <mergeCell ref="J595:M595"/>
    <mergeCell ref="P678:R678"/>
    <mergeCell ref="BI593:BL593"/>
    <mergeCell ref="BM593:BP593"/>
    <mergeCell ref="BI595:BL595"/>
    <mergeCell ref="BM595:BP595"/>
    <mergeCell ref="BI596:BL596"/>
    <mergeCell ref="BM596:BP596"/>
    <mergeCell ref="AA593:AD593"/>
    <mergeCell ref="AE593:AH593"/>
    <mergeCell ref="AA595:AD595"/>
    <mergeCell ref="AE595:AH595"/>
    <mergeCell ref="AA596:AD596"/>
    <mergeCell ref="AE596:AH596"/>
    <mergeCell ref="AR593:AU593"/>
    <mergeCell ref="AV593:AY593"/>
    <mergeCell ref="AR595:AU595"/>
    <mergeCell ref="AV595:AY595"/>
    <mergeCell ref="AR596:AU596"/>
    <mergeCell ref="AV596:AY596"/>
    <mergeCell ref="N595:Q595"/>
    <mergeCell ref="BM658:BP658"/>
    <mergeCell ref="AR658:AU658"/>
    <mergeCell ref="AV658:AY658"/>
    <mergeCell ref="AA657:AD657"/>
    <mergeCell ref="AE511:AH511"/>
    <mergeCell ref="AA512:AD512"/>
    <mergeCell ref="AE512:AH512"/>
    <mergeCell ref="D353:E353"/>
    <mergeCell ref="F353:G353"/>
    <mergeCell ref="H353:I353"/>
    <mergeCell ref="J353:K353"/>
    <mergeCell ref="E678:G678"/>
    <mergeCell ref="J678:L678"/>
    <mergeCell ref="C364:J364"/>
    <mergeCell ref="C423:J423"/>
    <mergeCell ref="N575:Q575"/>
    <mergeCell ref="J543:M543"/>
    <mergeCell ref="N543:Q543"/>
    <mergeCell ref="J511:M511"/>
    <mergeCell ref="N511:Q511"/>
    <mergeCell ref="J512:M512"/>
    <mergeCell ref="N512:Q512"/>
    <mergeCell ref="J457:M457"/>
    <mergeCell ref="J658:M658"/>
    <mergeCell ref="N658:Q658"/>
    <mergeCell ref="J657:M657"/>
    <mergeCell ref="N657:Q657"/>
    <mergeCell ref="M678:O678"/>
    <mergeCell ref="J593:M593"/>
    <mergeCell ref="N593:Q593"/>
    <mergeCell ref="J544:M544"/>
    <mergeCell ref="N544:Q544"/>
    <mergeCell ref="J573:M573"/>
    <mergeCell ref="N573:Q573"/>
    <mergeCell ref="J575:M575"/>
    <mergeCell ref="U284:W284"/>
    <mergeCell ref="U352:X352"/>
    <mergeCell ref="J509:M509"/>
    <mergeCell ref="N509:Q509"/>
    <mergeCell ref="Y352:AB352"/>
    <mergeCell ref="U353:V353"/>
    <mergeCell ref="W353:X353"/>
    <mergeCell ref="Y353:Z353"/>
    <mergeCell ref="AA353:AB353"/>
    <mergeCell ref="T364:AA364"/>
    <mergeCell ref="T423:AA423"/>
    <mergeCell ref="AA457:AD457"/>
    <mergeCell ref="AE457:AH457"/>
    <mergeCell ref="AA459:AD459"/>
    <mergeCell ref="AE459:AH459"/>
    <mergeCell ref="AA460:AD460"/>
    <mergeCell ref="AE460:AH460"/>
    <mergeCell ref="J639:M639"/>
    <mergeCell ref="N639:Q639"/>
    <mergeCell ref="J655:M655"/>
    <mergeCell ref="N655:Q655"/>
    <mergeCell ref="J576:M576"/>
    <mergeCell ref="N576:Q576"/>
    <mergeCell ref="J541:M541"/>
    <mergeCell ref="N541:Q541"/>
    <mergeCell ref="AA480:AD480"/>
    <mergeCell ref="AE480:AH480"/>
    <mergeCell ref="AA482:AD482"/>
    <mergeCell ref="AE482:AH482"/>
    <mergeCell ref="J636:M636"/>
    <mergeCell ref="N636:Q636"/>
    <mergeCell ref="J638:M638"/>
    <mergeCell ref="N638:Q638"/>
    <mergeCell ref="J590:M590"/>
    <mergeCell ref="N590:Q590"/>
    <mergeCell ref="AA655:AD655"/>
    <mergeCell ref="AE655:AH655"/>
    <mergeCell ref="AL284:AN284"/>
    <mergeCell ref="AA636:AD636"/>
    <mergeCell ref="AE636:AH636"/>
    <mergeCell ref="AA638:AD638"/>
    <mergeCell ref="AE638:AH638"/>
    <mergeCell ref="AA639:AD639"/>
    <mergeCell ref="AE639:AH639"/>
    <mergeCell ref="AA573:AD573"/>
    <mergeCell ref="AE573:AH573"/>
    <mergeCell ref="AA575:AD575"/>
    <mergeCell ref="AE575:AH575"/>
    <mergeCell ref="AA576:AD576"/>
    <mergeCell ref="AE576:AH576"/>
    <mergeCell ref="AA483:AD483"/>
    <mergeCell ref="AE483:AH483"/>
    <mergeCell ref="AA541:AD541"/>
    <mergeCell ref="AE541:AH541"/>
    <mergeCell ref="AA543:AD543"/>
    <mergeCell ref="AE543:AH543"/>
    <mergeCell ref="AA544:AD544"/>
    <mergeCell ref="AE544:AH544"/>
    <mergeCell ref="AA509:AD509"/>
    <mergeCell ref="AE509:AH509"/>
    <mergeCell ref="AA511:AD511"/>
    <mergeCell ref="AR482:AU482"/>
    <mergeCell ref="AV482:AY482"/>
    <mergeCell ref="AK364:AR364"/>
    <mergeCell ref="AK423:AR423"/>
    <mergeCell ref="AR457:AU457"/>
    <mergeCell ref="AV457:AY457"/>
    <mergeCell ref="AR459:AU459"/>
    <mergeCell ref="AV459:AY459"/>
    <mergeCell ref="AL352:AO352"/>
    <mergeCell ref="AP352:AS352"/>
    <mergeCell ref="AL353:AM353"/>
    <mergeCell ref="AN353:AO353"/>
    <mergeCell ref="AP353:AQ353"/>
    <mergeCell ref="AR353:AS353"/>
    <mergeCell ref="BC284:BE284"/>
    <mergeCell ref="BC352:BF352"/>
    <mergeCell ref="AR638:AU638"/>
    <mergeCell ref="AV638:AY638"/>
    <mergeCell ref="AR509:AU509"/>
    <mergeCell ref="AV509:AY509"/>
    <mergeCell ref="AR511:AU511"/>
    <mergeCell ref="AV511:AY511"/>
    <mergeCell ref="AR483:AU483"/>
    <mergeCell ref="AV483:AY483"/>
    <mergeCell ref="AR576:AU576"/>
    <mergeCell ref="AV576:AY576"/>
    <mergeCell ref="AR636:AU636"/>
    <mergeCell ref="AV636:AY636"/>
    <mergeCell ref="AR460:AU460"/>
    <mergeCell ref="AV460:AY460"/>
    <mergeCell ref="AR480:AU480"/>
    <mergeCell ref="AV480:AY480"/>
    <mergeCell ref="BC353:BD353"/>
    <mergeCell ref="BE353:BF353"/>
    <mergeCell ref="BB364:BI364"/>
    <mergeCell ref="BB423:BI423"/>
    <mergeCell ref="BI457:BL457"/>
    <mergeCell ref="BI512:BL512"/>
    <mergeCell ref="BG352:BJ352"/>
    <mergeCell ref="BI353:BJ353"/>
    <mergeCell ref="BI638:BL638"/>
    <mergeCell ref="BM638:BP638"/>
    <mergeCell ref="AR639:AU639"/>
    <mergeCell ref="AV639:AY639"/>
    <mergeCell ref="AR544:AU544"/>
    <mergeCell ref="AV544:AY544"/>
    <mergeCell ref="AR573:AU573"/>
    <mergeCell ref="AV573:AY573"/>
    <mergeCell ref="AR575:AU575"/>
    <mergeCell ref="AV575:AY575"/>
    <mergeCell ref="BC594:BF594"/>
    <mergeCell ref="BI639:BL639"/>
    <mergeCell ref="BM639:BP639"/>
    <mergeCell ref="AR512:AU512"/>
    <mergeCell ref="AV512:AY512"/>
    <mergeCell ref="AR541:AU541"/>
    <mergeCell ref="AV541:AY541"/>
    <mergeCell ref="AR543:AU543"/>
    <mergeCell ref="AV543:AY543"/>
    <mergeCell ref="BM483:BP483"/>
    <mergeCell ref="BM460:BP460"/>
    <mergeCell ref="BG353:BH353"/>
    <mergeCell ref="BZ655:CC655"/>
    <mergeCell ref="BI459:BL459"/>
    <mergeCell ref="BI460:BL460"/>
    <mergeCell ref="BM541:BP541"/>
    <mergeCell ref="BI543:BL543"/>
    <mergeCell ref="BM543:BP543"/>
    <mergeCell ref="BI544:BL544"/>
    <mergeCell ref="BM544:BP544"/>
    <mergeCell ref="BI636:BL636"/>
    <mergeCell ref="BM636:BP636"/>
    <mergeCell ref="BI509:BL509"/>
    <mergeCell ref="BM509:BP509"/>
    <mergeCell ref="BI511:BL511"/>
    <mergeCell ref="BM511:BP511"/>
    <mergeCell ref="BM512:BP512"/>
    <mergeCell ref="BI573:BL573"/>
    <mergeCell ref="BM573:BP573"/>
    <mergeCell ref="BI575:BL575"/>
    <mergeCell ref="BM575:BP575"/>
    <mergeCell ref="BI576:BL576"/>
    <mergeCell ref="BM576:BP576"/>
    <mergeCell ref="BI541:BL541"/>
    <mergeCell ref="BM655:BP655"/>
    <mergeCell ref="BT284:BV284"/>
    <mergeCell ref="BZ460:CC460"/>
    <mergeCell ref="CD460:CG460"/>
    <mergeCell ref="BZ480:CC480"/>
    <mergeCell ref="CD480:CG480"/>
    <mergeCell ref="BZ482:CC482"/>
    <mergeCell ref="CD482:CG482"/>
    <mergeCell ref="BP364:BW364"/>
    <mergeCell ref="BP423:BW423"/>
    <mergeCell ref="BM457:BP457"/>
    <mergeCell ref="BM459:BP459"/>
    <mergeCell ref="BZ457:CC457"/>
    <mergeCell ref="CD457:CG457"/>
    <mergeCell ref="BZ459:CC459"/>
    <mergeCell ref="CD459:CG459"/>
    <mergeCell ref="BM480:BP480"/>
    <mergeCell ref="BM482:BP482"/>
    <mergeCell ref="CG284:CI284"/>
    <mergeCell ref="BT352:BW352"/>
    <mergeCell ref="BX352:CA352"/>
    <mergeCell ref="BT353:BU353"/>
    <mergeCell ref="BV353:BW353"/>
    <mergeCell ref="BX353:BY353"/>
    <mergeCell ref="BZ353:CA353"/>
    <mergeCell ref="CQ593:CT593"/>
    <mergeCell ref="CD509:CG509"/>
    <mergeCell ref="BZ511:CC511"/>
    <mergeCell ref="CD511:CG511"/>
    <mergeCell ref="BZ483:CC483"/>
    <mergeCell ref="CD483:CG483"/>
    <mergeCell ref="BZ544:CC544"/>
    <mergeCell ref="CD544:CG544"/>
    <mergeCell ref="BZ573:CC573"/>
    <mergeCell ref="CD573:CG573"/>
    <mergeCell ref="BZ509:CC509"/>
    <mergeCell ref="BZ575:CC575"/>
    <mergeCell ref="CD639:CG639"/>
    <mergeCell ref="BZ576:CC576"/>
    <mergeCell ref="CD576:CG576"/>
    <mergeCell ref="BZ636:CC636"/>
    <mergeCell ref="CD636:CG636"/>
    <mergeCell ref="BZ638:CC638"/>
    <mergeCell ref="CD638:CG638"/>
    <mergeCell ref="BZ593:CC593"/>
    <mergeCell ref="CD593:CG593"/>
    <mergeCell ref="BZ595:CC595"/>
    <mergeCell ref="CD595:CG595"/>
    <mergeCell ref="BZ596:CC596"/>
    <mergeCell ref="CD596:CG596"/>
    <mergeCell ref="CK284:CM284"/>
    <mergeCell ref="CO352:CR352"/>
    <mergeCell ref="CO353:CP353"/>
    <mergeCell ref="CQ353:CR353"/>
    <mergeCell ref="CW284:CY284"/>
    <mergeCell ref="CW352:CZ352"/>
    <mergeCell ref="BZ657:CC657"/>
    <mergeCell ref="CD657:CG657"/>
    <mergeCell ref="BZ658:CC658"/>
    <mergeCell ref="CD658:CG658"/>
    <mergeCell ref="CQ457:CT457"/>
    <mergeCell ref="CQ459:CT459"/>
    <mergeCell ref="CQ460:CT460"/>
    <mergeCell ref="CK352:CN352"/>
    <mergeCell ref="CG353:CH353"/>
    <mergeCell ref="CK353:CL353"/>
    <mergeCell ref="CM353:CN353"/>
    <mergeCell ref="CG352:CJ352"/>
    <mergeCell ref="CF364:CM364"/>
    <mergeCell ref="CF423:CM423"/>
    <mergeCell ref="CQ636:CT636"/>
    <mergeCell ref="CQ638:CT638"/>
    <mergeCell ref="CQ639:CT639"/>
    <mergeCell ref="CQ573:CT573"/>
    <mergeCell ref="CQ655:CT655"/>
    <mergeCell ref="CQ509:CT509"/>
    <mergeCell ref="CQ511:CT511"/>
    <mergeCell ref="CQ512:CT512"/>
    <mergeCell ref="CQ480:CT480"/>
    <mergeCell ref="BI480:BL480"/>
    <mergeCell ref="BI482:BL482"/>
    <mergeCell ref="BI483:BL483"/>
    <mergeCell ref="CQ482:CT482"/>
    <mergeCell ref="CQ483:CT483"/>
    <mergeCell ref="CD655:CG655"/>
    <mergeCell ref="BZ512:CC512"/>
    <mergeCell ref="CD512:CG512"/>
    <mergeCell ref="BZ541:CC541"/>
    <mergeCell ref="CD541:CG541"/>
    <mergeCell ref="BZ543:CC543"/>
    <mergeCell ref="CD543:CG543"/>
    <mergeCell ref="BZ639:CC639"/>
    <mergeCell ref="CQ575:CT575"/>
    <mergeCell ref="CQ576:CT576"/>
    <mergeCell ref="CQ541:CT541"/>
    <mergeCell ref="CQ543:CT543"/>
    <mergeCell ref="CQ544:CT544"/>
    <mergeCell ref="CD575:CG575"/>
    <mergeCell ref="DO353:DP353"/>
    <mergeCell ref="DS353:DT353"/>
    <mergeCell ref="DM352:DP352"/>
    <mergeCell ref="DL364:DS364"/>
    <mergeCell ref="DL423:DS423"/>
    <mergeCell ref="DL480:DO480"/>
    <mergeCell ref="DH482:DK482"/>
    <mergeCell ref="DL482:DO482"/>
    <mergeCell ref="DH483:DK483"/>
    <mergeCell ref="DL483:DO483"/>
    <mergeCell ref="DL457:DO457"/>
    <mergeCell ref="DH459:DK459"/>
    <mergeCell ref="DL459:DO459"/>
    <mergeCell ref="DH460:DK460"/>
    <mergeCell ref="DL460:DO460"/>
    <mergeCell ref="CU509:CX509"/>
    <mergeCell ref="CU511:CX511"/>
    <mergeCell ref="CU512:CX512"/>
    <mergeCell ref="CU655:CX655"/>
    <mergeCell ref="CQ657:CT657"/>
    <mergeCell ref="CU657:CX657"/>
    <mergeCell ref="CQ658:CT658"/>
    <mergeCell ref="CU658:CX658"/>
    <mergeCell ref="CU482:CX482"/>
    <mergeCell ref="CU483:CX483"/>
    <mergeCell ref="CU576:CX576"/>
    <mergeCell ref="CU636:CX636"/>
    <mergeCell ref="CU638:CX638"/>
    <mergeCell ref="CU639:CX639"/>
    <mergeCell ref="CU541:CX541"/>
    <mergeCell ref="CU543:CX543"/>
    <mergeCell ref="CU544:CX544"/>
    <mergeCell ref="CU573:CX573"/>
    <mergeCell ref="CU575:CX575"/>
    <mergeCell ref="CU593:CX593"/>
    <mergeCell ref="CQ595:CT595"/>
    <mergeCell ref="CU595:CX595"/>
    <mergeCell ref="CQ596:CT596"/>
    <mergeCell ref="CU596:CX596"/>
    <mergeCell ref="DB284:DD284"/>
    <mergeCell ref="DB352:DE352"/>
    <mergeCell ref="DF352:DI352"/>
    <mergeCell ref="DB353:DC353"/>
    <mergeCell ref="DD353:DE353"/>
    <mergeCell ref="DF353:DG353"/>
    <mergeCell ref="DH353:DI353"/>
    <mergeCell ref="DH457:DK457"/>
    <mergeCell ref="DH480:DK480"/>
    <mergeCell ref="CV364:DC364"/>
    <mergeCell ref="CV423:DC423"/>
    <mergeCell ref="CU457:CX457"/>
    <mergeCell ref="CU459:CX459"/>
    <mergeCell ref="CU460:CX460"/>
    <mergeCell ref="CU480:CX480"/>
    <mergeCell ref="DH657:DK657"/>
    <mergeCell ref="DL657:DO657"/>
    <mergeCell ref="DH509:DK509"/>
    <mergeCell ref="DH541:DK541"/>
    <mergeCell ref="DH573:DK573"/>
    <mergeCell ref="DL509:DO509"/>
    <mergeCell ref="DH511:DK511"/>
    <mergeCell ref="DL511:DO511"/>
    <mergeCell ref="DH512:DK512"/>
    <mergeCell ref="DL512:DO512"/>
    <mergeCell ref="DL636:DO636"/>
    <mergeCell ref="DL573:DO573"/>
    <mergeCell ref="DH575:DK575"/>
    <mergeCell ref="DL575:DO575"/>
    <mergeCell ref="DH576:DK576"/>
    <mergeCell ref="DL576:DO576"/>
    <mergeCell ref="DL541:DO541"/>
    <mergeCell ref="DH543:DK543"/>
    <mergeCell ref="DL543:DO543"/>
    <mergeCell ref="DH544:DK544"/>
    <mergeCell ref="DL544:DO544"/>
    <mergeCell ref="DH658:DK658"/>
    <mergeCell ref="DL658:DO658"/>
    <mergeCell ref="DW352:DZ352"/>
    <mergeCell ref="DU353:DV353"/>
    <mergeCell ref="DW353:DX353"/>
    <mergeCell ref="DY353:DZ353"/>
    <mergeCell ref="DY457:EB457"/>
    <mergeCell ref="DS284:DU284"/>
    <mergeCell ref="DS352:DV352"/>
    <mergeCell ref="DY576:EB576"/>
    <mergeCell ref="DY638:EB638"/>
    <mergeCell ref="DH593:DK593"/>
    <mergeCell ref="DL593:DO593"/>
    <mergeCell ref="DH595:DK595"/>
    <mergeCell ref="DL595:DO595"/>
    <mergeCell ref="DH596:DK596"/>
    <mergeCell ref="DL596:DO596"/>
    <mergeCell ref="DH638:DK638"/>
    <mergeCell ref="DL638:DO638"/>
    <mergeCell ref="DH639:DK639"/>
    <mergeCell ref="DL639:DO639"/>
    <mergeCell ref="DH636:DK636"/>
    <mergeCell ref="DH655:DK655"/>
    <mergeCell ref="DL655:DO655"/>
    <mergeCell ref="EC480:EF480"/>
    <mergeCell ref="DY482:EB482"/>
    <mergeCell ref="EC482:EF482"/>
    <mergeCell ref="DY483:EB483"/>
    <mergeCell ref="EC483:EF483"/>
    <mergeCell ref="EC457:EF457"/>
    <mergeCell ref="DY459:EB459"/>
    <mergeCell ref="EC459:EF459"/>
    <mergeCell ref="DY460:EB460"/>
    <mergeCell ref="EC460:EF460"/>
    <mergeCell ref="DY480:EB480"/>
    <mergeCell ref="EC509:EF509"/>
    <mergeCell ref="DY511:EB511"/>
    <mergeCell ref="EC511:EF511"/>
    <mergeCell ref="DY512:EB512"/>
    <mergeCell ref="EC512:EF512"/>
    <mergeCell ref="DY509:EB509"/>
    <mergeCell ref="EC573:EF573"/>
    <mergeCell ref="DY575:EB575"/>
    <mergeCell ref="EC575:EF575"/>
    <mergeCell ref="EC576:EF576"/>
    <mergeCell ref="EC541:EF541"/>
    <mergeCell ref="DY543:EB543"/>
    <mergeCell ref="EC543:EF543"/>
    <mergeCell ref="DY544:EB544"/>
    <mergeCell ref="EC544:EF544"/>
    <mergeCell ref="DY573:EB573"/>
    <mergeCell ref="DY541:EB541"/>
    <mergeCell ref="EC636:EF636"/>
    <mergeCell ref="DY593:EB593"/>
    <mergeCell ref="EC593:EF593"/>
    <mergeCell ref="DY595:EB595"/>
    <mergeCell ref="EC595:EF595"/>
    <mergeCell ref="DY596:EB596"/>
    <mergeCell ref="EC596:EF596"/>
    <mergeCell ref="EC638:EF638"/>
    <mergeCell ref="DY639:EB639"/>
    <mergeCell ref="EC639:EF639"/>
    <mergeCell ref="DY636:EB636"/>
    <mergeCell ref="DY655:EB655"/>
    <mergeCell ref="EC655:EF655"/>
    <mergeCell ref="DY657:EB657"/>
    <mergeCell ref="EC657:EF657"/>
    <mergeCell ref="DY658:EB658"/>
    <mergeCell ref="EC658:EF658"/>
    <mergeCell ref="AE657:AH657"/>
    <mergeCell ref="AA658:AD658"/>
    <mergeCell ref="AE658:AH658"/>
    <mergeCell ref="BI658:BL658"/>
    <mergeCell ref="AR655:AU655"/>
    <mergeCell ref="AV655:AY655"/>
    <mergeCell ref="AR657:AU657"/>
    <mergeCell ref="AV657:AY657"/>
    <mergeCell ref="BI655:BL655"/>
    <mergeCell ref="BI657:BL657"/>
    <mergeCell ref="BM657:BP657"/>
    <mergeCell ref="E33:F33"/>
    <mergeCell ref="G33:H33"/>
    <mergeCell ref="I33:J33"/>
    <mergeCell ref="K33:L33"/>
    <mergeCell ref="O33:P33"/>
    <mergeCell ref="Q33:R33"/>
    <mergeCell ref="E34:F34"/>
    <mergeCell ref="G34:H34"/>
    <mergeCell ref="E35:F35"/>
    <mergeCell ref="G35:H35"/>
    <mergeCell ref="E53:F53"/>
    <mergeCell ref="G53:H53"/>
    <mergeCell ref="I53:J53"/>
    <mergeCell ref="O53:P53"/>
    <mergeCell ref="Q53:R53"/>
    <mergeCell ref="E36:F36"/>
    <mergeCell ref="G36:H36"/>
    <mergeCell ref="E37:F37"/>
    <mergeCell ref="G37:H37"/>
    <mergeCell ref="E38:F38"/>
    <mergeCell ref="G38:H38"/>
    <mergeCell ref="E39:F39"/>
    <mergeCell ref="G39:H3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vblouin</dc:creator>
  <cp:lastModifiedBy>vblouin</cp:lastModifiedBy>
  <dcterms:created xsi:type="dcterms:W3CDTF">2020-01-20T23:14:00Z</dcterms:created>
  <dcterms:modified xsi:type="dcterms:W3CDTF">2022-03-25T20:06:43Z</dcterms:modified>
</cp:coreProperties>
</file>