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Main" sheetId="1" r:id="rId1"/>
  </sheets>
</workbook>
</file>

<file path=xl/styles.xml><?xml version="1.0" encoding="utf-8"?>
<styleSheet xmlns="http://schemas.openxmlformats.org/spreadsheetml/2006/main" xmlns:vt="http://schemas.openxmlformats.org/officeDocument/2006/docPropsVTypes">
  <numFmts count="4">
    <numFmt numFmtId="56" formatCode="&quot;上午/下午 &quot;hh&quot;時&quot;mm&quot;分&quot;ss&quot;秒 &quot;"/>
    <numFmt numFmtId="164" formatCode="0.0"/>
    <numFmt numFmtId="165" formatCode="0.0000"/>
    <numFmt numFmtId="166" formatCode="0.0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EF690"/>
  <sheetViews>
    <sheetView workbookViewId="0" rightToLeft="0"/>
  </sheetViews>
  <sheetData>
    <row r="1">
      <c r="A1" t="str">
        <v>INPUT DATA</v>
      </c>
    </row>
    <row r="2">
      <c r="B2" t="str">
        <v>Type of tent (1 = Frame, 2 = Hybrid, 3 = Pole)</v>
      </c>
      <c r="D2">
        <v>1</v>
      </c>
      <c r="N2" t="str">
        <v>Assumptions:</v>
      </c>
    </row>
    <row r="3">
      <c r="B3" t="str">
        <v>Length</v>
      </c>
      <c r="C3" t="str">
        <v>(ft)</v>
      </c>
      <c r="D3">
        <v>40</v>
      </c>
      <c r="N3" t="str">
        <v>Plate, if any, is attached to the upright at the footing with a pin connection. The connection is strong enough to resist of the weight of the plate and the ballast on top of the plate.</v>
      </c>
    </row>
    <row r="4">
      <c r="B4" t="str">
        <v>Width</v>
      </c>
      <c r="C4" t="str">
        <v>(ft)</v>
      </c>
      <c r="D4">
        <v>20</v>
      </c>
      <c r="N4" t="str">
        <v>Method 2 (wind exposure) is important since it takes care of cases of method 1 that are strange (like negative ballast weights)</v>
      </c>
    </row>
    <row r="5">
      <c r="B5" t="str">
        <v>Eave height</v>
      </c>
      <c r="C5" t="str">
        <v>(ft)</v>
      </c>
      <c r="D5">
        <v>8</v>
      </c>
      <c r="N5" t="str">
        <v>Method 2 includes valence</v>
      </c>
    </row>
    <row r="6">
      <c r="B6" t="str">
        <v>Roof type (1 = G, 2 = H, 3 = P)</v>
      </c>
      <c r="D6">
        <v>3</v>
      </c>
      <c r="F6" t="str">
        <v>O = Open = Roof only (no walls)</v>
      </c>
      <c r="N6" t="str">
        <v>main35.6: IN PROGRESS - Include effect of valence by using the forces of the full walls (enclosed configuration) prorated by valence height.</v>
      </c>
    </row>
    <row r="7">
      <c r="B7" t="str">
        <v>Ridge length if Hip roof</v>
      </c>
      <c r="C7" t="str">
        <v>(ft)</v>
      </c>
      <c r="D7">
        <v>20</v>
      </c>
      <c r="F7" t="str">
        <v>E = Enclosed or Partially-enclosed = Roof and some walls with or without openings</v>
      </c>
      <c r="N7" t="str">
        <v>main36.0: Remove enclosed since a tent can never be fully enclosed</v>
      </c>
    </row>
    <row r="8">
      <c r="B8" t="str">
        <v>Ridge length if any roof</v>
      </c>
      <c r="C8" t="str">
        <v>(ft)</v>
      </c>
      <c r="D8">
        <f>IF(D6=1,D3,IF(D6=2,D7,0))</f>
        <v>0</v>
      </c>
      <c r="N8" t="str">
        <v>main37.0: On recommence Gable</v>
      </c>
    </row>
    <row r="9">
      <c r="B9" t="str">
        <v>Roof height</v>
      </c>
      <c r="C9" t="str">
        <v>(ft)</v>
      </c>
      <c r="D9">
        <v>6</v>
      </c>
      <c r="J9" t="str">
        <v>O</v>
      </c>
      <c r="K9" t="str">
        <v>E</v>
      </c>
      <c r="N9" t="str">
        <v>main38.0: Fixed valence, use 0.26 friction coeff for simple calculation of ballasts</v>
      </c>
    </row>
    <row r="10">
      <c r="B10" t="str">
        <v>Roof pitch in width direction</v>
      </c>
      <c r="C10" t="str">
        <v>(in/12in)</v>
      </c>
      <c r="D10">
        <f>D9*2/D4*12</f>
        <v>7.199999999999999</v>
      </c>
      <c r="H10" t="str">
        <v>Total horizontal force in length</v>
      </c>
      <c r="I10" t="str">
        <v>lbs</v>
      </c>
      <c r="J10">
        <f>IF(Main!K73&gt;=0,"ERROR",ABS(Main!K73))</f>
        <v>94.33674292021689</v>
      </c>
      <c r="K10">
        <f>IF(Main!L73&gt;=0,"ERROR",ABS(Main!L73))</f>
        <v>225.28</v>
      </c>
      <c r="N10" t="str">
        <v>main39.0: Fixed inconsistency issue with wind flow for open tents by changing the CN values for the load cases A and B for 3 levels of wind flow</v>
      </c>
    </row>
    <row r="11">
      <c r="B11" t="str">
        <v>Roof pitch in length direction</v>
      </c>
      <c r="C11" t="str">
        <v>(in/12in)</v>
      </c>
      <c r="D11">
        <f>IF(D6=1,0,IF(D6=2,IF(D3=D7,0,12*2*D9/(D3-D7)),12*2*D9/D3))</f>
        <v>3.6</v>
      </c>
      <c r="H11" t="str">
        <v>Total horizontal force in width</v>
      </c>
      <c r="I11" t="str">
        <v>lbs</v>
      </c>
      <c r="J11">
        <f>IF(Main!K74&gt;=0,"ERROR",ABS(Main!K74))</f>
        <v>163.84</v>
      </c>
      <c r="K11">
        <f>IF(Main!L74&gt;=0,"ERROR",ABS(Main!L74))</f>
        <v>460.9831963942481</v>
      </c>
      <c r="N11" t="str">
        <v>main40.0: Switched the number of ballasts that resist Fx and Fy from all ballasts to only the windward ballast for pole tents and a combination of both for frame tents and hybrid tents.</v>
      </c>
    </row>
    <row r="12">
      <c r="B12" t="str">
        <v>Wind speed</v>
      </c>
      <c r="C12" t="str">
        <v>(mph)</v>
      </c>
      <c r="D12">
        <v>20</v>
      </c>
      <c r="H12" t="str">
        <v>Total vertical force</v>
      </c>
      <c r="I12" t="str">
        <v>lbs</v>
      </c>
      <c r="J12">
        <f>IF(Main!K75&lt;=0,"ERROR",ABS(Main!K75))</f>
        <v>698.1912156027439</v>
      </c>
      <c r="K12">
        <f>IF(Main!L75&lt;=0,"ERROR",ABS(Main!L75))</f>
        <v>875.703241023337</v>
      </c>
      <c r="N12" t="str">
        <v>main40.1: Replaced "Wind Flow" with "Wind Exposure" and considered 3 levels of exposure.</v>
      </c>
    </row>
    <row r="13">
      <c r="B13" t="str">
        <v>Wind exposure (1 = Fully exposd, 2 = Partially exposed, 3 = Sheltered)</v>
      </c>
      <c r="D13">
        <v>1</v>
      </c>
      <c r="H13" t="str">
        <v>Overturn moment about length</v>
      </c>
      <c r="I13" t="str">
        <v>lbs.ft</v>
      </c>
      <c r="J13">
        <f>IF(Main!K76&lt;=0,"ERROR",ABS(Main!K76))</f>
        <v>6857.1536685448345</v>
      </c>
      <c r="K13">
        <f>IF(Main!L76&lt;=0,"ERROR",ABS(Main!L76))</f>
        <v>10432.101725801072</v>
      </c>
      <c r="N13" t="str">
        <v>main40.2: NOT DONE!!! Adjust formulas of configurations B, C, D | Add rows to calculate NAB (# of active ballasts)</v>
      </c>
    </row>
    <row r="14">
      <c r="B14" t="str">
        <v>Valence height</v>
      </c>
      <c r="C14" t="str">
        <v>(ft)</v>
      </c>
      <c r="D14">
        <v>1</v>
      </c>
      <c r="H14" t="str">
        <v>Overturn moment about width</v>
      </c>
      <c r="I14" t="str">
        <v>lbs.ft</v>
      </c>
      <c r="J14">
        <f>IF(Main!K77&lt;=0,"ERROR",ABS(Main!K77))</f>
        <v>14953.242960841464</v>
      </c>
      <c r="K14">
        <f>IF(Main!L77&lt;=0,"ERROR",ABS(Main!L77))</f>
        <v>17228.292234225857</v>
      </c>
    </row>
    <row r="17">
      <c r="A17" t="str">
        <v>SIMPLE CALCULATION OF BALLAST WEIGHTS</v>
      </c>
    </row>
    <row r="18">
      <c r="B18" t="str">
        <v>Assume 1 ballast per intermediate post</v>
      </c>
      <c r="J18" t="str">
        <v>O</v>
      </c>
      <c r="K18" t="str">
        <v>E</v>
      </c>
    </row>
    <row r="19">
      <c r="B19" t="str">
        <v>Assume Fixed-to-pole configuration</v>
      </c>
      <c r="H19" t="str">
        <v>Individual ballast weight</v>
      </c>
      <c r="I19" t="str">
        <v>lbs</v>
      </c>
      <c r="J19">
        <f>MAX(J21:J25)</f>
        <v>136.95183206945944</v>
      </c>
      <c r="K19">
        <f>MAX(K21:K25)</f>
        <v>294.601806813282</v>
      </c>
    </row>
    <row r="20">
      <c r="B20" t="str">
        <v>Number of intermediate posts in length</v>
      </c>
      <c r="D20">
        <v>3</v>
      </c>
      <c r="I20" t="str">
        <v>Friction coeff</v>
      </c>
      <c r="J20">
        <v>0.26</v>
      </c>
      <c r="K20">
        <f>J20</f>
        <v>0.26</v>
      </c>
    </row>
    <row r="21">
      <c r="B21" t="str">
        <v>Number of intermediate posts in width</v>
      </c>
      <c r="D21">
        <v>1</v>
      </c>
      <c r="I21" t="str">
        <v>Ballast weight to resist Fx</v>
      </c>
      <c r="J21">
        <f>IF($D$2=3,J10/J$20/($D$21+2*0.5*$D$22),J10/J$20/($D$21+2*0.5*$D$22+0.5*($D$21+2*0.5*$D$22)+0.5*2*($D$20+2*0.5*$D$22)))+J23</f>
        <v>110.01597653111706</v>
      </c>
      <c r="K21">
        <f>IF($D$2=3,K10/K$20/($D$21+2*0.5*$D$22),K10/K$20/($D$21+2*0.5*$D$22+0.5*($D$21+2*0.5*$D$22)+0.5*2*($D$20+2*0.5*$D$22)))+K23</f>
        <v>196.75548986549785</v>
      </c>
    </row>
    <row r="22">
      <c r="B22" t="str">
        <v>Number of ballasts per corner post</v>
      </c>
      <c r="D22">
        <v>1</v>
      </c>
      <c r="I22" t="str">
        <v>Ballast weight to resist Fy</v>
      </c>
      <c r="J22">
        <f>IF($D$2=3,J11/J$20/($D$20+2*0.5*$D$22),J11/J$20/($D$20+2*0.5*$D$22+0.5*($D$20+2*0.5*$D$22)+0.5*2*($D$21+2*0.5*$D$22)))+J23</f>
        <v>136.95183206945944</v>
      </c>
      <c r="K22">
        <f>IF($D$2=3,K11/K$20/($D$20+2*0.5*$D$22),K11/K$20/($D$20+2*0.5*$D$22+0.5*($D$20+2*0.5*$D$22)+0.5*2*($D$21+2*0.5*$D$22)))+K23</f>
        <v>294.601806813282</v>
      </c>
    </row>
    <row r="23">
      <c r="B23" t="str">
        <v>Total number of ballasts</v>
      </c>
      <c r="D23">
        <f>2*(D20+D21)+4*D22</f>
        <v>12</v>
      </c>
      <c r="I23" t="str">
        <v>Ballast weight to resist Fz</v>
      </c>
      <c r="J23">
        <f>J12/$D$23</f>
        <v>58.18260130022866</v>
      </c>
      <c r="K23">
        <f>K12/$D$23</f>
        <v>72.97527008527808</v>
      </c>
    </row>
    <row r="24">
      <c r="B24" t="str">
        <v>lambda (for Nc)</v>
      </c>
      <c r="D24">
        <f>IF(D22=1,0.71,IF(D22=2,0.5,0.57))</f>
        <v>0.71</v>
      </c>
      <c r="I24" t="str">
        <v>Ballast weight to resist Mx</v>
      </c>
      <c r="J24">
        <f>J13/$D$4/($D$20+$D$21+2*$D$22)</f>
        <v>57.14294723787362</v>
      </c>
      <c r="K24">
        <f>K13/$D$4/($D$20+$D$21+2*$D$22)</f>
        <v>86.93418104834227</v>
      </c>
    </row>
    <row r="25">
      <c r="I25" t="str">
        <v>Ballast weight to resist My</v>
      </c>
      <c r="J25">
        <f>J14/$D$3/($D$20+$D$21+2*$D$22)</f>
        <v>62.305179003506105</v>
      </c>
      <c r="K25">
        <f>K14/$D$3/($D$20+$D$21+2*$D$22)</f>
        <v>71.78455097594107</v>
      </c>
    </row>
    <row r="27">
      <c r="A27" t="str">
        <v>ADVANCED CALCULATION OF BALLAST WEIGHTS</v>
      </c>
    </row>
    <row r="28">
      <c r="B28" t="str">
        <v>Type of ballast (ie, concrete, steel, plastic) is not as important as dimensions</v>
      </c>
    </row>
    <row r="29">
      <c r="B29" t="str">
        <v>Type of ground surface (smooth/rough, dry/wet, concrete, asphalt, gravel, grass) is not as important as dimensions</v>
      </c>
    </row>
    <row r="30">
      <c r="B30" t="str">
        <v>Type of modifier (plywood, rubber, neoprene) is not as important as dimensions</v>
      </c>
    </row>
    <row r="31">
      <c r="B31" t="str">
        <v>For a given set of dimensions, give the weights for highest and lowest friction coefficients to provide range</v>
      </c>
    </row>
    <row r="32">
      <c r="K32" t="str">
        <v>B</v>
      </c>
    </row>
    <row r="33">
      <c r="E33" t="str">
        <v>Fixed-to-Plate</v>
      </c>
      <c r="G33" t="str">
        <v>Fixed-to-Pole</v>
      </c>
      <c r="I33" t="str">
        <v>A</v>
      </c>
      <c r="K33" t="str">
        <v>B assuming A</v>
      </c>
      <c r="M33" t="str">
        <v>B assuming C</v>
      </c>
      <c r="O33" t="str">
        <v>C</v>
      </c>
      <c r="Q33" t="str">
        <v>D</v>
      </c>
    </row>
    <row r="34">
      <c r="C34" t="str">
        <v>Distance between center of ballast and upright (ft)</v>
      </c>
      <c r="D34" t="str">
        <v>d1</v>
      </c>
      <c r="I34">
        <v>3</v>
      </c>
      <c r="J34">
        <f>I34</f>
        <v>3</v>
      </c>
      <c r="K34">
        <v>3</v>
      </c>
      <c r="L34">
        <f>K34</f>
        <v>3</v>
      </c>
      <c r="M34">
        <f>K34</f>
        <v>3</v>
      </c>
      <c r="N34">
        <f>M34</f>
        <v>3</v>
      </c>
      <c r="O34">
        <v>3</v>
      </c>
      <c r="P34">
        <f>O34</f>
        <v>3</v>
      </c>
    </row>
    <row r="35">
      <c r="C35" t="str">
        <v>Distance between far end of plate and upright (ft)</v>
      </c>
      <c r="D35" t="str">
        <v>d2</v>
      </c>
      <c r="I35">
        <v>5</v>
      </c>
      <c r="J35">
        <f>I35</f>
        <v>5</v>
      </c>
      <c r="K35">
        <v>5</v>
      </c>
      <c r="L35">
        <f>K35</f>
        <v>5</v>
      </c>
      <c r="Q35">
        <v>5</v>
      </c>
      <c r="R35">
        <f>Q35</f>
        <v>5</v>
      </c>
    </row>
    <row r="36">
      <c r="C36" t="str">
        <v>Ballast effective width (ft)</v>
      </c>
      <c r="D36" t="str">
        <v>d3</v>
      </c>
      <c r="M36">
        <v>1.2</v>
      </c>
      <c r="N36">
        <f>M36</f>
        <v>1.2</v>
      </c>
      <c r="O36">
        <v>1.2</v>
      </c>
      <c r="P36">
        <f>O36</f>
        <v>1.2</v>
      </c>
    </row>
    <row r="37">
      <c r="C37" t="str">
        <v>Horizontal distance between guy attachment point and pole (ft)</v>
      </c>
      <c r="D37" t="str">
        <v>d4</v>
      </c>
      <c r="M37">
        <v>3</v>
      </c>
      <c r="N37">
        <f>M37</f>
        <v>3</v>
      </c>
      <c r="O37">
        <v>3</v>
      </c>
      <c r="P37">
        <f>O37</f>
        <v>3</v>
      </c>
      <c r="Q37">
        <v>2</v>
      </c>
      <c r="R37">
        <f>Q37</f>
        <v>2</v>
      </c>
    </row>
    <row r="38">
      <c r="C38" t="str">
        <v>Vertical distance between plate and guy attachment point (ft)</v>
      </c>
      <c r="D38" t="str">
        <v>h4</v>
      </c>
      <c r="M38">
        <v>3</v>
      </c>
      <c r="N38">
        <f>M38</f>
        <v>3</v>
      </c>
      <c r="O38">
        <v>3</v>
      </c>
      <c r="P38">
        <f>O38</f>
        <v>3</v>
      </c>
    </row>
    <row r="39">
      <c r="C39" t="str">
        <v>Horizontal distance between guy attachment point and upright (ft)</v>
      </c>
      <c r="D39" t="str">
        <v>d5</v>
      </c>
      <c r="Q39">
        <v>2</v>
      </c>
      <c r="R39">
        <f>Q39</f>
        <v>2</v>
      </c>
    </row>
    <row r="40">
      <c r="C40" t="str">
        <v>Friction coefficient between ballast and ground (if applicable)</v>
      </c>
      <c r="D40" t="str">
        <v>mu1</v>
      </c>
      <c r="G40">
        <v>0.5</v>
      </c>
      <c r="H40">
        <f>G40</f>
        <v>0.5</v>
      </c>
      <c r="O40">
        <v>0.5</v>
      </c>
      <c r="P40">
        <f>O40</f>
        <v>0.5</v>
      </c>
    </row>
    <row r="41">
      <c r="C41" t="str">
        <v>Friction coefficient between ballast and plate (if any)</v>
      </c>
      <c r="D41" t="str">
        <v>mu2</v>
      </c>
      <c r="M41">
        <v>0.5</v>
      </c>
      <c r="N41">
        <f>M41</f>
        <v>0.5</v>
      </c>
    </row>
    <row r="42">
      <c r="C42" t="str">
        <v>Friction coefficient between plate and ground (if any)</v>
      </c>
      <c r="D42" t="str">
        <v>mu3</v>
      </c>
      <c r="E42">
        <v>0.5</v>
      </c>
      <c r="F42">
        <f>E42</f>
        <v>0.5</v>
      </c>
      <c r="I42">
        <v>0.5</v>
      </c>
      <c r="J42">
        <f>I42</f>
        <v>0.5</v>
      </c>
      <c r="K42">
        <v>0.5</v>
      </c>
      <c r="L42">
        <f>K42</f>
        <v>0.5</v>
      </c>
      <c r="Q42">
        <v>0.5</v>
      </c>
      <c r="R42">
        <f>Q42</f>
        <v>0.5</v>
      </c>
    </row>
    <row r="43">
      <c r="C43" t="str">
        <v>Weight of plate (if any)</v>
      </c>
      <c r="D43" t="str">
        <v>Wplate</v>
      </c>
      <c r="E43">
        <v>50</v>
      </c>
      <c r="F43">
        <f>E43</f>
        <v>50</v>
      </c>
      <c r="I43">
        <v>50</v>
      </c>
      <c r="J43">
        <f>I43</f>
        <v>50</v>
      </c>
      <c r="K43">
        <v>50</v>
      </c>
      <c r="L43">
        <f>K43</f>
        <v>50</v>
      </c>
      <c r="M43">
        <f>K43</f>
        <v>50</v>
      </c>
      <c r="N43">
        <f>M43</f>
        <v>50</v>
      </c>
      <c r="Q43">
        <v>50</v>
      </c>
      <c r="R43">
        <f>Q43</f>
        <v>50</v>
      </c>
    </row>
    <row r="44">
      <c r="C44" t="str">
        <v>Angle of guy</v>
      </c>
      <c r="D44" t="str">
        <v>tan(alpha)</v>
      </c>
      <c r="M44">
        <f>($D5-M38)/M37</f>
        <v>1.6666666666666667</v>
      </c>
      <c r="N44">
        <f>M44</f>
        <v>1.6666666666666667</v>
      </c>
      <c r="O44">
        <f>($D5-O38)/O37</f>
        <v>1.6666666666666667</v>
      </c>
      <c r="P44">
        <f>O44</f>
        <v>1.6666666666666667</v>
      </c>
      <c r="Q44">
        <f>$D5/(Q37)</f>
        <v>4</v>
      </c>
      <c r="R44">
        <f>Q44</f>
        <v>4</v>
      </c>
    </row>
    <row r="45">
      <c r="D45" t="str">
        <v>Fh in x</v>
      </c>
      <c r="K45">
        <f>J10/$D$23</f>
        <v>7.861395243351407</v>
      </c>
      <c r="L45">
        <f>K10/$D$23</f>
        <v>18.773333333333333</v>
      </c>
    </row>
    <row r="46">
      <c r="D46" t="str">
        <v>Fh in y</v>
      </c>
      <c r="K46">
        <f>J11/$D$23</f>
        <v>13.653333333333334</v>
      </c>
      <c r="L46">
        <f>K11/$D$23</f>
        <v>38.415266366187346</v>
      </c>
    </row>
    <row r="47">
      <c r="E47" t="str">
        <v>Open</v>
      </c>
      <c r="F47" t="str">
        <v>Enclosed</v>
      </c>
      <c r="G47" t="str">
        <v>Open</v>
      </c>
      <c r="H47" t="str">
        <v>Enclosed</v>
      </c>
      <c r="I47" t="str">
        <v>Open</v>
      </c>
      <c r="J47" t="str">
        <v>Enclosed</v>
      </c>
      <c r="K47" t="str">
        <v>Open</v>
      </c>
      <c r="L47" t="str">
        <v>Enclosed</v>
      </c>
      <c r="M47" t="str">
        <v>Open</v>
      </c>
      <c r="N47" t="str">
        <v>Enclosed</v>
      </c>
      <c r="O47" t="str">
        <v>Open</v>
      </c>
      <c r="P47" t="str">
        <v>Enclosed</v>
      </c>
      <c r="Q47" t="str">
        <v>Open</v>
      </c>
      <c r="R47" t="str">
        <v>Enclosed</v>
      </c>
    </row>
    <row r="48">
      <c r="D48" t="str">
        <v>Ballast weight to resist Fx</v>
      </c>
      <c r="E48">
        <f>IF($D$2=3,J10/E$42/E63,J10/E$42/E63)+E50</f>
        <v>93.1221357151238</v>
      </c>
      <c r="F48">
        <f>IF($D$2=3,K10/F$42/F63,K10/F$42/F63)+F50</f>
        <v>156.4123071223151</v>
      </c>
      <c r="G48">
        <f>IF($D$2=3,0,J10/MIN(G$40,G68)/G63)+G50</f>
        <v>97.88661768079132</v>
      </c>
      <c r="H48">
        <f>IF($D$2=3,0,K10/MIN(H$40,H68)/H63)+H50</f>
        <v>167.7900849000929</v>
      </c>
      <c r="I48">
        <f>IF($D$2=3,0,MAX((2*J$12/I65-I$43)*I$35/2/(I$35-I$34)+I$43,J10/I63/I$42+J$12/I65))</f>
        <v>132.95650325057164</v>
      </c>
      <c r="J48">
        <f>IF($D$2=3,0,MAX((2*K$12/J65-J$43)*J$35/2/(J$35-J$34)+J$43,K10/J63/J$42+K$12/J65))</f>
        <v>169.93817521319522</v>
      </c>
      <c r="K48">
        <f>IF($D$2=3,0,MAX((2*J$12/K65-K$43)*K$35/2/(K$35-K$34)+K$43,J10/K63/K$42+J$12/K65))</f>
        <v>132.95650325057164</v>
      </c>
      <c r="L48">
        <f>IF($D$2=3,0,MAX((2*K$12/L65-L$43)*L$35/2/(L$35-L$34)+L$43,K10/L63/L$42+K$12/L65))</f>
        <v>169.93817521319522</v>
      </c>
      <c r="M48">
        <f>MAX((J10/M63)*M$44,J$12/M$65)*MAX((2*M$38+M$44*(M$36-2*M$34+2*M$37))/(M$36*M$44),(1+1/M$41/M$44))+M$43</f>
        <v>364.45580973405634</v>
      </c>
      <c r="N48">
        <f>MAX((K10/N63)*N$44,K$12/N$65)*MAX((2*N$38+N$44*(N$36-2*N$34+2*N$37))/(N$36*N$44),(1+1/N$41/N$44))+N$43</f>
        <v>800.9333333333334</v>
      </c>
      <c r="O48">
        <f>MAX((J10/O63)*O$44,J$12/O$65)*MAX((2*O$38+O$44*(O$36-2*O$34+2*O$37))/(O$36*O$44),(1+1/O$40/O$44))</f>
        <v>314.45580973405634</v>
      </c>
      <c r="P48">
        <f>MAX((K10/P63)*P44,K12/P65)*MAX((2*P$38+P$44*(P$36-2*P$34+2*P$37))/(P$36*P44),(1+1/P$40/P$44))</f>
        <v>750.9333333333334</v>
      </c>
      <c r="Q48">
        <f>MAX((2*(J12/Q$65)*Q$44-Q$35*Q$43)/2/(Q$35-Q$39)+Q$43,(J12/Q$65)*(1+1/Q$42/Q$43),(2*J10/Q$63-Q$35*Q$43)/2/(Q$35-Q$39)+Q$43,(J10/Q$63)*(Q$44+1/Q$42))</f>
        <v>283.01022876065065</v>
      </c>
      <c r="R48">
        <f>MAX((2*(K12/R$65)*R$44-R$35*R$43)/2/(R$35-R$39)+R$43,(K12/R$65)*(1+1/R$42/R$43),(2*K10/R$63-R$35*R$43)/2/(R$35-R$39)+R$43,(K10/R$63)*(R$44+1/R$42))</f>
        <v>675.84</v>
      </c>
    </row>
    <row r="49">
      <c r="D49" t="str">
        <v>Ballast weight to resist Fy</v>
      </c>
      <c r="E49">
        <f>IF($D$2=3,J11/E$42/E64,J11/E$42/E64)+E50</f>
        <v>103.69371241133979</v>
      </c>
      <c r="F49">
        <f>IF($D$2=3,K11/F$42/F64,K11/F$42/F64)+F50</f>
        <v>201.02615797256925</v>
      </c>
      <c r="G49">
        <f>IF($D$2=3,0,J11/MIN(G$40,G68)/G64)+G50</f>
        <v>109.89977301740038</v>
      </c>
      <c r="H49">
        <f>IF($D$2=3,0,K11/MIN(H$40,H68)/H64)+H50</f>
        <v>218.4876426844726</v>
      </c>
      <c r="I49">
        <f>IF($D$2=3,0,MAX((2*J$12/I65-I$43)*I$35/2/(I$35-I$34)+I$43,J11/I64/I$42+J$12/I65))</f>
        <v>132.95650325057164</v>
      </c>
      <c r="J49">
        <f>IF($D$2=3,0,MAX((2*K$12/J65-J$43)*J$35/2/(J$35-J$34)+J$43,K11/J64/J$42+K$12/J65))</f>
        <v>173.18900843185378</v>
      </c>
      <c r="K49">
        <f>IF($D$2=3,0,MAX((2*J$12/K65-K$43)*K$35/2/(K$35-K$34)+K$43,J11/K64/K$42+J$12/K65))</f>
        <v>132.95650325057164</v>
      </c>
      <c r="L49">
        <f>IF($D$2=3,0,MAX((2*K$12/L65-L$43)*L$35/2/(L$35-L$34)+L$43,K11/L64/L$42+K$12/L65))</f>
        <v>173.18900843185378</v>
      </c>
      <c r="M49">
        <f>MAX((J11/M64)*M$44,J$12/M$65)*MAX((2*M$38+M$44*(M$36-2*M$34+2*M$37))/(M$36*M$44),(1+1/M$41/M$44))+M$43</f>
        <v>323.06666666666666</v>
      </c>
      <c r="N49">
        <f>MAX((K11/N64)*N$44,K$12/N$65)*MAX((2*N$38+N$44*(N$36-2*N$34+2*N$37))/(N$36*N$44),(1+1/N$41/N$44))+N$43</f>
        <v>818.305327323747</v>
      </c>
      <c r="O49">
        <f>MAX(($J11/O64)*O$44,$J$12/O$65)*MAX((2*O$38+O$44*(O$36-2*O$34+2*O$37))/(O$36*O$44),(1+1/O$40/O$44))</f>
        <v>273.06666666666666</v>
      </c>
      <c r="P49">
        <f>MAX((K11/P64)*P$44,K$12/P$65)*MAX((2*P$38+P$44*(P$36-2*P$34+2*P$37))/(P$36*P$44),(1+1/P$40/P$44))</f>
        <v>768.305327323747</v>
      </c>
      <c r="Q49">
        <f>MAX((2*(J12/Q$65)*Q$44-Q$35*Q$43)/2/(Q$35-Q$39)+Q$43,(J12/Q$65)*(1+1/Q$42/Q$43),(2*J11/Q$64-Q$35*Q$43)/2/(Q$35-Q$39)+Q$43,(J11/Q$64)*(Q$44+1/Q$42))</f>
        <v>245.76</v>
      </c>
      <c r="R49">
        <f>MAX((2*(K12/R$65)*R$44-R$35*R$43)/2/(R$35-R$39)+R$43,(K12/R$65)*(1+1/R$42/R$43),(2*K11/R$64-R$35*R$43)/2/(R$35-R$39)+R$43,(K11/R$64)*(R$44+1/R$42))</f>
        <v>691.4747945913722</v>
      </c>
    </row>
    <row r="50">
      <c r="D50" t="str">
        <v>Ballast weight to resist Fz</v>
      </c>
      <c r="E50">
        <f>J12/E65</f>
        <v>58.18260130022866</v>
      </c>
      <c r="F50">
        <f>K12/F65</f>
        <v>72.97527008527808</v>
      </c>
      <c r="G50">
        <f>IF(D2=3,0,J12/G65)</f>
        <v>58.18260130022866</v>
      </c>
      <c r="H50">
        <f>IF(D2=3,0,K12/H65)</f>
        <v>72.97527008527808</v>
      </c>
      <c r="I50">
        <f>IF($D$2=3,0,(2*J$12/I65-I$43)*I$35/2/(I$35-I$34)+I$43)</f>
        <v>132.95650325057164</v>
      </c>
      <c r="J50">
        <f>IF($D$2=3,0,(2*K$12/J65-J$43)*J$35/2/(J$35-J$34)+J$43)</f>
        <v>169.93817521319522</v>
      </c>
      <c r="K50">
        <f>IF($D$2=3,0,(2*J$12/K65-K$43)*K$35/2/(K$35-K$34)+K$43)</f>
        <v>132.95650325057164</v>
      </c>
      <c r="L50">
        <f>IF($D$2=3,0,(2*K$12/L65-L$43)*L$35/2/(L$35-L$34)+L$43)</f>
        <v>169.93817521319522</v>
      </c>
      <c r="M50">
        <v>0</v>
      </c>
      <c r="N50">
        <v>0</v>
      </c>
      <c r="O50">
        <f>J$12/O$65*MAX((2*O$38+O$44*(O$36-2*O$34+2*O$37))/(O$36*O$44),(1+1/O$40/O$44))</f>
        <v>232.73040520091465</v>
      </c>
      <c r="P50">
        <f>K$12/P$65*MAX((2*P$38+P$44*(P$36-2*P$34+2*P$37))/(P$36*P$44),(1+1/P$40/P$44))</f>
        <v>291.90108034111233</v>
      </c>
      <c r="Q50">
        <f>MAX((2*(J12/Q$65)*Q$44-Q$35*Q$43)/2/(Q$35-Q$39)+Q$43,(J12/Q$65)*(1+1/Q$42/Q$43))</f>
        <v>85.91013506697155</v>
      </c>
      <c r="R50">
        <f>MAX((2*(K12/R$65)*R$44-R$35*R$43)/2/(R$35-R$39)+R$43,(K12/R$65)*(1+1/R$42/R$43))</f>
        <v>105.63369344703744</v>
      </c>
    </row>
    <row r="51">
      <c r="D51" t="str">
        <v>Ballast weight to resist Mx</v>
      </c>
      <c r="E51">
        <f>IF($D$2=3,J13/$D$4/E66,J13/$D$4/E66)</f>
        <v>57.14294723787362</v>
      </c>
      <c r="F51">
        <f>IF($D$2=3,K13/$D$4/F66,K13/$D$4/F66)</f>
        <v>86.93418104834227</v>
      </c>
      <c r="G51">
        <f>IF($D$2=3,0,J13/$D$4/G66)</f>
        <v>57.14294723787362</v>
      </c>
      <c r="H51">
        <f>IF($D$2=3,0,K13/$D$4/H66)</f>
        <v>86.93418104834227</v>
      </c>
      <c r="I51">
        <f>IF($D$2=3,0,I$35*(2*J13/$D$4/I$66-I$43)/2/(I$35-I$34)+I$43)</f>
        <v>130.35736809468403</v>
      </c>
      <c r="J51">
        <f>IF($D$2=3,0,J$35*(2*K13/$D$4/J$66-J$43)/2/(J$35-J$34)+J$43)</f>
        <v>204.83545262085568</v>
      </c>
      <c r="K51">
        <f>IF($D$2=3,0,K$35*(2*J13/$D$4/K$66-K$43)/2/(K$35-K$34)+K$43)</f>
        <v>130.35736809468403</v>
      </c>
      <c r="L51">
        <f>IF($D$2=3,0,L$35*(2*K13/$D$4/L$66-L$43)/2/(L$35-L$34)+L$43)</f>
        <v>204.83545262085568</v>
      </c>
      <c r="M51">
        <v>0</v>
      </c>
      <c r="N51">
        <v>0</v>
      </c>
      <c r="O51">
        <f>(J13/$D$4/O66)*MAX((2*O$38+(O$36-2*O$34+2*O$37)*O$44)/O$36/O$44,(1+1/O$40/O$44))</f>
        <v>228.57178895149448</v>
      </c>
      <c r="P51">
        <f>(K13/$D$4/P66)*MAX((2*P$38+(P$36-2*P$34+2*P$37)*P$44)/P$36/P$44,(1+1/P$40/P$44))</f>
        <v>347.73672419336907</v>
      </c>
      <c r="Q51">
        <f>MAX((2*(J13/$D$4/Q$66)*Q$44-Q$35*Q$43)/2/(Q$35-Q$39)+Q$43,(J13/$D$4/Q$66)*(1+1/Q$42/Q$43))</f>
        <v>84.52392965049816</v>
      </c>
      <c r="R51">
        <f>MAX((2*(K13/$D$4/R$66)*R$44-R$35*R$43)/2/(R$35-R$39)+R$43,(K13/$D$4/R$66)*(1+1/R$42/R$43))</f>
        <v>124.24557473112303</v>
      </c>
    </row>
    <row r="52">
      <c r="D52" t="str">
        <v>Ballast weight to resist My</v>
      </c>
      <c r="E52">
        <f>IF($D$2=3,J14/$D$3/E67,J14/$D$3/E67)</f>
        <v>62.305179003506105</v>
      </c>
      <c r="F52">
        <f>IF($D$2=3,K14/$D$3/F67,K14/$D$3/F67)</f>
        <v>71.78455097594107</v>
      </c>
      <c r="G52">
        <f>IF($D$2=3,0,J14/$D$3/G67)</f>
        <v>62.305179003506105</v>
      </c>
      <c r="H52">
        <f>IF($D$2=3,0,K14/$D$3/H67)</f>
        <v>71.78455097594107</v>
      </c>
      <c r="I52">
        <f>IF($D$2=3,0,I$35*(2*J14/$D$3/I$66-I$43)/2/(I$35-I$34)+I$43)</f>
        <v>143.26294750876525</v>
      </c>
      <c r="J52">
        <f>IF($D$2=3,0,J$35*(2*K14/$D$3/J$66-J$43)/2/(J$35-J$34)+J$43)</f>
        <v>166.9613774398527</v>
      </c>
      <c r="K52">
        <f>IF($D$2=3,0,K$35*(2*J14/$D$3/K$66-K$43)/2/(K$35-K$34)+K$43)</f>
        <v>143.26294750876525</v>
      </c>
      <c r="L52">
        <f>IF($D$2=3,0,L$35*(2*K14/$D$3/L$66-L$43)/2/(L$35-L$34)+L$43)</f>
        <v>166.9613774398527</v>
      </c>
      <c r="M52">
        <v>0</v>
      </c>
      <c r="N52">
        <v>0</v>
      </c>
      <c r="O52">
        <f>(J14/$D$3/O67)*MAX((2*O$38+(O$36-2*O$34+2*O$37)*O$44)/O$36/O$44,(1+1/O$40/O$44))</f>
        <v>249.22071601402442</v>
      </c>
      <c r="P52">
        <f>(K14/$D$3/P67)*MAX((2*P$38+(P$36-2*P$34+2*P$37)*P$44)/P$36/P$44,(1+1/P$40/P$44))</f>
        <v>287.1382039037643</v>
      </c>
      <c r="Q52">
        <f>MAX((2*(J14/$D$3/Q$67)*Q$44-Q$35*Q$43)/2/(Q$35-Q$39)+Q$43,(J14/$D$3/Q$67)*(1+1/Q$42/Q$43))</f>
        <v>91.40690533800813</v>
      </c>
      <c r="R52">
        <f>MAX((2*(K14/$D$3/R$67)*R$44-R$35*R$43)/2/(R$35-R$39)+R$43,(K14/$D$3/R$67)*(1+1/R$42/R$43))</f>
        <v>104.04606796792143</v>
      </c>
    </row>
    <row r="53">
      <c r="E53" t="str">
        <v>Fixed-to-plate</v>
      </c>
      <c r="G53" t="str">
        <v>Fixed-to-pole</v>
      </c>
      <c r="I53" t="str">
        <v>A</v>
      </c>
      <c r="K53" t="str">
        <v>B</v>
      </c>
      <c r="O53" t="str">
        <v>C</v>
      </c>
      <c r="Q53" t="str">
        <v>D</v>
      </c>
    </row>
    <row r="54">
      <c r="E54" t="str">
        <v>Open</v>
      </c>
      <c r="F54" t="str">
        <v>Enclosed</v>
      </c>
      <c r="G54" t="str">
        <v>Open</v>
      </c>
      <c r="H54" t="str">
        <v>Enclosed</v>
      </c>
      <c r="I54" t="str">
        <v>Open</v>
      </c>
      <c r="J54" t="str">
        <v>Enclosed</v>
      </c>
      <c r="K54" t="str">
        <v>Open</v>
      </c>
      <c r="L54" t="str">
        <v>Enclosed</v>
      </c>
      <c r="M54" t="str">
        <v>Open</v>
      </c>
      <c r="N54" t="str">
        <v>Enclosed</v>
      </c>
      <c r="O54" t="str">
        <v>Open</v>
      </c>
      <c r="P54" t="str">
        <v>Enclosed</v>
      </c>
      <c r="Q54" t="str">
        <v>Open</v>
      </c>
      <c r="R54" t="str">
        <v>Enclosed</v>
      </c>
    </row>
    <row r="55">
      <c r="D55" t="str">
        <v>Intermediate</v>
      </c>
      <c r="K55">
        <f>MAX(K48:K52)</f>
        <v>143.26294750876525</v>
      </c>
      <c r="L55">
        <f>MAX(L48:L52)</f>
        <v>204.83545262085568</v>
      </c>
      <c r="M55">
        <f>MAX(M48:M52)</f>
        <v>364.45580973405634</v>
      </c>
      <c r="N55">
        <f>MAX(N48:N52)</f>
        <v>818.305327323747</v>
      </c>
    </row>
    <row r="56">
      <c r="D56" t="str">
        <v>Recommended weight (including weight of plate if any)</v>
      </c>
      <c r="E56">
        <f>MAX(E43,MAX(E48:E52))</f>
        <v>103.69371241133979</v>
      </c>
      <c r="F56">
        <f>MAX(F43,MAX(F48:F52))</f>
        <v>201.02615797256925</v>
      </c>
      <c r="G56">
        <f>MAX(G48:G52)</f>
        <v>109.89977301740038</v>
      </c>
      <c r="H56">
        <f>MAX(H48:H52)</f>
        <v>218.4876426844726</v>
      </c>
      <c r="I56">
        <f>IF($D$2=3,0,MAX(I43,MAX(I48:I52)))</f>
        <v>143.26294750876525</v>
      </c>
      <c r="J56">
        <f>IF($D$2=3,0,MAX(J43,MAX(J48:J52)))</f>
        <v>204.83545262085568</v>
      </c>
      <c r="K56">
        <f>MAX(K43,MAX(K55,M55))</f>
        <v>364.45580973405634</v>
      </c>
      <c r="L56">
        <f>MAX(L43,MAX(L55,N55))</f>
        <v>818.305327323747</v>
      </c>
      <c r="O56">
        <f>MAX(O48:O52)</f>
        <v>314.45580973405634</v>
      </c>
      <c r="P56">
        <f>MAX(P48:P52)</f>
        <v>768.305327323747</v>
      </c>
      <c r="Q56">
        <f>MAX(Q43,MAX(Q48:Q52))</f>
        <v>283.01022876065065</v>
      </c>
      <c r="R56">
        <f>MAX(R43,MAX(R48:R52))</f>
        <v>691.4747945913722</v>
      </c>
    </row>
    <row r="57">
      <c r="D57" t="str">
        <v>Recommended weight to resist sliding (including weight of plate if any)</v>
      </c>
      <c r="E57">
        <f>MAX(E43,MAX(E48:E49))</f>
        <v>103.69371241133979</v>
      </c>
      <c r="F57">
        <f>MAX(F43,MAX(F48:F49))</f>
        <v>201.02615797256925</v>
      </c>
      <c r="G57">
        <f>MAX(G48:G49)</f>
        <v>109.89977301740038</v>
      </c>
      <c r="H57">
        <f>MAX(H48:H49)</f>
        <v>218.4876426844726</v>
      </c>
      <c r="I57">
        <f>IF($D$2=3,0,MAX(I43,MAX(I48:I49)))</f>
        <v>132.95650325057164</v>
      </c>
      <c r="J57">
        <f>IF($D$2=3,0,MAX(J43,MAX(J48:J49)))</f>
        <v>173.18900843185378</v>
      </c>
      <c r="K57">
        <f>MAX(K43,MAX(K59,M59))</f>
        <v>364.45580973405634</v>
      </c>
      <c r="L57">
        <f>MAX(L43,MAX(L59,N59))</f>
        <v>818.305327323747</v>
      </c>
      <c r="O57">
        <f>MAX(O48:O49)</f>
        <v>314.45580973405634</v>
      </c>
      <c r="P57">
        <f>MAX(P48:P49)</f>
        <v>768.305327323747</v>
      </c>
      <c r="Q57">
        <f>MAX(Q43,MAX(Q48:Q49))</f>
        <v>283.01022876065065</v>
      </c>
      <c r="R57">
        <f>MAX(R43,MAX(R48:R49))</f>
        <v>691.4747945913722</v>
      </c>
    </row>
    <row r="58">
      <c r="D58" t="str">
        <v>Recommended weight to resist lift and overturn (including weight of plate if any)</v>
      </c>
      <c r="E58">
        <f>MAX(E43,MAX(E50:E52))</f>
        <v>62.305179003506105</v>
      </c>
      <c r="F58">
        <f>MAX(F43,MAX(F50:F52))</f>
        <v>86.93418104834227</v>
      </c>
      <c r="G58">
        <f>MAX(G50:G52)</f>
        <v>62.305179003506105</v>
      </c>
      <c r="H58">
        <f>MAX(H50:H52)</f>
        <v>86.93418104834227</v>
      </c>
      <c r="I58">
        <f>IF($D$2=3,0,MAX(I43,MAX(I50:I52)))</f>
        <v>143.26294750876525</v>
      </c>
      <c r="J58">
        <f>IF($D$2=3,0,MAX(J43,MAX(J50:J52)))</f>
        <v>204.83545262085568</v>
      </c>
      <c r="K58">
        <f>MAX(K43,MAX(K60,M60))</f>
        <v>143.26294750876525</v>
      </c>
      <c r="L58">
        <f>MAX(L43,MAX(L60,N60))</f>
        <v>204.83545262085568</v>
      </c>
      <c r="O58">
        <f>MAX(O50:O52)</f>
        <v>249.22071601402442</v>
      </c>
      <c r="P58">
        <f>MAX(P50:P52)</f>
        <v>347.73672419336907</v>
      </c>
      <c r="Q58">
        <f>MAX(Q43,MAX(Q50:Q52))</f>
        <v>91.40690533800813</v>
      </c>
      <c r="R58">
        <f>MAX(R43,MAX(R50:R52))</f>
        <v>124.24557473112303</v>
      </c>
    </row>
    <row r="59">
      <c r="H59" t="str">
        <v>Ground surface (1 = Smooth concrete, 2 = Rough concrete, 3 = Asphalt, 4 = Gravel, 5 = Dirt, 6 = Grass)</v>
      </c>
      <c r="K59">
        <f>MAX(K48:K49)</f>
        <v>132.95650325057164</v>
      </c>
      <c r="L59">
        <f>MAX(L48:L49)</f>
        <v>173.18900843185378</v>
      </c>
      <c r="M59">
        <f>MAX(M48:M49)</f>
        <v>364.45580973405634</v>
      </c>
      <c r="N59">
        <f>MAX(N48:N49)</f>
        <v>818.305327323747</v>
      </c>
    </row>
    <row r="60">
      <c r="H60" t="str">
        <v>Ballast type (1 = Plastic barrel, 2 = Steel drum, 3 = Concrete block)</v>
      </c>
      <c r="K60">
        <f>MAX(K50:K52)</f>
        <v>143.26294750876525</v>
      </c>
      <c r="L60">
        <f>MAX(L50:L52)</f>
        <v>204.83545262085568</v>
      </c>
      <c r="M60">
        <f>MAX(M50:M52)</f>
        <v>0</v>
      </c>
      <c r="N60">
        <f>MAX(N50:N52)</f>
        <v>0</v>
      </c>
    </row>
    <row r="61">
      <c r="H61" t="str">
        <v>Ground modifier (1 = Rubber pad, 2 = Neoprene pad, 3 = Plywood, 4 = Metal sheet)</v>
      </c>
    </row>
    <row r="62">
      <c r="H62" t="str">
        <v>Ballast modifier (1 = Rubber pad, 2 = Neoprene pad, 3 = Plywood, 4 = Metal sheet)</v>
      </c>
    </row>
    <row r="63">
      <c r="D63" t="str">
        <v>NAB for Fx</v>
      </c>
      <c r="E63">
        <f>IF($D$2=3,$D$21+2*0.5*$D$22,1.5*$D$21+2*0.3*$D$20+2*(0.65+0.4)*$D$22)</f>
        <v>5.4</v>
      </c>
      <c r="F63">
        <f>E63</f>
        <v>5.4</v>
      </c>
      <c r="G63">
        <f>E63</f>
        <v>5.4</v>
      </c>
      <c r="H63">
        <f>E63</f>
        <v>5.4</v>
      </c>
      <c r="I63">
        <f>IF($D$2=3,0,2*$D$21+2*0.3*$D$20+4*0.65*$D$22)</f>
        <v>6.4</v>
      </c>
      <c r="J63">
        <f>I63</f>
        <v>6.4</v>
      </c>
      <c r="K63">
        <f>IF($D$2=3,0,2*$D$21+2*0.3*$D$20+4*0.65*$D$22)</f>
        <v>6.4</v>
      </c>
      <c r="L63">
        <f>K63</f>
        <v>6.4</v>
      </c>
      <c r="M63">
        <f>$D$21+2*0.5*$D$22</f>
        <v>2</v>
      </c>
      <c r="N63">
        <f>M63</f>
        <v>2</v>
      </c>
      <c r="O63">
        <f>$D$21+2*0.5*$D$22</f>
        <v>2</v>
      </c>
      <c r="P63">
        <f>O63</f>
        <v>2</v>
      </c>
      <c r="Q63">
        <f>$D$21+2*0.5*$D$22</f>
        <v>2</v>
      </c>
      <c r="R63">
        <f>Q63</f>
        <v>2</v>
      </c>
    </row>
    <row r="64">
      <c r="D64" t="str">
        <v>NAB for Fy</v>
      </c>
      <c r="E64">
        <f>IF($D$2=3,$D$20+2*0.5*$D$22,1.5*$D$20+2*0.3*$D$21+2*(0.65+0.4)*$D$22)</f>
        <v>7.199999999999999</v>
      </c>
      <c r="F64">
        <f>E64</f>
        <v>7.199999999999999</v>
      </c>
      <c r="G64">
        <f>E64</f>
        <v>7.199999999999999</v>
      </c>
      <c r="H64">
        <f>E64</f>
        <v>7.199999999999999</v>
      </c>
      <c r="I64">
        <f>IF($D$2=3,0,2*$D$20+2*0.3*$D$21+4*0.65*$D$22)</f>
        <v>9.2</v>
      </c>
      <c r="J64">
        <f>I64</f>
        <v>9.2</v>
      </c>
      <c r="K64">
        <f>IF($D$2=3,0,2*$D$20+2*0.3*$D$21+4*0.65*$D$22)</f>
        <v>9.2</v>
      </c>
      <c r="L64">
        <f>K64</f>
        <v>9.2</v>
      </c>
      <c r="M64">
        <f>$D$20+2*0.5*$D$22</f>
        <v>4</v>
      </c>
      <c r="N64">
        <f>M64</f>
        <v>4</v>
      </c>
      <c r="O64">
        <f>$D$20+2*0.5*$D$22</f>
        <v>4</v>
      </c>
      <c r="P64">
        <f>O64</f>
        <v>4</v>
      </c>
      <c r="Q64">
        <f>$D$20+2*0.5*$D$22</f>
        <v>4</v>
      </c>
      <c r="R64">
        <f>Q64</f>
        <v>4</v>
      </c>
    </row>
    <row r="65">
      <c r="D65" t="str">
        <v>NAB for Fz</v>
      </c>
      <c r="E65">
        <f>$D$23</f>
        <v>12</v>
      </c>
      <c r="F65">
        <f>E65</f>
        <v>12</v>
      </c>
      <c r="G65">
        <f>D23</f>
        <v>12</v>
      </c>
      <c r="H65">
        <f>E65</f>
        <v>12</v>
      </c>
      <c r="I65">
        <f>D23</f>
        <v>12</v>
      </c>
      <c r="J65">
        <f>I65</f>
        <v>12</v>
      </c>
      <c r="K65">
        <f>$D$23</f>
        <v>12</v>
      </c>
      <c r="L65">
        <f>K65</f>
        <v>12</v>
      </c>
      <c r="M65">
        <f>$D$23</f>
        <v>12</v>
      </c>
      <c r="N65">
        <f>M65</f>
        <v>12</v>
      </c>
      <c r="O65">
        <f>$D$23</f>
        <v>12</v>
      </c>
      <c r="P65">
        <f>O65</f>
        <v>12</v>
      </c>
      <c r="Q65">
        <f>$D$23</f>
        <v>12</v>
      </c>
      <c r="R65">
        <f>Q65</f>
        <v>12</v>
      </c>
    </row>
    <row r="66">
      <c r="D66" t="str">
        <v>NAB for Mx</v>
      </c>
      <c r="E66">
        <f>IF($D$2=3,$D$20+$D$22,$D$20+$D$21+2*$D$22)</f>
        <v>6</v>
      </c>
      <c r="F66">
        <f>E66</f>
        <v>6</v>
      </c>
      <c r="G66">
        <f>IF($D$2=3,0,$D$20+$D$21+2*$D$22)</f>
        <v>6</v>
      </c>
      <c r="H66">
        <f>G66</f>
        <v>6</v>
      </c>
      <c r="I66">
        <f>IF($D$2=3,0,$D$20+$D$21+2*$D$22)</f>
        <v>6</v>
      </c>
      <c r="J66">
        <f>I66</f>
        <v>6</v>
      </c>
      <c r="K66">
        <f>IF($D$2=3,0,$D$20+$D$21+2*$D$22)</f>
        <v>6</v>
      </c>
      <c r="L66">
        <f>K66</f>
        <v>6</v>
      </c>
      <c r="M66">
        <f>IF($D$2=3,$D$20+$D$22,$D$20+$D$21+2*$D$22)</f>
        <v>6</v>
      </c>
      <c r="N66">
        <f>M66</f>
        <v>6</v>
      </c>
      <c r="O66">
        <f>IF($D$2=3,$D$20+$D$22,$D$20+$D$21+2*$D$22)</f>
        <v>6</v>
      </c>
      <c r="P66">
        <f>O66</f>
        <v>6</v>
      </c>
      <c r="Q66">
        <f>IF($D$2=3,$D$20+$D$22,$D$20+$D$21+2*$D$22)</f>
        <v>6</v>
      </c>
      <c r="R66">
        <f>Q66</f>
        <v>6</v>
      </c>
    </row>
    <row r="67">
      <c r="D67" t="str">
        <v>NAB for My</v>
      </c>
      <c r="E67">
        <f>IF($D$2=3,$D$21+$D$22,$D$20+$D$21+2*$D$22)</f>
        <v>6</v>
      </c>
      <c r="F67">
        <f>E67</f>
        <v>6</v>
      </c>
      <c r="G67">
        <f>IF($D$2=3,0,$D$20+$D$21+2*$D$22)</f>
        <v>6</v>
      </c>
      <c r="H67">
        <f>G67</f>
        <v>6</v>
      </c>
      <c r="I67">
        <f>IF($D$2=3,0,$D$20+$D$21+2*$D$22)</f>
        <v>6</v>
      </c>
      <c r="J67">
        <f>I67</f>
        <v>6</v>
      </c>
      <c r="K67">
        <f>IF($D$2=3,0,$D$20+$D$21+2*$D$22)</f>
        <v>6</v>
      </c>
      <c r="L67">
        <f>K67</f>
        <v>6</v>
      </c>
      <c r="M67">
        <f>IF($D$2=3,$D$21+$D$22,$D$20+$D$21+2*$D$22)</f>
        <v>6</v>
      </c>
      <c r="N67">
        <f>M67</f>
        <v>6</v>
      </c>
      <c r="O67">
        <f>IF($D$2=3,$D$21+$D$22,$D$20+$D$21+2*$D$22)</f>
        <v>6</v>
      </c>
      <c r="P67">
        <f>O67</f>
        <v>6</v>
      </c>
      <c r="Q67">
        <f>IF($D$2=3,$D$21+$D$22,$D$20+$D$21+2*$D$22)</f>
        <v>6</v>
      </c>
      <c r="R67">
        <f>Q67</f>
        <v>6</v>
      </c>
    </row>
    <row r="68">
      <c r="C68" t="str">
        <v>Friction coefficient between upright footing and ground</v>
      </c>
      <c r="D68" t="str">
        <v>mu4</v>
      </c>
      <c r="G68">
        <v>0.44</v>
      </c>
      <c r="H68">
        <f>G68</f>
        <v>0.44</v>
      </c>
    </row>
    <row r="71">
      <c r="F71" t="str">
        <v>OUTPUT</v>
      </c>
    </row>
    <row r="72">
      <c r="K72" t="str">
        <v>OPEN</v>
      </c>
      <c r="L72" t="str">
        <v>PART-ENC</v>
      </c>
      <c r="O72" t="str">
        <v>Method used to calculate loads</v>
      </c>
    </row>
    <row r="73">
      <c r="I73" t="str">
        <v>Total horizontal force in length</v>
      </c>
      <c r="J73" t="str">
        <v>lbs</v>
      </c>
      <c r="K73">
        <f>MIN(K83,O83)</f>
        <v>-94.33674292021689</v>
      </c>
      <c r="L73">
        <f>MIN(L83,P83)</f>
        <v>-225.28</v>
      </c>
      <c r="O73">
        <f>IF(K73=K83,1,2)</f>
        <v>1</v>
      </c>
      <c r="P73">
        <f>IF(L73=L83,1,2)</f>
        <v>2</v>
      </c>
    </row>
    <row r="74">
      <c r="I74" t="str">
        <v>Total horizontal force in width</v>
      </c>
      <c r="J74" t="str">
        <v>lbs</v>
      </c>
      <c r="K74">
        <f>MIN(K84,O84)</f>
        <v>-163.84</v>
      </c>
      <c r="L74">
        <f>MIN(L84,P84)</f>
        <v>-460.9831963942481</v>
      </c>
      <c r="O74">
        <f>IF(K74=K84,1,2)</f>
        <v>2</v>
      </c>
      <c r="P74">
        <f>IF(L74=L84,1,2)</f>
        <v>1</v>
      </c>
    </row>
    <row r="75">
      <c r="I75" t="str">
        <v>Total vertical force</v>
      </c>
      <c r="J75" t="str">
        <v>lbs</v>
      </c>
      <c r="K75">
        <f>MAX(K85,O85)</f>
        <v>698.1912156027439</v>
      </c>
      <c r="L75">
        <f>MAX(L85,P85)</f>
        <v>875.703241023337</v>
      </c>
      <c r="O75">
        <f>IF(K75=K85,1,2)</f>
        <v>1</v>
      </c>
      <c r="P75">
        <f>IF(L75=L85,1,2)</f>
        <v>1</v>
      </c>
    </row>
    <row r="76">
      <c r="I76" t="str">
        <v>Overturn moment about length</v>
      </c>
      <c r="J76" t="str">
        <v>lbs.ft</v>
      </c>
      <c r="K76">
        <f>MAX(K86,O86)</f>
        <v>6857.1536685448345</v>
      </c>
      <c r="L76">
        <f>MAX(L86,P86)</f>
        <v>10432.101725801072</v>
      </c>
      <c r="O76">
        <f>IF(K76=K86,1,2)</f>
        <v>1</v>
      </c>
      <c r="P76">
        <f>IF(L76=L86,1,2)</f>
        <v>1</v>
      </c>
    </row>
    <row r="77">
      <c r="I77" t="str">
        <v>Overturn moment about width</v>
      </c>
      <c r="J77" t="str">
        <v>lbs.ft</v>
      </c>
      <c r="K77">
        <f>MAX(K87,O87)</f>
        <v>14953.242960841464</v>
      </c>
      <c r="L77">
        <f>MAX(L87,P87)</f>
        <v>17228.292234225857</v>
      </c>
      <c r="O77">
        <f>IF(K77=K87,1,2)</f>
        <v>1</v>
      </c>
      <c r="P77">
        <f>IF(L77=L87,1,2)</f>
        <v>1</v>
      </c>
    </row>
    <row r="78">
      <c r="I78" t="str">
        <v>Weight of each balast</v>
      </c>
      <c r="J78" t="str">
        <v>lbs</v>
      </c>
      <c r="K78">
        <f>K118</f>
        <v>62.305179003506105</v>
      </c>
      <c r="L78">
        <f>L118</f>
        <v>147.75102448533593</v>
      </c>
    </row>
    <row r="81">
      <c r="B81" t="str">
        <v>INPUT DATA</v>
      </c>
      <c r="F81" t="str">
        <v>OUTPUT</v>
      </c>
      <c r="K81" t="str">
        <v>Method 1: Code</v>
      </c>
      <c r="O81" t="str">
        <v>Method 2: Wind exposure</v>
      </c>
    </row>
    <row r="82">
      <c r="B82" t="str">
        <v>Length</v>
      </c>
      <c r="C82" t="str">
        <v>(ft)</v>
      </c>
      <c r="D82">
        <f>D3</f>
        <v>40</v>
      </c>
      <c r="K82" t="str">
        <v>OPEN</v>
      </c>
      <c r="L82" t="str">
        <v>PART-ENC</v>
      </c>
      <c r="O82" t="str">
        <v>OPEN</v>
      </c>
      <c r="P82" t="str">
        <v>PART-ENC</v>
      </c>
      <c r="S82" t="str">
        <v>Method 3: Sail lift</v>
      </c>
      <c r="W82" t="str">
        <v>Method 4: Wind exposure with initiated overturn</v>
      </c>
    </row>
    <row r="83">
      <c r="B83" t="str">
        <v>Width</v>
      </c>
      <c r="C83" t="str">
        <v>(ft)</v>
      </c>
      <c r="D83">
        <f>D4</f>
        <v>20</v>
      </c>
      <c r="I83" t="str">
        <v>Total horizontal force in length</v>
      </c>
      <c r="J83" t="str">
        <v>lbs</v>
      </c>
      <c r="K83">
        <f>N125</f>
        <v>-94.33674292021689</v>
      </c>
      <c r="L83">
        <f>O125</f>
        <v>-189.2030968709029</v>
      </c>
      <c r="O83">
        <f>E687</f>
        <v>-81.92</v>
      </c>
      <c r="P83">
        <f>F687</f>
        <v>-225.28</v>
      </c>
    </row>
    <row r="84">
      <c r="B84" t="str">
        <v>Eave height</v>
      </c>
      <c r="C84" t="str">
        <v>(ft)</v>
      </c>
      <c r="D84">
        <f>D5</f>
        <v>8</v>
      </c>
      <c r="I84" t="str">
        <v>Total horizontal force in width</v>
      </c>
      <c r="J84" t="str">
        <v>lbs</v>
      </c>
      <c r="K84">
        <f>N126</f>
        <v>-150.0861022515419</v>
      </c>
      <c r="L84">
        <f>O126</f>
        <v>-460.9831963942481</v>
      </c>
      <c r="O84">
        <f>E688</f>
        <v>-163.84</v>
      </c>
      <c r="P84">
        <f>F688</f>
        <v>-450.56</v>
      </c>
    </row>
    <row r="85">
      <c r="B85" t="str">
        <v>Roof type (1 = G, 2 = H, 3 = P)</v>
      </c>
      <c r="D85">
        <f>D6</f>
        <v>3</v>
      </c>
      <c r="I85" t="str">
        <v>Total vertical force</v>
      </c>
      <c r="J85" t="str">
        <v>lbs</v>
      </c>
      <c r="K85">
        <f>N127</f>
        <v>698.1912156027439</v>
      </c>
      <c r="L85">
        <f>O127</f>
        <v>875.703241023337</v>
      </c>
    </row>
    <row r="86">
      <c r="B86" t="str">
        <v>Ridge length if Hip roof</v>
      </c>
      <c r="C86" t="str">
        <v>(ft)</v>
      </c>
      <c r="D86">
        <f>D7</f>
        <v>20</v>
      </c>
      <c r="I86" t="str">
        <v>Overturn moment about length</v>
      </c>
      <c r="J86" t="str">
        <v>lbs.ft</v>
      </c>
      <c r="K86">
        <f>N128</f>
        <v>6857.1536685448345</v>
      </c>
      <c r="L86">
        <f>O128</f>
        <v>10432.101725801072</v>
      </c>
      <c r="O86">
        <f>E689</f>
        <v>1536</v>
      </c>
      <c r="P86">
        <f>F689</f>
        <v>2539.52</v>
      </c>
    </row>
    <row r="87">
      <c r="B87" t="str">
        <v>Ridge length if any roof</v>
      </c>
      <c r="C87" t="str">
        <v>(ft)</v>
      </c>
      <c r="D87">
        <f>IF(D85=1,D82,IF(D85=2,D86,0))</f>
        <v>0</v>
      </c>
      <c r="I87" t="str">
        <v>Overturn moment about width</v>
      </c>
      <c r="J87" t="str">
        <v>lbs.ft</v>
      </c>
      <c r="K87">
        <f>N129</f>
        <v>14953.242960841464</v>
      </c>
      <c r="L87">
        <f>O129</f>
        <v>17228.292234225857</v>
      </c>
      <c r="O87">
        <f>-E690</f>
        <v>768</v>
      </c>
      <c r="P87">
        <f>-F690</f>
        <v>1269.76</v>
      </c>
    </row>
    <row r="88">
      <c r="B88" t="str">
        <v>Roof height</v>
      </c>
      <c r="C88" t="str">
        <v>(ft)</v>
      </c>
      <c r="D88">
        <f>D9</f>
        <v>6</v>
      </c>
      <c r="G88" t="str">
        <v>ATTENTION, Fz DOES NOT HAVE A CUMMULATIVE EFFECT WITH OVERTURN MOMENTS SINCE OVERTURN MOMENTS ARE CALCULATED FROM FORCES</v>
      </c>
    </row>
    <row r="89">
      <c r="B89" t="str">
        <v>Roof pitch in width direction</v>
      </c>
      <c r="C89" t="str">
        <v>(in/12in)</v>
      </c>
      <c r="D89">
        <f>D88*2/D83*12</f>
        <v>7.199999999999999</v>
      </c>
      <c r="G89" t="str">
        <v>ATTENTION, FOR CONF. A AND B, THE BALLASTS OF THE SIDES PARALLEL TO THE WIND ARE ASSUMED TO RESISTS SLIDING THE SAME AMOUNT AS THE WINDWARD AND LEEWARD BALLASTS.</v>
      </c>
    </row>
    <row r="90">
      <c r="B90" t="str">
        <v>Roof pitch in length direction</v>
      </c>
      <c r="C90" t="str">
        <v>(in/12in)</v>
      </c>
      <c r="D90">
        <f>IF(D85=1,0,IF(D85=2,IF(D82=D86,0,12*2*D88/(D82-D86)),12*2*D88/D82))</f>
        <v>3.6</v>
      </c>
      <c r="G90" t="str">
        <v>ATTENTION, INTERPOLATION BETWEEN POSITIVE AND NEGATIVE TERMS IS NOT ALLOWED!</v>
      </c>
    </row>
    <row r="91">
      <c r="B91" t="str">
        <v>Wind speed</v>
      </c>
      <c r="C91" t="str">
        <v>(mph)</v>
      </c>
      <c r="D91">
        <f>D12</f>
        <v>20</v>
      </c>
      <c r="G91" t="str">
        <v>ATTENTION, CONSIDER THE WORST CASE SCENARIO FOR CLEAR AND OBSTRUCTED WIND FLOW BECAUSE IT IS NOT CLEAR!!</v>
      </c>
    </row>
    <row r="92">
      <c r="C92" t="str">
        <v>Wind flow (1 = clear, 2, 3 = obstructed)</v>
      </c>
      <c r="D92">
        <f>D13</f>
        <v>1</v>
      </c>
      <c r="G92" t="str">
        <v>ATTENTION, ADD A CONDITION IN THE ONLINE FORM TO USE THE DATA OF GABLE ROOF WHEN HIP IS SELECTED WITH RIDGE LENGTH EQUAL TO LENGTH. THE RESULTS ARE DIFFERENT B/C VERTICAL PART OF THE ROOF IS CONSIDERED DIFFERENTLY WHEN HIP (FAKE GABLE) AND GABLE.</v>
      </c>
    </row>
    <row r="93">
      <c r="B93" t="str">
        <v>Valance height</v>
      </c>
      <c r="C93" t="str">
        <v>(ft)</v>
      </c>
      <c r="D93">
        <f>D14</f>
        <v>1</v>
      </c>
      <c r="G93" t="str">
        <v>ATTENTION, IN ALL CONFIGURATIONS, WHEN CONSIDERING SLIDING DUE TO FX OR FY (WITH FZ), THE LOCAL FORCES APPLIED AT THE TOP OF UPRIGHT (Fh AND Fv) ASSUME THAT Fh RESISTS ALL FX OR FY AND THE FOOTING DOES NOT RESIST ANYTHING. IS THIS A GOOD ASSUMPTION?</v>
      </c>
    </row>
    <row r="94">
      <c r="G94" t="str">
        <v>ATTENTION, WHAT IF WIND IS IN DIAGONAL DIRECTION?</v>
      </c>
    </row>
    <row r="96">
      <c r="A96" t="str">
        <v>CALCULATION OF BALLAST WEIGHTS</v>
      </c>
    </row>
    <row r="97">
      <c r="B97" t="str">
        <v>Assume 1 ballast per intermediate post</v>
      </c>
    </row>
    <row r="98">
      <c r="B98" t="str">
        <v>Number of intermediate posts in length</v>
      </c>
      <c r="D98">
        <f>D20</f>
        <v>3</v>
      </c>
    </row>
    <row r="99">
      <c r="B99" t="str">
        <v>Number of intermediate posts in width</v>
      </c>
      <c r="D99">
        <f>D21</f>
        <v>1</v>
      </c>
    </row>
    <row r="100">
      <c r="B100" t="str">
        <v>Number of ballasts per corner post</v>
      </c>
      <c r="D100">
        <f>D22</f>
        <v>1</v>
      </c>
      <c r="J100" t="str">
        <v>-</v>
      </c>
    </row>
    <row r="101">
      <c r="B101" t="str">
        <v>Friction coefficient</v>
      </c>
      <c r="D101">
        <v>0.26</v>
      </c>
    </row>
    <row r="102">
      <c r="B102" t="str">
        <v>Total number of ballasts</v>
      </c>
      <c r="D102">
        <f>2*($D$98+$D$99)+4*$D$100</f>
        <v>12</v>
      </c>
    </row>
    <row r="103">
      <c r="K103" t="str">
        <v>Unacceptable slight move of ballasts (use only windward ballasts)</v>
      </c>
    </row>
    <row r="104">
      <c r="K104" t="str">
        <v>OPEN</v>
      </c>
      <c r="L104" t="str">
        <v>PART-ENC</v>
      </c>
      <c r="O104" t="str">
        <v>Critical load used to calculate ballasts</v>
      </c>
    </row>
    <row r="105">
      <c r="I105" t="str">
        <v>Ballast weight based on drag in length and friction (use only windward ballasts)</v>
      </c>
      <c r="J105" t="str">
        <v>lbs</v>
      </c>
      <c r="K105">
        <f>-K$73/$D$101/($D$99+2)</f>
        <v>120.94454220540626</v>
      </c>
      <c r="L105">
        <f>-L$73/$D$101/($D$99+2)</f>
        <v>288.8205128205128</v>
      </c>
      <c r="O105" t="str">
        <f>IF(K$110=K105,"Fx","")</f>
        <v/>
      </c>
      <c r="P105" t="str">
        <f>IF(L$110=L105,"Fx","")</f>
        <v/>
      </c>
    </row>
    <row r="106">
      <c r="I106" t="str">
        <v>Ballast weight based on drag in width and friction (use only windward ballasts)</v>
      </c>
      <c r="J106" t="str">
        <v>lbs</v>
      </c>
      <c r="K106">
        <f>-K$74/$D$101/($D$98+2)</f>
        <v>126.03076923076924</v>
      </c>
      <c r="L106">
        <f>-L$74/$D$101/($D$98+2)</f>
        <v>354.6024587648063</v>
      </c>
      <c r="O106" t="str">
        <f>IF(K$110=K106,"Fy","")</f>
        <v>Fy</v>
      </c>
      <c r="P106" t="str">
        <f>IF(L$110=L106,"Fy","")</f>
        <v>Fy</v>
      </c>
    </row>
    <row r="107">
      <c r="I107" t="str">
        <v>Individual ballast weight based on vertical force</v>
      </c>
      <c r="J107" t="str">
        <v>lbs</v>
      </c>
      <c r="K107">
        <f>K$75/$D$102</f>
        <v>58.18260130022866</v>
      </c>
      <c r="L107">
        <f>L$75/$D$102</f>
        <v>72.97527008527808</v>
      </c>
      <c r="O107" t="str">
        <f>IF(K$110=K107,"Fz","")</f>
        <v/>
      </c>
      <c r="P107" t="str">
        <f>IF(L$110=L107,"Fz","")</f>
        <v/>
      </c>
    </row>
    <row r="108">
      <c r="I108" t="str">
        <v>Individual ballast weight based on overturn about length</v>
      </c>
      <c r="J108" t="str">
        <v>lbs</v>
      </c>
      <c r="K108">
        <f>K$76/$D$83/($D$98+$D$99+2*$D$100)</f>
        <v>57.14294723787362</v>
      </c>
      <c r="L108">
        <f>L$76/$D$83/($D$98+$D$99+2*$D$100)</f>
        <v>86.93418104834227</v>
      </c>
      <c r="O108" t="str">
        <f>IF(K$110=K108,"Mx","")</f>
        <v/>
      </c>
      <c r="P108" t="str">
        <f>IF(L$110=L108,"Mx","")</f>
        <v/>
      </c>
    </row>
    <row r="109">
      <c r="I109" t="str">
        <v>Individual ballast weight based on overturn about width</v>
      </c>
      <c r="J109" t="str">
        <v>lbs</v>
      </c>
      <c r="K109">
        <f>K$77/$D$82/($D$99+$D$98+2*$D$100)</f>
        <v>62.305179003506105</v>
      </c>
      <c r="L109">
        <f>L$77/$D$82/($D$99+$D$98+2*$D$100)</f>
        <v>71.78455097594107</v>
      </c>
      <c r="O109" t="str">
        <f>IF(K$110=K109,"My","")</f>
        <v/>
      </c>
      <c r="P109" t="str">
        <f>IF(L$110=L109,"My","")</f>
        <v/>
      </c>
    </row>
    <row r="110">
      <c r="I110" t="str">
        <v>Weight of each ballast</v>
      </c>
      <c r="J110" t="str">
        <v>lbs</v>
      </c>
      <c r="K110">
        <f>MAX(K105:K106,K108:K109)</f>
        <v>126.03076923076924</v>
      </c>
      <c r="L110">
        <f>MAX(L105:L106,L108:L109)</f>
        <v>354.6024587648063</v>
      </c>
    </row>
    <row r="111">
      <c r="K111" t="str">
        <v>Fixed configuration (use all ballasts)</v>
      </c>
    </row>
    <row r="112">
      <c r="K112" t="str">
        <v>OPEN</v>
      </c>
      <c r="L112" t="str">
        <v>PART-ENC</v>
      </c>
    </row>
    <row r="113">
      <c r="I113" t="str">
        <v>Ballast weight based on drag in length and friction (use all ballasts)</v>
      </c>
      <c r="J113" t="str">
        <v>lbs</v>
      </c>
      <c r="K113">
        <f>-K$73/$D$101/$D$102</f>
        <v>30.236135551351566</v>
      </c>
      <c r="L113">
        <f>-L$73/$D$101/$D$102</f>
        <v>72.2051282051282</v>
      </c>
      <c r="O113" t="str">
        <f>IF(K$118=K113,"Fx","")</f>
        <v/>
      </c>
      <c r="P113" t="str">
        <f>IF(L$118=L113,"Fx","")</f>
        <v/>
      </c>
    </row>
    <row r="114">
      <c r="I114" t="str">
        <v>Ballast weight based on drag in width and friction (use all ballasts)</v>
      </c>
      <c r="J114" t="str">
        <v>lbs</v>
      </c>
      <c r="K114">
        <f>-K$74/$D$101/$D$102</f>
        <v>52.51282051282052</v>
      </c>
      <c r="L114">
        <f>-L$74/$D$101/$D$102</f>
        <v>147.75102448533593</v>
      </c>
      <c r="O114" t="str">
        <f>IF(K$118=K114,"Fy","")</f>
        <v/>
      </c>
      <c r="P114" t="str">
        <f>IF(L$118=L114,"Fy","")</f>
        <v>Fy</v>
      </c>
    </row>
    <row r="115">
      <c r="I115" t="str">
        <v>Individual ballast weight based on vertical force</v>
      </c>
      <c r="J115" t="str">
        <v>lbs</v>
      </c>
      <c r="K115">
        <f>K$75/$D$102</f>
        <v>58.18260130022866</v>
      </c>
      <c r="L115">
        <f>L$75/$D$102</f>
        <v>72.97527008527808</v>
      </c>
      <c r="O115" t="str">
        <f>IF(K$118=K115,"Fz","")</f>
        <v/>
      </c>
      <c r="P115" t="str">
        <f>IF(L$118=L115,"Fz","")</f>
        <v/>
      </c>
    </row>
    <row r="116">
      <c r="I116" t="str">
        <v>Individual ballast weight based on overturn about length</v>
      </c>
      <c r="J116" t="str">
        <v>lbs</v>
      </c>
      <c r="K116">
        <f>K$76/$D$83/($D$98+($D$99+2)+2*($D$100-1))</f>
        <v>57.14294723787362</v>
      </c>
      <c r="L116">
        <f>L$76/$D$83/($D$98+($D$99+2)+2*($D$100-1))</f>
        <v>86.93418104834227</v>
      </c>
      <c r="O116" t="str">
        <f>IF(K$118=K116,"Mx","")</f>
        <v/>
      </c>
      <c r="P116" t="str">
        <f>IF(L$118=L116,"Mx","")</f>
        <v/>
      </c>
    </row>
    <row r="117">
      <c r="I117" t="str">
        <v>Individual ballast weight based on overturn about width</v>
      </c>
      <c r="J117" t="str">
        <v>lbs</v>
      </c>
      <c r="K117">
        <f>K$77/$D$82/($D$99+($D$98+2)+2*($D$100-1))</f>
        <v>62.305179003506105</v>
      </c>
      <c r="L117">
        <f>L$77/$D$82/($D$99+($D$98+2)+2*($D$100-1))</f>
        <v>71.78455097594107</v>
      </c>
      <c r="O117" t="str">
        <f>IF(K$118=K117,"My","")</f>
        <v>My</v>
      </c>
      <c r="P117" t="str">
        <f>IF(L$118=L117,"My","")</f>
        <v/>
      </c>
    </row>
    <row r="118">
      <c r="I118" t="str">
        <v>Weight of each ballast</v>
      </c>
      <c r="J118" t="str">
        <v>lbs</v>
      </c>
      <c r="K118">
        <f>MAX(K113:K114,K116:K117)</f>
        <v>62.305179003506105</v>
      </c>
      <c r="L118">
        <f>MAX(L113:L114,L116:L117)</f>
        <v>147.75102448533593</v>
      </c>
    </row>
    <row r="123">
      <c r="A123" t="str">
        <v>Tent definition</v>
      </c>
      <c r="N123" t="str">
        <v>ALL RESULTS</v>
      </c>
      <c r="R123" t="str">
        <v>Tent definition</v>
      </c>
      <c r="AI123" t="str">
        <v>Tent definition</v>
      </c>
      <c r="AZ123" t="str">
        <v>Tent definition</v>
      </c>
      <c r="BQ123" t="str">
        <v>Tent definition</v>
      </c>
      <c r="CH123" t="str">
        <v>Tent definition</v>
      </c>
      <c r="CY123" t="str">
        <v>Tent definition</v>
      </c>
      <c r="DP123" t="str">
        <v>Tent definition</v>
      </c>
    </row>
    <row r="124">
      <c r="A124">
        <v>1</v>
      </c>
      <c r="B124" t="str">
        <v>X-dimension</v>
      </c>
      <c r="C124" t="str">
        <v>(ft)</v>
      </c>
      <c r="D124">
        <f>$D82</f>
        <v>40</v>
      </c>
      <c r="J124" t="str">
        <v>OPEN</v>
      </c>
      <c r="K124" t="str">
        <v>PART-ENC</v>
      </c>
      <c r="N124" t="str">
        <v>OPEN</v>
      </c>
      <c r="O124" t="str">
        <v>Part-Encl</v>
      </c>
      <c r="R124">
        <v>2</v>
      </c>
      <c r="S124" t="str">
        <v>X-dimension</v>
      </c>
      <c r="T124" t="str">
        <v>(ft)</v>
      </c>
      <c r="U124">
        <f>$D82</f>
        <v>40</v>
      </c>
      <c r="AA124" t="str">
        <v>OPEN</v>
      </c>
      <c r="AB124" t="str">
        <v>PART-ENC</v>
      </c>
      <c r="AI124">
        <v>3</v>
      </c>
      <c r="AJ124" t="str">
        <v>X-dimension</v>
      </c>
      <c r="AK124" t="str">
        <v>(ft)</v>
      </c>
      <c r="AL124">
        <f>$D82</f>
        <v>40</v>
      </c>
      <c r="AR124" t="str">
        <v>OPEN</v>
      </c>
      <c r="AS124" t="str">
        <v>PART-ENC</v>
      </c>
      <c r="AZ124">
        <v>4</v>
      </c>
      <c r="BA124" t="str">
        <v>X-dimension</v>
      </c>
      <c r="BB124" t="str">
        <v>(ft)</v>
      </c>
      <c r="BC124">
        <f>$D82</f>
        <v>40</v>
      </c>
      <c r="BI124" t="str">
        <v>OPEN</v>
      </c>
      <c r="BJ124" t="str">
        <v>PART-ENC</v>
      </c>
      <c r="BQ124">
        <v>5</v>
      </c>
      <c r="BR124" t="str">
        <v>X-dimension</v>
      </c>
      <c r="BS124" t="str">
        <v>(ft)</v>
      </c>
      <c r="BT124">
        <f>$D82</f>
        <v>40</v>
      </c>
      <c r="BZ124" t="str">
        <v>OPEN</v>
      </c>
      <c r="CA124" t="str">
        <v>PART-ENC</v>
      </c>
      <c r="CH124">
        <v>6</v>
      </c>
      <c r="CI124" t="str">
        <v>X-dimension</v>
      </c>
      <c r="CJ124" t="str">
        <v>(ft)</v>
      </c>
      <c r="CK124">
        <f>$D82</f>
        <v>40</v>
      </c>
      <c r="CQ124" t="str">
        <v>OPEN</v>
      </c>
      <c r="CR124" t="str">
        <v>PART-ENC</v>
      </c>
      <c r="CY124">
        <v>7</v>
      </c>
      <c r="CZ124" t="str">
        <v>X-dimension</v>
      </c>
      <c r="DA124" t="str">
        <v>(ft)</v>
      </c>
      <c r="DB124">
        <f>$D82</f>
        <v>40</v>
      </c>
      <c r="DH124" t="str">
        <v>OPEN</v>
      </c>
      <c r="DI124" t="str">
        <v>PART-ENC</v>
      </c>
      <c r="DP124">
        <v>8</v>
      </c>
      <c r="DQ124" t="str">
        <v>X-dimension</v>
      </c>
      <c r="DR124" t="str">
        <v>(ft)</v>
      </c>
      <c r="DS124">
        <f>$D82</f>
        <v>40</v>
      </c>
      <c r="DY124" t="str">
        <v>OPEN</v>
      </c>
      <c r="DZ124" t="str">
        <v>PART-ENC</v>
      </c>
    </row>
    <row r="125">
      <c r="A125">
        <f>A124</f>
        <v>1</v>
      </c>
      <c r="B125" t="str">
        <v>Y-dimension</v>
      </c>
      <c r="C125" t="str">
        <v>(ft)</v>
      </c>
      <c r="D125">
        <f>$D83</f>
        <v>20</v>
      </c>
      <c r="H125" t="str">
        <v>Total horizontal force (+ in X)</v>
      </c>
      <c r="I125" t="str">
        <v>lbs</v>
      </c>
      <c r="J125">
        <f>IF($D$85=1,D610,D587)</f>
        <v>-94.33674292021689</v>
      </c>
      <c r="K125">
        <f>IF($D$85=1,D671,D650)</f>
        <v>-162.41355635596622</v>
      </c>
      <c r="N125">
        <f>MIN(J125,AA125,AR125,BI125,BZ125,CQ125,DH125,DY125)</f>
        <v>-94.33674292021689</v>
      </c>
      <c r="O125">
        <f>MIN(K125,AB125,AS125,BJ125,CA125,CR125,DI125,DZ125)</f>
        <v>-189.2030968709029</v>
      </c>
      <c r="R125">
        <f>R124</f>
        <v>2</v>
      </c>
      <c r="S125" t="str">
        <v>Y-dimension</v>
      </c>
      <c r="T125" t="str">
        <v>(ft)</v>
      </c>
      <c r="U125">
        <f>$D83</f>
        <v>20</v>
      </c>
      <c r="Y125" t="str">
        <v>Total horizontal force (+ in X)</v>
      </c>
      <c r="Z125" t="str">
        <v>lbs</v>
      </c>
      <c r="AA125">
        <f>IF($D$85=1,U610,U587)</f>
        <v>-78.19593029155392</v>
      </c>
      <c r="AB125">
        <f>IF($D$85=1,U671,U650)</f>
        <v>-189.2030968709029</v>
      </c>
      <c r="AI125">
        <f>AI124</f>
        <v>3</v>
      </c>
      <c r="AJ125" t="str">
        <v>Y-dimension</v>
      </c>
      <c r="AK125" t="str">
        <v>(ft)</v>
      </c>
      <c r="AL125">
        <f>$D83</f>
        <v>20</v>
      </c>
      <c r="AP125" t="str">
        <v>Total horizontal force (+ in X)</v>
      </c>
      <c r="AQ125" t="str">
        <v>lbs</v>
      </c>
      <c r="AR125">
        <f>IF($D$85=1,AL610,AL587)</f>
        <v>-11.405110168064965</v>
      </c>
      <c r="AS125">
        <f>IF($D$85=1,AL671,AL650)</f>
        <v>-162.41355635596622</v>
      </c>
      <c r="AZ125">
        <f>AZ124</f>
        <v>4</v>
      </c>
      <c r="BA125" t="str">
        <v>Y-dimension</v>
      </c>
      <c r="BB125" t="str">
        <v>(ft)</v>
      </c>
      <c r="BC125">
        <f>$D83</f>
        <v>20</v>
      </c>
      <c r="BG125" t="str">
        <v>Total horizontal force (+ in X)</v>
      </c>
      <c r="BH125" t="str">
        <v>lbs</v>
      </c>
      <c r="BI125">
        <f>IF($D$85=1,BC610,BC587)</f>
        <v>-72.31137262117188</v>
      </c>
      <c r="BJ125">
        <f>IF($D$85=1,BC671,BC650)</f>
        <v>-189.2030968709029</v>
      </c>
      <c r="BQ125">
        <f>BQ124</f>
        <v>5</v>
      </c>
      <c r="BR125" t="str">
        <v>Y-dimension</v>
      </c>
      <c r="BS125" t="str">
        <v>(ft)</v>
      </c>
      <c r="BT125">
        <f>$D83</f>
        <v>20</v>
      </c>
      <c r="BX125" t="str">
        <v>Total horizontal force (+ in X)</v>
      </c>
      <c r="BY125" t="str">
        <v>lbs</v>
      </c>
      <c r="BZ125">
        <f>IF($D$85=1,BT610,BT587)</f>
        <v>3.552713678800501e-15</v>
      </c>
      <c r="CA125">
        <f>IF($D$85=1,BT671,BT650)</f>
        <v>3.552713678800501e-15</v>
      </c>
      <c r="CH125">
        <f>CH124</f>
        <v>6</v>
      </c>
      <c r="CI125" t="str">
        <v>Y-dimension</v>
      </c>
      <c r="CJ125" t="str">
        <v>(ft)</v>
      </c>
      <c r="CK125">
        <f>$D83</f>
        <v>20</v>
      </c>
      <c r="CO125" t="str">
        <v>Total horizontal force (+ in X)</v>
      </c>
      <c r="CP125" t="str">
        <v>lbs</v>
      </c>
      <c r="CQ125">
        <f>IF($D$85=1,CK610,CK587)</f>
        <v>-3.552713678800501e-15</v>
      </c>
      <c r="CR125">
        <f>IF($D$85=1,CK671,CK650)</f>
        <v>0</v>
      </c>
      <c r="CY125">
        <f>CY124</f>
        <v>7</v>
      </c>
      <c r="CZ125" t="str">
        <v>Y-dimension</v>
      </c>
      <c r="DA125" t="str">
        <v>(ft)</v>
      </c>
      <c r="DB125">
        <f>$D83</f>
        <v>20</v>
      </c>
      <c r="DF125" t="str">
        <v>Total horizontal force (+ in X)</v>
      </c>
      <c r="DG125" t="str">
        <v>lbs</v>
      </c>
      <c r="DH125">
        <f>IF($D$85=1,DB610,DB587)</f>
        <v>3.552713678800501e-15</v>
      </c>
      <c r="DI125">
        <f>IF($D$85=1,DB671,DB650)</f>
        <v>0</v>
      </c>
      <c r="DP125">
        <f>DP124</f>
        <v>8</v>
      </c>
      <c r="DQ125" t="str">
        <v>Y-dimension</v>
      </c>
      <c r="DR125" t="str">
        <v>(ft)</v>
      </c>
      <c r="DS125">
        <f>$D83</f>
        <v>20</v>
      </c>
      <c r="DW125" t="str">
        <v>Total horizontal force (+ in X)</v>
      </c>
      <c r="DX125" t="str">
        <v>lbs</v>
      </c>
      <c r="DY125">
        <f>IF($D$85=1,DS610,DS587)</f>
        <v>1.7763568394002505e-15</v>
      </c>
      <c r="DZ125">
        <f>IF($D$85=1,DS671,DS650)</f>
        <v>0</v>
      </c>
    </row>
    <row r="126">
      <c r="A126">
        <f>A125</f>
        <v>1</v>
      </c>
      <c r="B126" t="str">
        <v>Eave height</v>
      </c>
      <c r="C126" t="str">
        <v>(ft)</v>
      </c>
      <c r="D126">
        <f>$D84</f>
        <v>8</v>
      </c>
      <c r="H126" t="str">
        <v>Total horizontal force (+ in Y)</v>
      </c>
      <c r="I126" t="str">
        <v>lbs</v>
      </c>
      <c r="J126">
        <f>IF($D$85=1,D611,D588)</f>
        <v>0</v>
      </c>
      <c r="K126">
        <f>IF($D$85=1,D672,D651)</f>
        <v>0</v>
      </c>
      <c r="N126">
        <f>MIN(J126,AA126,AR126,BI126,BZ126,CQ126,DH126,DY126)</f>
        <v>-150.0861022515419</v>
      </c>
      <c r="O126">
        <f>MIN(K126,AB126,AS126,BJ126,CA126,CR126,DI126,DZ126)</f>
        <v>-460.9831963942481</v>
      </c>
      <c r="R126">
        <f>R125</f>
        <v>2</v>
      </c>
      <c r="S126" t="str">
        <v>Eave height</v>
      </c>
      <c r="T126" t="str">
        <v>(ft)</v>
      </c>
      <c r="U126">
        <f>$D84</f>
        <v>8</v>
      </c>
      <c r="Y126" t="str">
        <v>Total horizontal force (+ in Y)</v>
      </c>
      <c r="Z126" t="str">
        <v>lbs</v>
      </c>
      <c r="AA126">
        <f>IF($D$85=1,U611,U588)</f>
        <v>0</v>
      </c>
      <c r="AB126">
        <f>IF($D$85=1,U672,U651)</f>
        <v>0</v>
      </c>
      <c r="AI126">
        <f>AI125</f>
        <v>3</v>
      </c>
      <c r="AJ126" t="str">
        <v>Eave height</v>
      </c>
      <c r="AK126" t="str">
        <v>(ft)</v>
      </c>
      <c r="AL126">
        <f>$D84</f>
        <v>8</v>
      </c>
      <c r="AP126" t="str">
        <v>Total horizontal force (+ in Y)</v>
      </c>
      <c r="AQ126" t="str">
        <v>lbs</v>
      </c>
      <c r="AR126">
        <f>IF($D$85=1,AL611,AL588)</f>
        <v>0</v>
      </c>
      <c r="AS126">
        <f>IF($D$85=1,AL672,AL651)</f>
        <v>0</v>
      </c>
      <c r="AZ126">
        <f>AZ125</f>
        <v>4</v>
      </c>
      <c r="BA126" t="str">
        <v>Eave height</v>
      </c>
      <c r="BB126" t="str">
        <v>(ft)</v>
      </c>
      <c r="BC126">
        <f>$D84</f>
        <v>8</v>
      </c>
      <c r="BG126" t="str">
        <v>Total horizontal force (+ in Y)</v>
      </c>
      <c r="BH126" t="str">
        <v>lbs</v>
      </c>
      <c r="BI126">
        <f>IF($D$85=1,BC611,BC588)</f>
        <v>0</v>
      </c>
      <c r="BJ126">
        <f>IF($D$85=1,BC672,BC651)</f>
        <v>0</v>
      </c>
      <c r="BQ126">
        <f>BQ125</f>
        <v>5</v>
      </c>
      <c r="BR126" t="str">
        <v>Eave height</v>
      </c>
      <c r="BS126" t="str">
        <v>(ft)</v>
      </c>
      <c r="BT126">
        <f>$D84</f>
        <v>8</v>
      </c>
      <c r="BX126" t="str">
        <v>Total horizontal force (+ in Y)</v>
      </c>
      <c r="BY126" t="str">
        <v>lbs</v>
      </c>
      <c r="BZ126">
        <f>IF($D$85=1,BT611,BT588)</f>
        <v>-150.0861022515419</v>
      </c>
      <c r="CA126">
        <f>IF($D$85=1,BT672,BT651)</f>
        <v>-415.20564339585206</v>
      </c>
      <c r="CH126">
        <f>CH125</f>
        <v>6</v>
      </c>
      <c r="CI126" t="str">
        <v>Eave height</v>
      </c>
      <c r="CJ126" t="str">
        <v>(ft)</v>
      </c>
      <c r="CK126">
        <f>$D84</f>
        <v>8</v>
      </c>
      <c r="CO126" t="str">
        <v>Total horizontal force (+ in Y)</v>
      </c>
      <c r="CP126" t="str">
        <v>lbs</v>
      </c>
      <c r="CQ126">
        <f>IF($D$85=1,CK611,CK588)</f>
        <v>-127.18224223550465</v>
      </c>
      <c r="CR126">
        <f>IF($D$85=1,CK672,CK651)</f>
        <v>-460.9831963942481</v>
      </c>
      <c r="CY126">
        <f>CY125</f>
        <v>7</v>
      </c>
      <c r="CZ126" t="str">
        <v>Eave height</v>
      </c>
      <c r="DA126" t="str">
        <v>(ft)</v>
      </c>
      <c r="DB126">
        <f>$D84</f>
        <v>8</v>
      </c>
      <c r="DF126" t="str">
        <v>Total horizontal force (+ in Y)</v>
      </c>
      <c r="DG126" t="str">
        <v>lbs</v>
      </c>
      <c r="DH126">
        <f>IF($D$85=1,DB611,DB588)</f>
        <v>-46.62901426058192</v>
      </c>
      <c r="DI126">
        <f>IF($D$85=1,DB672,DB651)</f>
        <v>-415.20564339585206</v>
      </c>
      <c r="DP126">
        <f>DP125</f>
        <v>8</v>
      </c>
      <c r="DQ126" t="str">
        <v>Eave height</v>
      </c>
      <c r="DR126" t="str">
        <v>(ft)</v>
      </c>
      <c r="DS126">
        <f>$D84</f>
        <v>8</v>
      </c>
      <c r="DW126" t="str">
        <v>Total horizontal force (+ in Y)</v>
      </c>
      <c r="DX126" t="str">
        <v>lbs</v>
      </c>
      <c r="DY126">
        <f>IF($D$85=1,DS611,DS588)</f>
        <v>-139.3255604990999</v>
      </c>
      <c r="DZ126">
        <f>IF($D$85=1,DS672,DS651)</f>
        <v>-460.9831963942481</v>
      </c>
    </row>
    <row r="127">
      <c r="A127">
        <f>A126</f>
        <v>1</v>
      </c>
      <c r="B127" t="str">
        <v>Band height</v>
      </c>
      <c r="C127" t="str">
        <v>(ft)</v>
      </c>
      <c r="D127">
        <f>1</f>
        <v>1</v>
      </c>
      <c r="H127" t="str">
        <v>Total vertical force (+ in Z)</v>
      </c>
      <c r="I127" t="str">
        <v>lbs</v>
      </c>
      <c r="J127">
        <f>IF($D$85=1,D612,D589)</f>
        <v>36.62459976475563</v>
      </c>
      <c r="K127">
        <f>IF($D$85=1,D673,D652)</f>
        <v>812.3942898134937</v>
      </c>
      <c r="N127">
        <f>MAX(J127,AA127,AR127,BI127,BZ127,CQ127,DH127,DY127)</f>
        <v>698.1912156027439</v>
      </c>
      <c r="O127">
        <f>MAX(K127,AB127,AS127,BJ127,CA127,CR127,DI127,DZ127)</f>
        <v>875.703241023337</v>
      </c>
      <c r="R127">
        <f>R126</f>
        <v>2</v>
      </c>
      <c r="S127" t="str">
        <v>Band height</v>
      </c>
      <c r="T127" t="str">
        <v>(ft)</v>
      </c>
      <c r="U127">
        <v>1</v>
      </c>
      <c r="Y127" t="str">
        <v>Total vertical force (+ in Z)</v>
      </c>
      <c r="Z127" t="str">
        <v>lbs</v>
      </c>
      <c r="AA127">
        <f>IF($D$85=1,U612,U589)</f>
        <v>8.71482326264162</v>
      </c>
      <c r="AB127">
        <f>IF($D$85=1,U673,U652)</f>
        <v>615.6697462684924</v>
      </c>
      <c r="AI127">
        <f>AI126</f>
        <v>3</v>
      </c>
      <c r="AJ127" t="str">
        <v>Band height</v>
      </c>
      <c r="AK127" t="str">
        <v>(ft)</v>
      </c>
      <c r="AL127">
        <v>1</v>
      </c>
      <c r="AP127" t="str">
        <v>Total vertical force (+ in Z)</v>
      </c>
      <c r="AQ127" t="str">
        <v>lbs</v>
      </c>
      <c r="AR127">
        <f>IF($D$85=1,AL612,AL589)</f>
        <v>698.1912156027439</v>
      </c>
      <c r="AS127">
        <f>IF($D$85=1,AL673,AL652)</f>
        <v>-115.96617510306928</v>
      </c>
      <c r="AZ127">
        <f>AZ126</f>
        <v>4</v>
      </c>
      <c r="BA127" t="str">
        <v>Band height</v>
      </c>
      <c r="BB127" t="str">
        <v>(ft)</v>
      </c>
      <c r="BC127">
        <v>1</v>
      </c>
      <c r="BG127" t="str">
        <v>Total vertical force (+ in Z)</v>
      </c>
      <c r="BH127" t="str">
        <v>lbs</v>
      </c>
      <c r="BI127">
        <f>IF($D$85=1,BC612,BC589)</f>
        <v>256.4542579855828</v>
      </c>
      <c r="BJ127">
        <f>IF($D$85=1,BC673,BC652)</f>
        <v>-312.69071864807063</v>
      </c>
      <c r="BQ127">
        <f>BQ126</f>
        <v>5</v>
      </c>
      <c r="BR127" t="str">
        <v>Band height</v>
      </c>
      <c r="BS127" t="str">
        <v>(ft)</v>
      </c>
      <c r="BT127">
        <v>1</v>
      </c>
      <c r="BX127" t="str">
        <v>Total vertical force (+ in Z)</v>
      </c>
      <c r="BY127" t="str">
        <v>lbs</v>
      </c>
      <c r="BZ127">
        <f>IF($D$85=1,BT612,BT589)</f>
        <v>-35.9673452873597</v>
      </c>
      <c r="CA127">
        <f>IF($D$85=1,BT673,BT652)</f>
        <v>875.703241023337</v>
      </c>
      <c r="CH127">
        <f>CH126</f>
        <v>6</v>
      </c>
      <c r="CI127" t="str">
        <v>Band height</v>
      </c>
      <c r="CJ127" t="str">
        <v>(ft)</v>
      </c>
      <c r="CK127">
        <v>1</v>
      </c>
      <c r="CO127" t="str">
        <v>Total vertical force (+ in Z)</v>
      </c>
      <c r="CP127" t="str">
        <v>lbs</v>
      </c>
      <c r="CQ127">
        <f>IF($D$85=1,CK612,CK589)</f>
        <v>-68.63447846420739</v>
      </c>
      <c r="CR127">
        <f>IF($D$85=1,CK673,CK652)</f>
        <v>597.3691808391184</v>
      </c>
      <c r="CY127">
        <f>CY126</f>
        <v>7</v>
      </c>
      <c r="CZ127" t="str">
        <v>Band height</v>
      </c>
      <c r="DA127" t="str">
        <v>(ft)</v>
      </c>
      <c r="DB127">
        <v>1</v>
      </c>
      <c r="DF127" t="str">
        <v>Total vertical force (+ in Z)</v>
      </c>
      <c r="DG127" t="str">
        <v>lbs</v>
      </c>
      <c r="DH127">
        <f>IF($D$85=1,DB612,DB589)</f>
        <v>633.3115285200911</v>
      </c>
      <c r="DI127">
        <f>IF($D$85=1,DB673,DB652)</f>
        <v>-52.657223893225996</v>
      </c>
      <c r="DP127">
        <f>DP126</f>
        <v>8</v>
      </c>
      <c r="DQ127" t="str">
        <v>Band height</v>
      </c>
      <c r="DR127" t="str">
        <v>(ft)</v>
      </c>
      <c r="DS127">
        <v>1</v>
      </c>
      <c r="DW127" t="str">
        <v>Total vertical force (+ in Z)</v>
      </c>
      <c r="DX127" t="str">
        <v>lbs</v>
      </c>
      <c r="DY127">
        <f>IF($D$85=1,DS612,DS589)</f>
        <v>51.4980812436211</v>
      </c>
      <c r="DZ127">
        <f>IF($D$85=1,DS673,DS652)</f>
        <v>-330.9912840774447</v>
      </c>
    </row>
    <row r="128">
      <c r="A128">
        <f>A127</f>
        <v>1</v>
      </c>
      <c r="B128" t="str">
        <v>Roof pitch in Y</v>
      </c>
      <c r="C128" t="str">
        <v>in/12in</v>
      </c>
      <c r="D128">
        <f>$D89</f>
        <v>7.199999999999999</v>
      </c>
      <c r="H128" t="str">
        <v>Overturn moment</v>
      </c>
      <c r="I128" t="str">
        <v>lbs.ft</v>
      </c>
      <c r="J128">
        <f>IF(D125&gt;D124,"Xdim ",IF(D131="X",-IF($D$85=1,D613,D590),IF($D$85=1,D613,D590)))</f>
        <v>-1203.3413881837098</v>
      </c>
      <c r="K128">
        <f>IF(D125&gt;D124,"must be ",IF(D131="X",-IF($D$85=1,D674,D653),IF($D$85=1,D674,D653)))</f>
        <v>17228.292234225857</v>
      </c>
      <c r="N128">
        <f>MAX(BZ128,CQ128,DH128,DY128)</f>
        <v>6857.1536685448345</v>
      </c>
      <c r="O128">
        <f>MAX(CA128,CR128,DI128,DZ128)</f>
        <v>10432.101725801072</v>
      </c>
      <c r="R128">
        <f>R127</f>
        <v>2</v>
      </c>
      <c r="S128" t="str">
        <v>Roof pitch in Y</v>
      </c>
      <c r="T128" t="str">
        <v>in/12in</v>
      </c>
      <c r="U128">
        <f>$D89</f>
        <v>7.199999999999999</v>
      </c>
      <c r="Y128" t="str">
        <v>Overturn moment</v>
      </c>
      <c r="Z128" t="str">
        <v>lbs.ft</v>
      </c>
      <c r="AA128">
        <f>IF(U125&gt;U124,"Xdim ",IF(U131="X",-IF($D$85=1,U613,U590),IF($D$85=1,U613,U590)))</f>
        <v>-2130.2349252159106</v>
      </c>
      <c r="AB128">
        <f>IF(U125&gt;U124,"must be ",IF(U131="X",-IF($D$85=1,U674,U653),IF($D$85=1,U674,U653)))</f>
        <v>11863.750760526773</v>
      </c>
      <c r="AI128">
        <f>AI127</f>
        <v>3</v>
      </c>
      <c r="AJ128" t="str">
        <v>Roof pitch in Y</v>
      </c>
      <c r="AK128" t="str">
        <v>in/12in</v>
      </c>
      <c r="AL128">
        <f>$D89</f>
        <v>7.199999999999999</v>
      </c>
      <c r="AP128" t="str">
        <v>Overturn moment</v>
      </c>
      <c r="AQ128" t="str">
        <v>lbs.ft</v>
      </c>
      <c r="AR128">
        <f>IF(AL125&gt;AL124,"Xdim ",IF(AL131="X",-IF($D$85=1,AL613,AL590),IF($D$85=1,AL613,AL590)))</f>
        <v>14953.242960841464</v>
      </c>
      <c r="AS128">
        <f>IF(AL125&gt;AL124,"must be ",IF(AL131="X",-IF($D$85=1,AL674,AL653),IF($D$85=1,AL674,AL653)))</f>
        <v>-1338.9170641054025</v>
      </c>
      <c r="AZ128">
        <f>AZ127</f>
        <v>4</v>
      </c>
      <c r="BA128" t="str">
        <v>Roof pitch in Y</v>
      </c>
      <c r="BB128" t="str">
        <v>in/12in</v>
      </c>
      <c r="BC128">
        <f>$D89</f>
        <v>7.199999999999999</v>
      </c>
      <c r="BG128" t="str">
        <v>Overturn moment</v>
      </c>
      <c r="BH128" t="str">
        <v>lbs.ft</v>
      </c>
      <c r="BI128">
        <f>IF(BC125&gt;BC124,"Xdim ",IF(BC131="X",-IF($D$85=1,BC613,BC590),IF($D$85=1,BC613,BC590)))</f>
        <v>3233.398134741052</v>
      </c>
      <c r="BJ128">
        <f>IF(BC125&gt;BC124,"must be ",IF(BC131="X",-IF($D$85=1,BC674,BC653),IF($D$85=1,BC674,BC653)))</f>
        <v>-6703.458537804485</v>
      </c>
      <c r="BQ128">
        <f>BQ127</f>
        <v>5</v>
      </c>
      <c r="BR128" t="str">
        <v>Roof pitch in Y</v>
      </c>
      <c r="BS128" t="str">
        <v>in/12in</v>
      </c>
      <c r="BT128">
        <f>$D89</f>
        <v>7.199999999999999</v>
      </c>
      <c r="BX128" t="str">
        <v>Overturn moment</v>
      </c>
      <c r="BY128" t="str">
        <v>lbs.ft</v>
      </c>
      <c r="BZ128">
        <f>IF(BT125&gt;BT124,"Xdim ",IF(BT131="X",-IF($D$85=1,BT613,BT590),IF($D$85=1,BT613,BT590)))</f>
        <v>-8.694314982815115</v>
      </c>
      <c r="CA128">
        <f>IF(BT125&gt;BT124,"must be ",IF(BT131="X",-IF($D$85=1,BT674,BT653),IF($D$85=1,BT674,BT653)))</f>
        <v>10432.101725801072</v>
      </c>
      <c r="CH128">
        <f>CH127</f>
        <v>6</v>
      </c>
      <c r="CI128" t="str">
        <v>Roof pitch in Y</v>
      </c>
      <c r="CJ128" t="str">
        <v>in/12in</v>
      </c>
      <c r="CK128">
        <f>$D89</f>
        <v>7.199999999999999</v>
      </c>
      <c r="CO128" t="str">
        <v>Overturn moment</v>
      </c>
      <c r="CP128" t="str">
        <v>lbs.ft</v>
      </c>
      <c r="CQ128">
        <f>IF(CK125&gt;CK124,"Xdim ",IF(CK131="X",-IF($D$85=1,CK613,CK590),IF($D$85=1,CK613,CK590)))</f>
        <v>-600.4515407160721</v>
      </c>
      <c r="CR128">
        <f>IF(CK125&gt;CK124,"must be ",IF(CK131="X",-IF($D$85=1,CK674,CK653),IF($D$85=1,CK674,CK653)))</f>
        <v>7368.096839941368</v>
      </c>
      <c r="CY128">
        <f>CY127</f>
        <v>7</v>
      </c>
      <c r="CZ128" t="str">
        <v>Roof pitch in Y</v>
      </c>
      <c r="DA128" t="str">
        <v>in/12in</v>
      </c>
      <c r="DB128">
        <f>$D89</f>
        <v>7.199999999999999</v>
      </c>
      <c r="DF128" t="str">
        <v>Overturn moment</v>
      </c>
      <c r="DG128" t="str">
        <v>lbs.ft</v>
      </c>
      <c r="DH128">
        <f>IF(DB125&gt;DB124,"Xdim ",IF(DB131="X",-IF($D$85=1,DB613,DB590),IF($D$85=1,DB613,DB590)))</f>
        <v>6857.1536685448345</v>
      </c>
      <c r="DI128">
        <f>IF(DB125&gt;DB124,"must be ",IF(DB131="X",-IF($D$85=1,DB674,DB653),IF($D$85=1,DB674,DB653)))</f>
        <v>1148.497076635446</v>
      </c>
      <c r="DP128">
        <f>DP127</f>
        <v>8</v>
      </c>
      <c r="DQ128" t="str">
        <v>Roof pitch in Y</v>
      </c>
      <c r="DR128" t="str">
        <v>in/12in</v>
      </c>
      <c r="DS128">
        <f>$D89</f>
        <v>7.199999999999999</v>
      </c>
      <c r="DW128" t="str">
        <v>Overturn moment</v>
      </c>
      <c r="DX128" t="str">
        <v>lbs.ft</v>
      </c>
      <c r="DY128">
        <f>IF(DS125&gt;DS124,"Xdim ",IF(DS131="X",-IF($D$85=1,DS613,DS590),IF($D$85=1,DS613,DS590)))</f>
        <v>761.7022569033336</v>
      </c>
      <c r="DZ128">
        <f>IF(DS125&gt;DS124,"must be ",IF(DS131="X",-IF($D$85=1,DS674,DS653),IF($D$85=1,DS674,DS653)))</f>
        <v>-1915.5078092242616</v>
      </c>
    </row>
    <row r="129">
      <c r="A129">
        <f>A128</f>
        <v>1</v>
      </c>
      <c r="B129" t="str">
        <v>Roof pitch in X</v>
      </c>
      <c r="C129" t="str">
        <v>in/12in</v>
      </c>
      <c r="D129">
        <f>$D90</f>
        <v>3.6</v>
      </c>
      <c r="J129" t="str">
        <v>Must ALWAYS be POSITIVE for overturn</v>
      </c>
      <c r="N129">
        <f>MAX(J128,AA128,AR128,BI128)</f>
        <v>14953.242960841464</v>
      </c>
      <c r="O129">
        <f>MAX(K128,AB128,AS128,BJ128)</f>
        <v>17228.292234225857</v>
      </c>
      <c r="R129">
        <f>R128</f>
        <v>2</v>
      </c>
      <c r="S129" t="str">
        <v>Roof pitch in X</v>
      </c>
      <c r="T129" t="str">
        <v>in/12in</v>
      </c>
      <c r="U129">
        <f>$D90</f>
        <v>3.6</v>
      </c>
      <c r="V129" t="str">
        <v>(Enter 0 if vertical)</v>
      </c>
      <c r="AA129" t="str">
        <v>Must ALWAYS be POSITIVE for overturn</v>
      </c>
      <c r="AI129">
        <f>AI128</f>
        <v>3</v>
      </c>
      <c r="AJ129" t="str">
        <v>Roof pitch in X</v>
      </c>
      <c r="AK129" t="str">
        <v>in/12in</v>
      </c>
      <c r="AL129">
        <f>$D90</f>
        <v>3.6</v>
      </c>
      <c r="AM129" t="str">
        <v>(Enter 0 if vertical)</v>
      </c>
      <c r="AR129" t="str">
        <v>Must ALWAYS be POSITIVE for overturn</v>
      </c>
      <c r="AZ129">
        <f>AZ128</f>
        <v>4</v>
      </c>
      <c r="BA129" t="str">
        <v>Roof pitch in X</v>
      </c>
      <c r="BB129" t="str">
        <v>in/12in</v>
      </c>
      <c r="BC129">
        <f>$D90</f>
        <v>3.6</v>
      </c>
      <c r="BD129" t="str">
        <v>(Enter 0 if vertical)</v>
      </c>
      <c r="BI129" t="str">
        <v>Must ALWAYS be POSITIVE for overturn</v>
      </c>
      <c r="BQ129">
        <f>BQ128</f>
        <v>5</v>
      </c>
      <c r="BR129" t="str">
        <v>Roof pitch in X</v>
      </c>
      <c r="BS129" t="str">
        <v>in/12in</v>
      </c>
      <c r="BT129">
        <f>$D90</f>
        <v>3.6</v>
      </c>
      <c r="BU129" t="str">
        <v>(Enter 0 if vertical)</v>
      </c>
      <c r="BZ129" t="str">
        <v>Must ALWAYS be POSITIVE for overturn</v>
      </c>
      <c r="CH129">
        <f>CH128</f>
        <v>6</v>
      </c>
      <c r="CI129" t="str">
        <v>Roof pitch in X</v>
      </c>
      <c r="CJ129" t="str">
        <v>in/12in</v>
      </c>
      <c r="CK129">
        <f>$D90</f>
        <v>3.6</v>
      </c>
      <c r="CL129" t="str">
        <v>(Enter 0 if vertical)</v>
      </c>
      <c r="CQ129" t="str">
        <v>Must ALWAYS be POSITIVE for overturn</v>
      </c>
      <c r="CY129">
        <f>CY128</f>
        <v>7</v>
      </c>
      <c r="CZ129" t="str">
        <v>Roof pitch in X</v>
      </c>
      <c r="DA129" t="str">
        <v>in/12in</v>
      </c>
      <c r="DB129">
        <f>$D90</f>
        <v>3.6</v>
      </c>
      <c r="DC129" t="str">
        <v>(Enter 0 if vertical)</v>
      </c>
      <c r="DH129" t="str">
        <v>Must ALWAYS be POSITIVE for overturn</v>
      </c>
      <c r="DP129">
        <f>DP128</f>
        <v>8</v>
      </c>
      <c r="DQ129" t="str">
        <v>Roof pitch in X</v>
      </c>
      <c r="DR129" t="str">
        <v>in/12in</v>
      </c>
      <c r="DS129">
        <f>$D90</f>
        <v>3.6</v>
      </c>
      <c r="DT129" t="str">
        <v>(Enter 0 if vertical)</v>
      </c>
      <c r="DY129" t="str">
        <v>Must ALWAYS be POSITIVE for overturn</v>
      </c>
    </row>
    <row r="130">
      <c r="A130">
        <f>A129</f>
        <v>1</v>
      </c>
      <c r="D130" t="str">
        <v>Case 1</v>
      </c>
      <c r="R130">
        <f>R129</f>
        <v>2</v>
      </c>
      <c r="U130" t="str">
        <v>Case 1</v>
      </c>
      <c r="AI130">
        <f>AI129</f>
        <v>3</v>
      </c>
      <c r="AL130" t="str">
        <v>Case 1</v>
      </c>
      <c r="AZ130">
        <f>AZ129</f>
        <v>4</v>
      </c>
      <c r="BC130" t="str">
        <v>Case 1</v>
      </c>
      <c r="BQ130">
        <f>BQ129</f>
        <v>5</v>
      </c>
      <c r="BT130" t="str">
        <v>Case 1</v>
      </c>
      <c r="CH130">
        <f>CH129</f>
        <v>6</v>
      </c>
      <c r="CK130" t="str">
        <v>Case 1</v>
      </c>
      <c r="CY130">
        <f>CY129</f>
        <v>7</v>
      </c>
      <c r="DB130" t="str">
        <v>Case 1</v>
      </c>
      <c r="DP130">
        <f>DP129</f>
        <v>8</v>
      </c>
      <c r="DS130" t="str">
        <v>Case 1</v>
      </c>
    </row>
    <row r="131">
      <c r="A131">
        <f>A130</f>
        <v>1</v>
      </c>
      <c r="C131" t="str">
        <v>Wind direction (X or Y)</v>
      </c>
      <c r="D131" t="str">
        <v>X</v>
      </c>
      <c r="R131">
        <f>R130</f>
        <v>2</v>
      </c>
      <c r="T131" t="str">
        <v>Wind direction (X or Y)</v>
      </c>
      <c r="U131" t="str">
        <v>X</v>
      </c>
      <c r="AI131">
        <f>AI130</f>
        <v>3</v>
      </c>
      <c r="AK131" t="str">
        <v>Wind direction (X or Y)</v>
      </c>
      <c r="AL131" t="str">
        <v>X</v>
      </c>
      <c r="AZ131">
        <f>AZ130</f>
        <v>4</v>
      </c>
      <c r="BB131" t="str">
        <v>Wind direction (X or Y)</v>
      </c>
      <c r="BC131" t="str">
        <v>X</v>
      </c>
      <c r="BQ131">
        <f>BQ130</f>
        <v>5</v>
      </c>
      <c r="BS131" t="str">
        <v>Wind direction (X or Y)</v>
      </c>
      <c r="BT131" t="str">
        <v>Y</v>
      </c>
      <c r="CH131">
        <f>CH130</f>
        <v>6</v>
      </c>
      <c r="CJ131" t="str">
        <v>Wind direction (X or Y)</v>
      </c>
      <c r="CK131" t="str">
        <v>Y</v>
      </c>
      <c r="CY131">
        <f>CY130</f>
        <v>7</v>
      </c>
      <c r="DA131" t="str">
        <v>Wind direction (X or Y)</v>
      </c>
      <c r="DB131" t="str">
        <v>Y</v>
      </c>
      <c r="DP131">
        <f>DP130</f>
        <v>8</v>
      </c>
      <c r="DR131" t="str">
        <v>Wind direction (X or Y)</v>
      </c>
      <c r="DS131" t="str">
        <v>Y</v>
      </c>
    </row>
    <row r="132">
      <c r="A132">
        <f>A131</f>
        <v>1</v>
      </c>
      <c r="C132" t="str">
        <v>Wind speed (mph) from Step 2</v>
      </c>
      <c r="D132">
        <f>$D91</f>
        <v>20</v>
      </c>
      <c r="R132">
        <f>R131</f>
        <v>2</v>
      </c>
      <c r="T132" t="str">
        <v>Wind speed (mph) from Step 2</v>
      </c>
      <c r="U132">
        <f>$D91</f>
        <v>20</v>
      </c>
      <c r="AI132">
        <f>AI131</f>
        <v>3</v>
      </c>
      <c r="AK132" t="str">
        <v>Wind speed (mph) from Step 2</v>
      </c>
      <c r="AL132">
        <f>$D91</f>
        <v>20</v>
      </c>
      <c r="AZ132">
        <f>AZ131</f>
        <v>4</v>
      </c>
      <c r="BB132" t="str">
        <v>Wind speed (mph) from Step 2</v>
      </c>
      <c r="BC132">
        <f>$D91</f>
        <v>20</v>
      </c>
      <c r="BQ132">
        <f>BQ131</f>
        <v>5</v>
      </c>
      <c r="BS132" t="str">
        <v>Wind speed (mph) from Step 2</v>
      </c>
      <c r="BT132">
        <f>$D91</f>
        <v>20</v>
      </c>
      <c r="CH132">
        <f>CH131</f>
        <v>6</v>
      </c>
      <c r="CJ132" t="str">
        <v>Wind speed (mph) from Step 2</v>
      </c>
      <c r="CK132">
        <f>$D91</f>
        <v>20</v>
      </c>
      <c r="CY132">
        <f>CY131</f>
        <v>7</v>
      </c>
      <c r="DA132" t="str">
        <v>Wind speed (mph) from Step 2</v>
      </c>
      <c r="DB132">
        <f>$D91</f>
        <v>20</v>
      </c>
      <c r="DP132">
        <f>DP131</f>
        <v>8</v>
      </c>
      <c r="DR132" t="str">
        <v>Wind speed (mph) from Step 2</v>
      </c>
      <c r="DS132">
        <f>$D91</f>
        <v>20</v>
      </c>
    </row>
    <row r="133">
      <c r="A133">
        <f>A132</f>
        <v>1</v>
      </c>
      <c r="C133" t="str">
        <v>Case 1 or 2 for Internal pressure coefficient (GCpi) in Step 3</v>
      </c>
      <c r="D133">
        <v>1</v>
      </c>
      <c r="R133">
        <f>R132</f>
        <v>2</v>
      </c>
      <c r="T133" t="str">
        <v>Case 1 or 2 for Internal pressure coefficient (GCpi) in Step 3</v>
      </c>
      <c r="U133">
        <v>1</v>
      </c>
      <c r="AI133">
        <f>AI132</f>
        <v>3</v>
      </c>
      <c r="AK133" t="str">
        <v>Case 1 or 2 for Internal pressure coefficient (GCpi) in Step 3</v>
      </c>
      <c r="AL133">
        <v>2</v>
      </c>
      <c r="AZ133">
        <f>AZ132</f>
        <v>4</v>
      </c>
      <c r="BB133" t="str">
        <v>Case 1 or 2 for Internal pressure coefficient (GCpi) in Step 3</v>
      </c>
      <c r="BC133">
        <v>2</v>
      </c>
      <c r="BQ133">
        <f>BQ132</f>
        <v>5</v>
      </c>
      <c r="BS133" t="str">
        <v>Case 1 or 2 for Internal pressure coefficient (GCpi) in Step 3</v>
      </c>
      <c r="BT133">
        <v>1</v>
      </c>
      <c r="CH133">
        <f>CH132</f>
        <v>6</v>
      </c>
      <c r="CJ133" t="str">
        <v>Case 1 or 2 for Internal pressure coefficient (GCpi) in Step 3</v>
      </c>
      <c r="CK133">
        <v>1</v>
      </c>
      <c r="CY133">
        <f>CY132</f>
        <v>7</v>
      </c>
      <c r="DA133" t="str">
        <v>Case 1 or 2 for Internal pressure coefficient (GCpi) in Step 3</v>
      </c>
      <c r="DB133">
        <v>2</v>
      </c>
      <c r="DP133">
        <f>DP132</f>
        <v>8</v>
      </c>
      <c r="DR133" t="str">
        <v>Case 1 or 2 for Internal pressure coefficient (GCpi) in Step 3</v>
      </c>
      <c r="DS133">
        <v>2</v>
      </c>
    </row>
    <row r="134">
      <c r="A134">
        <f>A133</f>
        <v>1</v>
      </c>
      <c r="C134" t="str">
        <v>Load case (A or B, both must be tested) for CN or Cp in Step 6</v>
      </c>
      <c r="D134" t="str">
        <v>A</v>
      </c>
      <c r="R134">
        <f>R133</f>
        <v>2</v>
      </c>
      <c r="T134" t="str">
        <v>Load case (A or B, both must be tested) for CN or Cp in Step 6</v>
      </c>
      <c r="U134" t="str">
        <v>B</v>
      </c>
      <c r="AI134">
        <f>AI133</f>
        <v>3</v>
      </c>
      <c r="AK134" t="str">
        <v>Load case (A or B, both must be tested) for CN or Cp in Step 6</v>
      </c>
      <c r="AL134" t="str">
        <v>A</v>
      </c>
      <c r="AZ134">
        <f>AZ133</f>
        <v>4</v>
      </c>
      <c r="BB134" t="str">
        <v>Load case (A or B, both must be tested) for CN or Cp in Step 6</v>
      </c>
      <c r="BC134" t="str">
        <v>B</v>
      </c>
      <c r="BQ134">
        <f>BQ133</f>
        <v>5</v>
      </c>
      <c r="BS134" t="str">
        <v>Load case (A or B, both must be tested) for CN or Cp in Step 6</v>
      </c>
      <c r="BT134" t="str">
        <v>A</v>
      </c>
      <c r="CH134">
        <f>CH133</f>
        <v>6</v>
      </c>
      <c r="CJ134" t="str">
        <v>Load case (A or B, both must be tested) for CN or Cp in Step 6</v>
      </c>
      <c r="CK134" t="str">
        <v>B</v>
      </c>
      <c r="CY134">
        <f>CY133</f>
        <v>7</v>
      </c>
      <c r="DA134" t="str">
        <v>Load case (A or B, both must be tested) for CN or Cp in Step 6</v>
      </c>
      <c r="DB134" t="str">
        <v>A</v>
      </c>
      <c r="DP134">
        <f>DP133</f>
        <v>8</v>
      </c>
      <c r="DR134" t="str">
        <v>Load case (A or B, both must be tested) for CN or Cp in Step 6</v>
      </c>
      <c r="DS134" t="str">
        <v>B</v>
      </c>
    </row>
    <row r="135">
      <c r="A135">
        <f>A134</f>
        <v>1</v>
      </c>
      <c r="C135" t="str">
        <v>Wind flow (1 = clear, 2, 3 = obstructed)</v>
      </c>
      <c r="D135">
        <f>$D92</f>
        <v>1</v>
      </c>
      <c r="E135" t="str">
        <v>Clear (=1), partially obstructed (=2) or completely obstructed (=3)</v>
      </c>
      <c r="R135">
        <f>R134</f>
        <v>2</v>
      </c>
      <c r="T135" t="str">
        <v>Wind flow (1 = clear, 2, 3 = obstructed)</v>
      </c>
      <c r="U135">
        <f>$D92</f>
        <v>1</v>
      </c>
      <c r="V135" t="str">
        <v>Clear (=1), partially obstructed (=2) or completely obstructed (=3)</v>
      </c>
      <c r="AI135">
        <f>AI134</f>
        <v>3</v>
      </c>
      <c r="AK135" t="str">
        <v>Wind flow (1 = clear, 2, 3 = obstructed)</v>
      </c>
      <c r="AL135">
        <f>$D92</f>
        <v>1</v>
      </c>
      <c r="AM135" t="str">
        <v>Clear (=1), partially obstructed (=2) or completely obstructed (=3)</v>
      </c>
      <c r="AZ135">
        <f>AZ134</f>
        <v>4</v>
      </c>
      <c r="BB135" t="str">
        <v>Wind flow (1 = clear, 2, 3 = obstructed)</v>
      </c>
      <c r="BC135">
        <f>$D92</f>
        <v>1</v>
      </c>
      <c r="BD135" t="str">
        <v>Clear (=1), partially obstructed (=2) or completely obstructed (=3)</v>
      </c>
      <c r="BQ135">
        <f>BQ134</f>
        <v>5</v>
      </c>
      <c r="BS135" t="str">
        <v>Wind flow (1 = clear, 2, 3 = obstructed)</v>
      </c>
      <c r="BT135">
        <f>$D92</f>
        <v>1</v>
      </c>
      <c r="BU135" t="str">
        <v>Clear (=1), partially obstructed (=2) or completely obstructed (=3)</v>
      </c>
      <c r="CH135">
        <f>CH134</f>
        <v>6</v>
      </c>
      <c r="CJ135" t="str">
        <v>Wind flow (1 = clear, 2, 3 = obstructed)</v>
      </c>
      <c r="CK135">
        <f>$D92</f>
        <v>1</v>
      </c>
      <c r="CL135" t="str">
        <v>Clear (=1), partially obstructed (=2) or completely obstructed (=3)</v>
      </c>
      <c r="CY135">
        <f>CY134</f>
        <v>7</v>
      </c>
      <c r="DA135" t="str">
        <v>Wind flow (1 = clear, 2, 3 = obstructed)</v>
      </c>
      <c r="DB135">
        <f>$D92</f>
        <v>1</v>
      </c>
      <c r="DC135" t="str">
        <v>Clear (=1), partially obstructed (=2) or completely obstructed (=3)</v>
      </c>
      <c r="DP135">
        <f>DP134</f>
        <v>8</v>
      </c>
      <c r="DR135" t="str">
        <v>Wind flow (1 = clear, 2, 3 = obstructed)</v>
      </c>
      <c r="DS135">
        <f>$D92</f>
        <v>1</v>
      </c>
      <c r="DT135" t="str">
        <v>Clear (=1), partially obstructed (=2) or completely obstructed (=3)</v>
      </c>
    </row>
    <row r="136">
      <c r="A136">
        <f>A135</f>
        <v>1</v>
      </c>
      <c r="D136" t="str">
        <f>IF(D135=1,"D",IF(D135=2,"C","B"))</f>
        <v>D</v>
      </c>
      <c r="E136" t="str">
        <v>This is used at 2 locations: exposure category for Kz (Step 4) and CN (Step 6)</v>
      </c>
      <c r="R136">
        <f>R135</f>
        <v>2</v>
      </c>
      <c r="U136" t="str">
        <f>IF(U135=1,"D",IF(U135=2,"C","B"))</f>
        <v>D</v>
      </c>
      <c r="V136" t="str">
        <v>This is used at 2 locations: exposure category for Kz (Step 4) and CN (Step 6)</v>
      </c>
      <c r="AI136">
        <f>AI135</f>
        <v>3</v>
      </c>
      <c r="AL136" t="str">
        <f>IF(AL135=1,"D",IF(AL135=2,"C","B"))</f>
        <v>D</v>
      </c>
      <c r="AM136" t="str">
        <v>This is used at 2 locations: exposure category for Kz (Step 4) and CN (Step 6)</v>
      </c>
      <c r="AZ136">
        <f>AZ135</f>
        <v>4</v>
      </c>
      <c r="BC136" t="str">
        <f>IF(BC135=1,"D",IF(BC135=2,"C","B"))</f>
        <v>D</v>
      </c>
      <c r="BD136" t="str">
        <v>This is used at 2 locations: exposure category for Kz (Step 4) and CN (Step 6)</v>
      </c>
      <c r="BQ136">
        <f>BQ135</f>
        <v>5</v>
      </c>
      <c r="BT136" t="str">
        <f>IF(BT135=1,"D",IF(BT135=2,"C","B"))</f>
        <v>D</v>
      </c>
      <c r="BU136" t="str">
        <v>This is used at 2 locations: exposure category for Kz (Step 4) and CN (Step 6)</v>
      </c>
      <c r="CH136">
        <f>CH135</f>
        <v>6</v>
      </c>
      <c r="CK136" t="str">
        <f>IF(CK135=1,"D",IF(CK135=2,"C","B"))</f>
        <v>D</v>
      </c>
      <c r="CL136" t="str">
        <v>This is used at 2 locations: exposure category for Kz (Step 4) and CN (Step 6)</v>
      </c>
      <c r="CY136">
        <f>CY135</f>
        <v>7</v>
      </c>
      <c r="DB136" t="str">
        <f>IF(DB135=1,"D",IF(DB135=2,"C","B"))</f>
        <v>D</v>
      </c>
      <c r="DC136" t="str">
        <v>This is used at 2 locations: exposure category for Kz (Step 4) and CN (Step 6)</v>
      </c>
      <c r="DP136">
        <f>DP135</f>
        <v>8</v>
      </c>
      <c r="DS136" t="str">
        <f>IF(DS135=1,"D",IF(DS135=2,"C","B"))</f>
        <v>D</v>
      </c>
      <c r="DT136" t="str">
        <v>This is used at 2 locations: exposure category for Kz (Step 4) and CN (Step 6)</v>
      </c>
    </row>
    <row r="137">
      <c r="A137">
        <f>A136</f>
        <v>1</v>
      </c>
      <c r="E137" t="str">
        <v>Clear wind flow denotes unobstructed wind flow with no blockage (e.g., plain, grass land, beach)</v>
      </c>
      <c r="R137">
        <f>R136</f>
        <v>2</v>
      </c>
      <c r="V137" t="str">
        <v>Clear wind flow denotes unobstructed wind flow with no blockage (e.g., plain, grass land, beach)</v>
      </c>
      <c r="AI137">
        <f>AI136</f>
        <v>3</v>
      </c>
      <c r="AM137" t="str">
        <v>Clear wind flow denotes unobstructed wind flow with no blockage (e.g., plain, grass land, beach)</v>
      </c>
      <c r="AZ137">
        <f>AZ136</f>
        <v>4</v>
      </c>
      <c r="BD137" t="str">
        <v>Clear wind flow denotes unobstructed wind flow with no blockage (e.g., plain, grass land, beach)</v>
      </c>
      <c r="BQ137">
        <f>BQ136</f>
        <v>5</v>
      </c>
      <c r="BU137" t="str">
        <v>Clear wind flow denotes unobstructed wind flow with no blockage (e.g., plain, grass land, beach)</v>
      </c>
      <c r="CH137">
        <f>CH136</f>
        <v>6</v>
      </c>
      <c r="CL137" t="str">
        <v>Clear wind flow denotes unobstructed wind flow with no blockage (e.g., plain, grass land, beach)</v>
      </c>
      <c r="CY137">
        <f>CY136</f>
        <v>7</v>
      </c>
      <c r="DC137" t="str">
        <v>Clear wind flow denotes unobstructed wind flow with no blockage (e.g., plain, grass land, beach)</v>
      </c>
      <c r="DP137">
        <f>DP136</f>
        <v>8</v>
      </c>
      <c r="DT137" t="str">
        <v>Clear wind flow denotes unobstructed wind flow with no blockage (e.g., plain, grass land, beach)</v>
      </c>
    </row>
    <row r="138">
      <c r="A138">
        <f>A137</f>
        <v>1</v>
      </c>
      <c r="E138" t="str">
        <v>Partially obstructed wind flow denotes relatively unobstructed wind flow with blockage less than or equal to 50%.</v>
      </c>
      <c r="R138">
        <f>R137</f>
        <v>2</v>
      </c>
      <c r="V138" t="str">
        <v>Partially obstructed wind flow denotes relatively unobstructed wind flow with blockage less than or equal to 50%.</v>
      </c>
      <c r="AI138">
        <f>AI137</f>
        <v>3</v>
      </c>
      <c r="AM138" t="str">
        <v>Partially obstructed wind flow denotes relatively unobstructed wind flow with blockage less than or equal to 50%.</v>
      </c>
      <c r="AZ138">
        <f>AZ137</f>
        <v>4</v>
      </c>
      <c r="BD138" t="str">
        <v>Partially obstructed wind flow denotes relatively unobstructed wind flow with blockage less than or equal to 50%.</v>
      </c>
      <c r="BQ138">
        <f>BQ137</f>
        <v>5</v>
      </c>
      <c r="BU138" t="str">
        <v>Partially obstructed wind flow denotes relatively unobstructed wind flow with blockage less than or equal to 50%.</v>
      </c>
      <c r="CH138">
        <f>CH137</f>
        <v>6</v>
      </c>
      <c r="CL138" t="str">
        <v>Partially obstructed wind flow denotes relatively unobstructed wind flow with blockage less than or equal to 50%.</v>
      </c>
      <c r="CY138">
        <f>CY137</f>
        <v>7</v>
      </c>
      <c r="DC138" t="str">
        <v>Partially obstructed wind flow denotes relatively unobstructed wind flow with blockage less than or equal to 50%.</v>
      </c>
      <c r="DP138">
        <f>DP137</f>
        <v>8</v>
      </c>
      <c r="DT138" t="str">
        <v>Partially obstructed wind flow denotes relatively unobstructed wind flow with blockage less than or equal to 50%.</v>
      </c>
    </row>
    <row r="139">
      <c r="A139">
        <f>A138</f>
        <v>1</v>
      </c>
      <c r="E139" t="str">
        <v>Completely obstructed wind flow denotes objects below roof inhibiting wind flow with &gt;50% blockage (e.g., urban environment, high dense vegetation, high cliff)</v>
      </c>
      <c r="R139">
        <f>R138</f>
        <v>2</v>
      </c>
      <c r="V139" t="str">
        <v>Completely obstructed wind flow denotes objects below roof inhibiting wind flow with &gt;50% blockage (e.g., urban environment, high dense vegetation, high cliff)</v>
      </c>
      <c r="AI139">
        <f>AI138</f>
        <v>3</v>
      </c>
      <c r="AM139" t="str">
        <v>Completely obstructed wind flow denotes objects below roof inhibiting wind flow with &gt;50% blockage (e.g., urban environment, high dense vegetation, high cliff)</v>
      </c>
      <c r="AZ139">
        <f>AZ138</f>
        <v>4</v>
      </c>
      <c r="BD139" t="str">
        <v>Completely obstructed wind flow denotes objects below roof inhibiting wind flow with &gt;50% blockage (e.g., urban environment, high dense vegetation, high cliff)</v>
      </c>
      <c r="BQ139">
        <f>BQ138</f>
        <v>5</v>
      </c>
      <c r="BU139" t="str">
        <v>Completely obstructed wind flow denotes objects below roof inhibiting wind flow with &gt;50% blockage (e.g., urban environment, high dense vegetation, high cliff)</v>
      </c>
      <c r="CH139">
        <f>CH138</f>
        <v>6</v>
      </c>
      <c r="CL139" t="str">
        <v>Completely obstructed wind flow denotes objects below roof inhibiting wind flow with &gt;50% blockage (e.g., urban environment, high dense vegetation, high cliff)</v>
      </c>
      <c r="CY139">
        <f>CY138</f>
        <v>7</v>
      </c>
      <c r="DC139" t="str">
        <v>Completely obstructed wind flow denotes objects below roof inhibiting wind flow with &gt;50% blockage (e.g., urban environment, high dense vegetation, high cliff)</v>
      </c>
      <c r="DP139">
        <f>DP138</f>
        <v>8</v>
      </c>
      <c r="DT139" t="str">
        <v>Completely obstructed wind flow denotes objects below roof inhibiting wind flow with &gt;50% blockage (e.g., urban environment, high dense vegetation, high cliff)</v>
      </c>
    </row>
    <row r="140">
      <c r="A140">
        <f>A139</f>
        <v>1</v>
      </c>
      <c r="E140" t="str">
        <v>ATTENTION: For Kz, the code 1/2/3 is replaced with D/C/B, respectively</v>
      </c>
      <c r="R140">
        <f>R139</f>
        <v>2</v>
      </c>
      <c r="V140" t="str">
        <v>ATTENTION: For Kz, the code 1/2/3 is replaced with D/C/B, respectively</v>
      </c>
      <c r="AI140">
        <f>AI139</f>
        <v>3</v>
      </c>
      <c r="AM140" t="str">
        <v>ATTENTION: For Kz, the code 1/2/3 is replaced with D/C/B, respectively</v>
      </c>
      <c r="AZ140">
        <f>AZ139</f>
        <v>4</v>
      </c>
      <c r="BD140" t="str">
        <v>ATTENTION: For Kz, the code 1/2/3 is replaced with D/C/B, respectively</v>
      </c>
      <c r="BQ140">
        <f>BQ139</f>
        <v>5</v>
      </c>
      <c r="BU140" t="str">
        <v>ATTENTION: For Kz, the code 1/2/3 is replaced with D/C/B, respectively</v>
      </c>
      <c r="CH140">
        <f>CH139</f>
        <v>6</v>
      </c>
      <c r="CL140" t="str">
        <v>ATTENTION: For Kz, the code 1/2/3 is replaced with D/C/B, respectively</v>
      </c>
      <c r="CY140">
        <f>CY139</f>
        <v>7</v>
      </c>
      <c r="DC140" t="str">
        <v>ATTENTION: For Kz, the code 1/2/3 is replaced with D/C/B, respectively</v>
      </c>
      <c r="DP140">
        <f>DP139</f>
        <v>8</v>
      </c>
      <c r="DT140" t="str">
        <v>ATTENTION: For Kz, the code 1/2/3 is replaced with D/C/B, respectively</v>
      </c>
    </row>
    <row r="141">
      <c r="A141">
        <f>A140</f>
        <v>1</v>
      </c>
      <c r="B141" t="str">
        <v>Ridge length in X</v>
      </c>
      <c r="C141" t="str">
        <v>(ft)</v>
      </c>
      <c r="D141">
        <f>IF(D129=0,D124,D124-2*D147/D129*12)</f>
        <v>0</v>
      </c>
      <c r="R141">
        <f>R140</f>
        <v>2</v>
      </c>
      <c r="S141" t="str">
        <v>Ridge length in X</v>
      </c>
      <c r="T141" t="str">
        <v>(ft)</v>
      </c>
      <c r="U141">
        <f>IF(U129=0,U124,U124-2*U147/U129*12)</f>
        <v>0</v>
      </c>
      <c r="AI141">
        <f>AI140</f>
        <v>3</v>
      </c>
      <c r="AJ141" t="str">
        <v>Ridge length in X</v>
      </c>
      <c r="AK141" t="str">
        <v>(ft)</v>
      </c>
      <c r="AL141">
        <f>IF(AL129=0,AL124,AL124-2*AL147/AL129*12)</f>
        <v>0</v>
      </c>
      <c r="AZ141">
        <f>AZ140</f>
        <v>4</v>
      </c>
      <c r="BA141" t="str">
        <v>Ridge length in X</v>
      </c>
      <c r="BB141" t="str">
        <v>(ft)</v>
      </c>
      <c r="BC141">
        <f>IF(BC129=0,BC124,BC124-2*BC147/BC129*12)</f>
        <v>0</v>
      </c>
      <c r="BQ141">
        <f>BQ140</f>
        <v>5</v>
      </c>
      <c r="BR141" t="str">
        <v>Ridge length in X</v>
      </c>
      <c r="BS141" t="str">
        <v>(ft)</v>
      </c>
      <c r="BT141">
        <f>IF(BT129=0,BT124,BT124-2*BT147/BT129*12)</f>
        <v>0</v>
      </c>
      <c r="CH141">
        <f>CH140</f>
        <v>6</v>
      </c>
      <c r="CI141" t="str">
        <v>Ridge length in X</v>
      </c>
      <c r="CJ141" t="str">
        <v>(ft)</v>
      </c>
      <c r="CK141">
        <f>IF(CK129=0,CK124,CK124-2*CK147/CK129*12)</f>
        <v>0</v>
      </c>
      <c r="CY141">
        <f>CY140</f>
        <v>7</v>
      </c>
      <c r="CZ141" t="str">
        <v>Ridge length in X</v>
      </c>
      <c r="DA141" t="str">
        <v>(ft)</v>
      </c>
      <c r="DB141">
        <f>IF(DB129=0,DB124,DB124-2*DB147/DB129*12)</f>
        <v>0</v>
      </c>
      <c r="DP141">
        <f>DP140</f>
        <v>8</v>
      </c>
      <c r="DQ141" t="str">
        <v>Ridge length in X</v>
      </c>
      <c r="DR141" t="str">
        <v>(ft)</v>
      </c>
      <c r="DS141">
        <f>IF(DS129=0,DS124,DS124-2*DS147/DS129*12)</f>
        <v>0</v>
      </c>
    </row>
    <row r="142">
      <c r="A142">
        <f>A141</f>
        <v>1</v>
      </c>
      <c r="B142" t="str">
        <v>Ridge length in Y</v>
      </c>
      <c r="C142" t="str">
        <v>(ft)</v>
      </c>
      <c r="D142">
        <v>0</v>
      </c>
      <c r="R142">
        <f>R141</f>
        <v>2</v>
      </c>
      <c r="S142" t="str">
        <v>Ridge length in Y</v>
      </c>
      <c r="T142" t="str">
        <v>(ft)</v>
      </c>
      <c r="U142">
        <v>0</v>
      </c>
      <c r="AI142">
        <f>AI141</f>
        <v>3</v>
      </c>
      <c r="AJ142" t="str">
        <v>Ridge length in Y</v>
      </c>
      <c r="AK142" t="str">
        <v>(ft)</v>
      </c>
      <c r="AL142">
        <v>0</v>
      </c>
      <c r="AZ142">
        <f>AZ141</f>
        <v>4</v>
      </c>
      <c r="BA142" t="str">
        <v>Ridge length in Y</v>
      </c>
      <c r="BB142" t="str">
        <v>(ft)</v>
      </c>
      <c r="BC142">
        <v>0</v>
      </c>
      <c r="BQ142">
        <f>BQ141</f>
        <v>5</v>
      </c>
      <c r="BR142" t="str">
        <v>Ridge length in Y</v>
      </c>
      <c r="BS142" t="str">
        <v>(ft)</v>
      </c>
      <c r="BT142">
        <v>0</v>
      </c>
      <c r="CH142">
        <f>CH141</f>
        <v>6</v>
      </c>
      <c r="CI142" t="str">
        <v>Ridge length in Y</v>
      </c>
      <c r="CJ142" t="str">
        <v>(ft)</v>
      </c>
      <c r="CK142">
        <v>0</v>
      </c>
      <c r="CY142">
        <f>CY141</f>
        <v>7</v>
      </c>
      <c r="CZ142" t="str">
        <v>Ridge length in Y</v>
      </c>
      <c r="DA142" t="str">
        <v>(ft)</v>
      </c>
      <c r="DB142">
        <v>0</v>
      </c>
      <c r="DP142">
        <f>DP141</f>
        <v>8</v>
      </c>
      <c r="DQ142" t="str">
        <v>Ridge length in Y</v>
      </c>
      <c r="DR142" t="str">
        <v>(ft)</v>
      </c>
      <c r="DS142">
        <v>0</v>
      </c>
    </row>
    <row r="143">
      <c r="A143">
        <f>A142</f>
        <v>1</v>
      </c>
      <c r="B143" t="str">
        <v>Pitch angle in Y</v>
      </c>
      <c r="C143" t="str">
        <v>(deg)</v>
      </c>
      <c r="D143">
        <f>(180/3.14159)*ATAN(D128/12)</f>
        <v>30.963782686061883</v>
      </c>
      <c r="R143">
        <f>R142</f>
        <v>2</v>
      </c>
      <c r="S143" t="str">
        <v>Pitch angle in Y</v>
      </c>
      <c r="T143" t="str">
        <v>(deg)</v>
      </c>
      <c r="U143">
        <f>(180/3.14159)*ATAN(U128/12)</f>
        <v>30.963782686061883</v>
      </c>
      <c r="AI143">
        <f>AI142</f>
        <v>3</v>
      </c>
      <c r="AJ143" t="str">
        <v>Pitch angle in Y</v>
      </c>
      <c r="AK143" t="str">
        <v>(deg)</v>
      </c>
      <c r="AL143">
        <f>(180/3.14159)*ATAN(AL128/12)</f>
        <v>30.963782686061883</v>
      </c>
      <c r="AZ143">
        <f>AZ142</f>
        <v>4</v>
      </c>
      <c r="BA143" t="str">
        <v>Pitch angle in Y</v>
      </c>
      <c r="BB143" t="str">
        <v>(deg)</v>
      </c>
      <c r="BC143">
        <f>(180/3.14159)*ATAN(BC128/12)</f>
        <v>30.963782686061883</v>
      </c>
      <c r="BQ143">
        <f>BQ142</f>
        <v>5</v>
      </c>
      <c r="BR143" t="str">
        <v>Pitch angle in Y</v>
      </c>
      <c r="BS143" t="str">
        <v>(deg)</v>
      </c>
      <c r="BT143">
        <f>(180/3.14159)*ATAN(BT128/12)</f>
        <v>30.963782686061883</v>
      </c>
      <c r="CH143">
        <f>CH142</f>
        <v>6</v>
      </c>
      <c r="CI143" t="str">
        <v>Pitch angle in Y</v>
      </c>
      <c r="CJ143" t="str">
        <v>(deg)</v>
      </c>
      <c r="CK143">
        <f>(180/3.14159)*ATAN(CK128/12)</f>
        <v>30.963782686061883</v>
      </c>
      <c r="CY143">
        <f>CY142</f>
        <v>7</v>
      </c>
      <c r="CZ143" t="str">
        <v>Pitch angle in Y</v>
      </c>
      <c r="DA143" t="str">
        <v>(deg)</v>
      </c>
      <c r="DB143">
        <f>(180/3.14159)*ATAN(DB128/12)</f>
        <v>30.963782686061883</v>
      </c>
      <c r="DP143">
        <f>DP142</f>
        <v>8</v>
      </c>
      <c r="DQ143" t="str">
        <v>Pitch angle in Y</v>
      </c>
      <c r="DR143" t="str">
        <v>(deg)</v>
      </c>
      <c r="DS143">
        <f>(180/3.14159)*ATAN(DS128/12)</f>
        <v>30.963782686061883</v>
      </c>
    </row>
    <row r="144">
      <c r="A144">
        <f>A143</f>
        <v>1</v>
      </c>
      <c r="B144" t="str">
        <v>Pitch angle in X</v>
      </c>
      <c r="C144" t="str">
        <v>(deg)</v>
      </c>
      <c r="D144">
        <f>IF(D85&gt;1,IF(D86=D82,90,(180/3.14159)*ATAN(D129/12)),90)</f>
        <v>16.699258339253714</v>
      </c>
      <c r="R144">
        <f>R143</f>
        <v>2</v>
      </c>
      <c r="S144" t="str">
        <v>Pitch angle in X</v>
      </c>
      <c r="T144" t="str">
        <v>(deg)</v>
      </c>
      <c r="U144">
        <f>D144</f>
        <v>16.699258339253714</v>
      </c>
      <c r="AI144">
        <f>AI143</f>
        <v>3</v>
      </c>
      <c r="AJ144" t="str">
        <v>Pitch angle in X</v>
      </c>
      <c r="AK144" t="str">
        <v>(deg)</v>
      </c>
      <c r="AL144">
        <f>U144</f>
        <v>16.699258339253714</v>
      </c>
      <c r="AZ144">
        <f>AZ143</f>
        <v>4</v>
      </c>
      <c r="BA144" t="str">
        <v>Pitch angle in X</v>
      </c>
      <c r="BB144" t="str">
        <v>(deg)</v>
      </c>
      <c r="BC144">
        <f>AL144</f>
        <v>16.699258339253714</v>
      </c>
      <c r="BQ144">
        <f>BQ143</f>
        <v>5</v>
      </c>
      <c r="BR144" t="str">
        <v>Pitch angle in X</v>
      </c>
      <c r="BS144" t="str">
        <v>(deg)</v>
      </c>
      <c r="BT144">
        <f>BC144</f>
        <v>16.699258339253714</v>
      </c>
      <c r="CH144">
        <f>CH143</f>
        <v>6</v>
      </c>
      <c r="CI144" t="str">
        <v>Pitch angle in X</v>
      </c>
      <c r="CJ144" t="str">
        <v>(deg)</v>
      </c>
      <c r="CK144">
        <f>BT144</f>
        <v>16.699258339253714</v>
      </c>
      <c r="CY144">
        <f>CY143</f>
        <v>7</v>
      </c>
      <c r="CZ144" t="str">
        <v>Pitch angle in X</v>
      </c>
      <c r="DA144" t="str">
        <v>(deg)</v>
      </c>
      <c r="DB144">
        <f>CK144</f>
        <v>16.699258339253714</v>
      </c>
      <c r="DP144">
        <f>DP143</f>
        <v>8</v>
      </c>
      <c r="DQ144" t="str">
        <v>Pitch angle in X</v>
      </c>
      <c r="DR144" t="str">
        <v>(deg)</v>
      </c>
      <c r="DS144">
        <f>DB144</f>
        <v>16.699258339253714</v>
      </c>
    </row>
    <row r="145">
      <c r="A145">
        <f>A144</f>
        <v>1</v>
      </c>
      <c r="B145" t="str">
        <v>Check pitch in Y is &gt; 10 deg</v>
      </c>
      <c r="D145" t="str">
        <f>IF((180/3.14159)*ATAN(D128/12)&lt;10,"RpY must be greater","OK")</f>
        <v>OK</v>
      </c>
      <c r="R145">
        <f>R144</f>
        <v>2</v>
      </c>
      <c r="S145" t="str">
        <v>Check pitch in Y is &gt; 10 deg</v>
      </c>
      <c r="U145" t="str">
        <f>IF((180/3.14159)*ATAN(U128/12)&lt;10,"RpY must be greater","OK")</f>
        <v>OK</v>
      </c>
      <c r="AI145">
        <f>AI144</f>
        <v>3</v>
      </c>
      <c r="AJ145" t="str">
        <v>Check pitch in Y is &gt; 10 deg</v>
      </c>
      <c r="AL145" t="str">
        <f>IF((180/3.14159)*ATAN(AL128/12)&lt;10,"RpY must be greater","OK")</f>
        <v>OK</v>
      </c>
      <c r="AZ145">
        <f>AZ144</f>
        <v>4</v>
      </c>
      <c r="BA145" t="str">
        <v>Check pitch in Y is &gt; 10 deg</v>
      </c>
      <c r="BC145" t="str">
        <f>IF((180/3.14159)*ATAN(BC128/12)&lt;10,"RpY must be greater","OK")</f>
        <v>OK</v>
      </c>
      <c r="BQ145">
        <f>BQ144</f>
        <v>5</v>
      </c>
      <c r="BR145" t="str">
        <v>Check pitch in Y is &gt; 10 deg</v>
      </c>
      <c r="BT145" t="str">
        <f>IF((180/3.14159)*ATAN(BT128/12)&lt;10,"RpY must be greater","OK")</f>
        <v>OK</v>
      </c>
      <c r="CH145">
        <f>CH144</f>
        <v>6</v>
      </c>
      <c r="CI145" t="str">
        <v>Check pitch in Y is &gt; 10 deg</v>
      </c>
      <c r="CK145" t="str">
        <f>IF((180/3.14159)*ATAN(CK128/12)&lt;10,"RpY must be greater","OK")</f>
        <v>OK</v>
      </c>
      <c r="CY145">
        <f>CY144</f>
        <v>7</v>
      </c>
      <c r="CZ145" t="str">
        <v>Check pitch in Y is &gt; 10 deg</v>
      </c>
      <c r="DB145" t="str">
        <f>IF((180/3.14159)*ATAN(DB128/12)&lt;10,"RpY must be greater","OK")</f>
        <v>OK</v>
      </c>
      <c r="DP145">
        <f>DP144</f>
        <v>8</v>
      </c>
      <c r="DQ145" t="str">
        <v>Check pitch in Y is &gt; 10 deg</v>
      </c>
      <c r="DS145" t="str">
        <f>IF((180/3.14159)*ATAN(DS128/12)&lt;10,"RpY must be greater","OK")</f>
        <v>OK</v>
      </c>
    </row>
    <row r="146">
      <c r="A146">
        <f>A145</f>
        <v>1</v>
      </c>
      <c r="B146" t="str">
        <v>Check pitch in X is &gt; 10 deg</v>
      </c>
      <c r="D146" t="str">
        <f>IF((180/3.14159)*ATAN(D129/12)&lt;10,"Roof Pitch X must be &gt;=10","OK")</f>
        <v>OK</v>
      </c>
      <c r="R146">
        <f>R145</f>
        <v>2</v>
      </c>
      <c r="S146" t="str">
        <v>Check pitch in X is &gt; 10 deg</v>
      </c>
      <c r="U146" t="str">
        <f>IF((180/3.14159)*ATAN(U129/12)&lt;10,"Roof Pitch X must be &gt;=10","OK")</f>
        <v>OK</v>
      </c>
      <c r="AI146">
        <f>AI145</f>
        <v>3</v>
      </c>
      <c r="AJ146" t="str">
        <v>Check pitch in X is &gt; 10 deg</v>
      </c>
      <c r="AL146" t="str">
        <f>IF((180/3.14159)*ATAN(AL129/12)&lt;10,"Roof Pitch X must be &gt;=10","OK")</f>
        <v>OK</v>
      </c>
      <c r="AZ146">
        <f>AZ145</f>
        <v>4</v>
      </c>
      <c r="BA146" t="str">
        <v>Check pitch in X is &gt; 10 deg</v>
      </c>
      <c r="BC146" t="str">
        <f>IF((180/3.14159)*ATAN(BC129/12)&lt;10,"Roof Pitch X must be &gt;=10","OK")</f>
        <v>OK</v>
      </c>
      <c r="BQ146">
        <f>BQ145</f>
        <v>5</v>
      </c>
      <c r="BR146" t="str">
        <v>Check pitch in X is &gt; 10 deg</v>
      </c>
      <c r="BT146" t="str">
        <f>IF((180/3.14159)*ATAN(BT129/12)&lt;10,"Roof Pitch X must be &gt;=10","OK")</f>
        <v>OK</v>
      </c>
      <c r="CH146">
        <f>CH145</f>
        <v>6</v>
      </c>
      <c r="CI146" t="str">
        <v>Check pitch in X is &gt; 10 deg</v>
      </c>
      <c r="CK146" t="str">
        <f>IF((180/3.14159)*ATAN(CK129/12)&lt;10,"Roof Pitch X must be &gt;=10","OK")</f>
        <v>OK</v>
      </c>
      <c r="CY146">
        <f>CY145</f>
        <v>7</v>
      </c>
      <c r="CZ146" t="str">
        <v>Check pitch in X is &gt; 10 deg</v>
      </c>
      <c r="DB146" t="str">
        <f>IF((180/3.14159)*ATAN(DB129/12)&lt;10,"Roof Pitch X must be &gt;=10","OK")</f>
        <v>OK</v>
      </c>
      <c r="DP146">
        <f>DP145</f>
        <v>8</v>
      </c>
      <c r="DQ146" t="str">
        <v>Check pitch in X is &gt; 10 deg</v>
      </c>
      <c r="DS146" t="str">
        <f>IF((180/3.14159)*ATAN(DS129/12)&lt;10,"Roof Pitch X must be &gt;=10","OK")</f>
        <v>OK</v>
      </c>
    </row>
    <row r="147">
      <c r="A147">
        <f>A146</f>
        <v>1</v>
      </c>
      <c r="B147" t="str">
        <v>Roof height</v>
      </c>
      <c r="C147" t="str">
        <v>(ft)</v>
      </c>
      <c r="D147">
        <f>(D125/2)*(D128/12)</f>
        <v>6</v>
      </c>
      <c r="R147">
        <f>R146</f>
        <v>2</v>
      </c>
      <c r="S147" t="str">
        <v>Roof height</v>
      </c>
      <c r="T147" t="str">
        <v>(ft)</v>
      </c>
      <c r="U147">
        <f>(U125/2)*(U128/12)</f>
        <v>6</v>
      </c>
      <c r="AI147">
        <f>AI146</f>
        <v>3</v>
      </c>
      <c r="AJ147" t="str">
        <v>Roof height</v>
      </c>
      <c r="AK147" t="str">
        <v>(ft)</v>
      </c>
      <c r="AL147">
        <f>(AL125/2)*(AL128/12)</f>
        <v>6</v>
      </c>
      <c r="AZ147">
        <f>AZ146</f>
        <v>4</v>
      </c>
      <c r="BA147" t="str">
        <v>Roof height</v>
      </c>
      <c r="BB147" t="str">
        <v>(ft)</v>
      </c>
      <c r="BC147">
        <f>(BC125/2)*(BC128/12)</f>
        <v>6</v>
      </c>
      <c r="BQ147">
        <f>BQ146</f>
        <v>5</v>
      </c>
      <c r="BR147" t="str">
        <v>Roof height</v>
      </c>
      <c r="BS147" t="str">
        <v>(ft)</v>
      </c>
      <c r="BT147">
        <f>(BT125/2)*(BT128/12)</f>
        <v>6</v>
      </c>
      <c r="CH147">
        <f>CH146</f>
        <v>6</v>
      </c>
      <c r="CI147" t="str">
        <v>Roof height</v>
      </c>
      <c r="CJ147" t="str">
        <v>(ft)</v>
      </c>
      <c r="CK147">
        <f>(CK125/2)*(CK128/12)</f>
        <v>6</v>
      </c>
      <c r="CY147">
        <f>CY146</f>
        <v>7</v>
      </c>
      <c r="CZ147" t="str">
        <v>Roof height</v>
      </c>
      <c r="DA147" t="str">
        <v>(ft)</v>
      </c>
      <c r="DB147">
        <f>(DB125/2)*(DB128/12)</f>
        <v>6</v>
      </c>
      <c r="DP147">
        <f>DP146</f>
        <v>8</v>
      </c>
      <c r="DQ147" t="str">
        <v>Roof height</v>
      </c>
      <c r="DR147" t="str">
        <v>(ft)</v>
      </c>
      <c r="DS147">
        <f>(DS125/2)*(DS128/12)</f>
        <v>6</v>
      </c>
    </row>
    <row r="148">
      <c r="A148">
        <f>A147</f>
        <v>1</v>
      </c>
      <c r="B148" t="str">
        <v>Mean roof height</v>
      </c>
      <c r="C148" t="str">
        <v>(ft)</v>
      </c>
      <c r="D148">
        <f>D126+D147/2</f>
        <v>11</v>
      </c>
      <c r="R148">
        <f>R147</f>
        <v>2</v>
      </c>
      <c r="S148" t="str">
        <v>Mean roof height</v>
      </c>
      <c r="T148" t="str">
        <v>(ft)</v>
      </c>
      <c r="U148">
        <f>U126+U147/2</f>
        <v>11</v>
      </c>
      <c r="AI148">
        <f>AI147</f>
        <v>3</v>
      </c>
      <c r="AJ148" t="str">
        <v>Mean roof height</v>
      </c>
      <c r="AK148" t="str">
        <v>(ft)</v>
      </c>
      <c r="AL148">
        <f>AL126+AL147/2</f>
        <v>11</v>
      </c>
      <c r="AZ148">
        <f>AZ147</f>
        <v>4</v>
      </c>
      <c r="BA148" t="str">
        <v>Mean roof height</v>
      </c>
      <c r="BB148" t="str">
        <v>(ft)</v>
      </c>
      <c r="BC148">
        <f>BC126+BC147/2</f>
        <v>11</v>
      </c>
      <c r="BQ148">
        <f>BQ147</f>
        <v>5</v>
      </c>
      <c r="BR148" t="str">
        <v>Mean roof height</v>
      </c>
      <c r="BS148" t="str">
        <v>(ft)</v>
      </c>
      <c r="BT148">
        <f>BT126+BT147/2</f>
        <v>11</v>
      </c>
      <c r="CH148">
        <f>CH147</f>
        <v>6</v>
      </c>
      <c r="CI148" t="str">
        <v>Mean roof height</v>
      </c>
      <c r="CJ148" t="str">
        <v>(ft)</v>
      </c>
      <c r="CK148">
        <f>CK126+CK147/2</f>
        <v>11</v>
      </c>
      <c r="CY148">
        <f>CY147</f>
        <v>7</v>
      </c>
      <c r="CZ148" t="str">
        <v>Mean roof height</v>
      </c>
      <c r="DA148" t="str">
        <v>(ft)</v>
      </c>
      <c r="DB148">
        <f>DB126+DB147/2</f>
        <v>11</v>
      </c>
      <c r="DP148">
        <f>DP147</f>
        <v>8</v>
      </c>
      <c r="DQ148" t="str">
        <v>Mean roof height</v>
      </c>
      <c r="DR148" t="str">
        <v>(ft)</v>
      </c>
      <c r="DS148">
        <f>DS126+DS147/2</f>
        <v>11</v>
      </c>
    </row>
    <row r="149">
      <c r="A149">
        <f>A148</f>
        <v>1</v>
      </c>
      <c r="R149">
        <f>R148</f>
        <v>2</v>
      </c>
      <c r="AI149">
        <f>AI148</f>
        <v>3</v>
      </c>
      <c r="AZ149">
        <f>AZ148</f>
        <v>4</v>
      </c>
      <c r="BQ149">
        <f>BQ148</f>
        <v>5</v>
      </c>
      <c r="CH149">
        <f>CH148</f>
        <v>6</v>
      </c>
      <c r="CY149">
        <f>CY148</f>
        <v>7</v>
      </c>
      <c r="DP149">
        <f>DP148</f>
        <v>8</v>
      </c>
    </row>
    <row r="150">
      <c r="A150">
        <f>A149</f>
        <v>1</v>
      </c>
      <c r="C150" t="str">
        <v>Risk Category (I, II, III, IV)</v>
      </c>
      <c r="D150" t="str">
        <v>I</v>
      </c>
      <c r="E150" t="str">
        <v>Risk Category I structures generally encompass buildings and structures that normally are unoccupied and that would result in negligible risk to the public should they fail.</v>
      </c>
      <c r="R150">
        <f>R149</f>
        <v>2</v>
      </c>
      <c r="T150" t="str">
        <v>Risk Category (I, II, III, IV)</v>
      </c>
      <c r="U150" t="str">
        <v>I</v>
      </c>
      <c r="V150" t="str">
        <v>Risk Category I structures generally encompass buildings and structures that normally are unoccupied and that would result in negligible risk to the public should they fail.</v>
      </c>
      <c r="AI150">
        <f>AI149</f>
        <v>3</v>
      </c>
      <c r="AK150" t="str">
        <v>Risk Category (I, II, III, IV)</v>
      </c>
      <c r="AL150" t="str">
        <v>I</v>
      </c>
      <c r="AM150" t="str">
        <v>Risk Category I structures generally encompass buildings and structures that normally are unoccupied and that would result in negligible risk to the public should they fail.</v>
      </c>
      <c r="AZ150">
        <f>AZ149</f>
        <v>4</v>
      </c>
      <c r="BB150" t="str">
        <v>Risk Category (I, II, III, IV)</v>
      </c>
      <c r="BC150" t="str">
        <v>I</v>
      </c>
      <c r="BD150" t="str">
        <v>Risk Category I structures generally encompass buildings and structures that normally are unoccupied and that would result in negligible risk to the public should they fail.</v>
      </c>
      <c r="BQ150">
        <f>BQ149</f>
        <v>5</v>
      </c>
      <c r="BS150" t="str">
        <v>Risk Category (I, II, III, IV)</v>
      </c>
      <c r="BT150" t="str">
        <v>I</v>
      </c>
      <c r="BU150" t="str">
        <v>Risk Category I structures generally encompass buildings and structures that normally are unoccupied and that would result in negligible risk to the public should they fail.</v>
      </c>
      <c r="CH150">
        <f>CH149</f>
        <v>6</v>
      </c>
      <c r="CJ150" t="str">
        <v>Risk Category (I, II, III, IV)</v>
      </c>
      <c r="CK150" t="str">
        <v>I</v>
      </c>
      <c r="CL150" t="str">
        <v>Risk Category I structures generally encompass buildings and structures that normally are unoccupied and that would result in negligible risk to the public should they fail.</v>
      </c>
      <c r="CY150">
        <f>CY149</f>
        <v>7</v>
      </c>
      <c r="DA150" t="str">
        <v>Risk Category (I, II, III, IV)</v>
      </c>
      <c r="DB150" t="str">
        <v>I</v>
      </c>
      <c r="DC150" t="str">
        <v>Risk Category I structures generally encompass buildings and structures that normally are unoccupied and that would result in negligible risk to the public should they fail.</v>
      </c>
      <c r="DP150">
        <f>DP149</f>
        <v>8</v>
      </c>
      <c r="DR150" t="str">
        <v>Risk Category (I, II, III, IV)</v>
      </c>
      <c r="DS150" t="str">
        <v>I</v>
      </c>
      <c r="DT150" t="str">
        <v>Risk Category I structures generally encompass buildings and structures that normally are unoccupied and that would result in negligible risk to the public should they fail.</v>
      </c>
    </row>
    <row r="151">
      <c r="A151">
        <f>A150</f>
        <v>1</v>
      </c>
      <c r="E151" t="str">
        <v>Risk Category II includes the vast majority of structures, including most residential, commercial, and industrial buildings.</v>
      </c>
      <c r="R151">
        <f>R150</f>
        <v>2</v>
      </c>
      <c r="V151" t="str">
        <v>Risk Category II includes the vast majority of structures, including most residential, commercial, and industrial buildings.</v>
      </c>
      <c r="AI151">
        <f>AI150</f>
        <v>3</v>
      </c>
      <c r="AM151" t="str">
        <v>Risk Category II includes the vast majority of structures, including most residential, commercial, and industrial buildings.</v>
      </c>
      <c r="AZ151">
        <f>AZ150</f>
        <v>4</v>
      </c>
      <c r="BD151" t="str">
        <v>Risk Category II includes the vast majority of structures, including most residential, commercial, and industrial buildings.</v>
      </c>
      <c r="BQ151">
        <f>BQ150</f>
        <v>5</v>
      </c>
      <c r="BU151" t="str">
        <v>Risk Category II includes the vast majority of structures, including most residential, commercial, and industrial buildings.</v>
      </c>
      <c r="CH151">
        <f>CH150</f>
        <v>6</v>
      </c>
      <c r="CL151" t="str">
        <v>Risk Category II includes the vast majority of structures, including most residential, commercial, and industrial buildings.</v>
      </c>
      <c r="CY151">
        <f>CY150</f>
        <v>7</v>
      </c>
      <c r="DC151" t="str">
        <v>Risk Category II includes the vast majority of structures, including most residential, commercial, and industrial buildings.</v>
      </c>
      <c r="DP151">
        <f>DP150</f>
        <v>8</v>
      </c>
      <c r="DT151" t="str">
        <v>Risk Category II includes the vast majority of structures, including most residential, commercial, and industrial buildings.</v>
      </c>
    </row>
    <row r="152">
      <c r="A152">
        <f>A151</f>
        <v>1</v>
      </c>
      <c r="E152" t="str">
        <v>Risk Category III includes buildings and structures that house a large number of persons in one place, such as theaters and lecture halls.</v>
      </c>
      <c r="R152">
        <f>R151</f>
        <v>2</v>
      </c>
      <c r="V152" t="str">
        <v>Risk Category III includes buildings and structures that house a large number of persons in one place, such as theaters and lecture halls.</v>
      </c>
      <c r="AI152">
        <f>AI151</f>
        <v>3</v>
      </c>
      <c r="AM152" t="str">
        <v>Risk Category III includes buildings and structures that house a large number of persons in one place, such as theaters and lecture halls.</v>
      </c>
      <c r="AZ152">
        <f>AZ151</f>
        <v>4</v>
      </c>
      <c r="BD152" t="str">
        <v>Risk Category III includes buildings and structures that house a large number of persons in one place, such as theaters and lecture halls.</v>
      </c>
      <c r="BQ152">
        <f>BQ151</f>
        <v>5</v>
      </c>
      <c r="BU152" t="str">
        <v>Risk Category III includes buildings and structures that house a large number of persons in one place, such as theaters and lecture halls.</v>
      </c>
      <c r="CH152">
        <f>CH151</f>
        <v>6</v>
      </c>
      <c r="CL152" t="str">
        <v>Risk Category III includes buildings and structures that house a large number of persons in one place, such as theaters and lecture halls.</v>
      </c>
      <c r="CY152">
        <f>CY151</f>
        <v>7</v>
      </c>
      <c r="DC152" t="str">
        <v>Risk Category III includes buildings and structures that house a large number of persons in one place, such as theaters and lecture halls.</v>
      </c>
      <c r="DP152">
        <f>DP151</f>
        <v>8</v>
      </c>
      <c r="DT152" t="str">
        <v>Risk Category III includes buildings and structures that house a large number of persons in one place, such as theaters and lecture halls.</v>
      </c>
    </row>
    <row r="153">
      <c r="A153">
        <f>A152</f>
        <v>1</v>
      </c>
      <c r="E153" t="str">
        <v xml:space="preserve">Risk Category IV has traditionally included structures the failure of which would inhibit the availability of essential community services necessary to cope with an emergency situation. </v>
      </c>
      <c r="R153">
        <f>R152</f>
        <v>2</v>
      </c>
      <c r="V153" t="str">
        <v xml:space="preserve">Risk Category IV has traditionally included structures the failure of which would inhibit the availability of essential community services necessary to cope with an emergency situation. </v>
      </c>
      <c r="AI153">
        <f>AI152</f>
        <v>3</v>
      </c>
      <c r="AM153" t="str">
        <v xml:space="preserve">Risk Category IV has traditionally included structures the failure of which would inhibit the availability of essential community services necessary to cope with an emergency situation. </v>
      </c>
      <c r="AZ153">
        <f>AZ152</f>
        <v>4</v>
      </c>
      <c r="BD153" t="str">
        <v xml:space="preserve">Risk Category IV has traditionally included structures the failure of which would inhibit the availability of essential community services necessary to cope with an emergency situation. </v>
      </c>
      <c r="BQ153">
        <f>BQ152</f>
        <v>5</v>
      </c>
      <c r="BU153" t="str">
        <v xml:space="preserve">Risk Category IV has traditionally included structures the failure of which would inhibit the availability of essential community services necessary to cope with an emergency situation. </v>
      </c>
      <c r="CH153">
        <f>CH152</f>
        <v>6</v>
      </c>
      <c r="CL153" t="str">
        <v xml:space="preserve">Risk Category IV has traditionally included structures the failure of which would inhibit the availability of essential community services necessary to cope with an emergency situation. </v>
      </c>
      <c r="CY153">
        <f>CY152</f>
        <v>7</v>
      </c>
      <c r="DC153" t="str">
        <v xml:space="preserve">Risk Category IV has traditionally included structures the failure of which would inhibit the availability of essential community services necessary to cope with an emergency situation. </v>
      </c>
      <c r="DP153">
        <f>DP152</f>
        <v>8</v>
      </c>
      <c r="DT153" t="str">
        <v xml:space="preserve">Risk Category IV has traditionally included structures the failure of which would inhibit the availability of essential community services necessary to cope with an emergency situation. </v>
      </c>
    </row>
    <row r="154">
      <c r="A154">
        <f>A153</f>
        <v>1</v>
      </c>
      <c r="R154">
        <f>R153</f>
        <v>2</v>
      </c>
      <c r="AI154">
        <f>AI153</f>
        <v>3</v>
      </c>
      <c r="AZ154">
        <f>AZ153</f>
        <v>4</v>
      </c>
      <c r="BQ154">
        <f>BQ153</f>
        <v>5</v>
      </c>
      <c r="CH154">
        <f>CH153</f>
        <v>6</v>
      </c>
      <c r="CY154">
        <f>CY153</f>
        <v>7</v>
      </c>
      <c r="DP154">
        <f>DP153</f>
        <v>8</v>
      </c>
    </row>
    <row r="155">
      <c r="A155" t="str">
        <v>TENT</v>
      </c>
      <c r="R155" t="str">
        <v>TENT</v>
      </c>
      <c r="AI155" t="str">
        <v>TENT</v>
      </c>
      <c r="AZ155" t="str">
        <v>TENT</v>
      </c>
      <c r="BQ155" t="str">
        <v>TENT</v>
      </c>
      <c r="CH155" t="str">
        <v>TENT</v>
      </c>
      <c r="CY155" t="str">
        <v>TENT</v>
      </c>
      <c r="DP155" t="str">
        <v>TENT</v>
      </c>
    </row>
    <row r="156">
      <c r="A156" t="str">
        <v>Tent definition</v>
      </c>
      <c r="R156" t="str">
        <v>Tent definition</v>
      </c>
      <c r="AI156" t="str">
        <v>Tent definition</v>
      </c>
      <c r="AZ156" t="str">
        <v>Tent definition</v>
      </c>
      <c r="BQ156" t="str">
        <v>Tent definition</v>
      </c>
      <c r="CH156" t="str">
        <v>Tent definition</v>
      </c>
      <c r="CY156" t="str">
        <v>Tent definition</v>
      </c>
      <c r="DP156" t="str">
        <v>Tent definition</v>
      </c>
    </row>
    <row r="157">
      <c r="B157" t="str">
        <v>X-dimension</v>
      </c>
      <c r="C157" t="str">
        <v>(ft)</v>
      </c>
      <c r="D157">
        <f>D124</f>
        <v>40</v>
      </c>
      <c r="S157" t="str">
        <v>X-dimension</v>
      </c>
      <c r="T157" t="str">
        <v>(ft)</v>
      </c>
      <c r="U157">
        <f>U124</f>
        <v>40</v>
      </c>
      <c r="AJ157" t="str">
        <v>X-dimension</v>
      </c>
      <c r="AK157" t="str">
        <v>(ft)</v>
      </c>
      <c r="AL157">
        <f>AL124</f>
        <v>40</v>
      </c>
      <c r="BA157" t="str">
        <v>X-dimension</v>
      </c>
      <c r="BB157" t="str">
        <v>(ft)</v>
      </c>
      <c r="BC157">
        <f>BC124</f>
        <v>40</v>
      </c>
      <c r="BR157" t="str">
        <v>X-dimension</v>
      </c>
      <c r="BS157" t="str">
        <v>(ft)</v>
      </c>
      <c r="BT157">
        <f>BT124</f>
        <v>40</v>
      </c>
      <c r="CI157" t="str">
        <v>X-dimension</v>
      </c>
      <c r="CJ157" t="str">
        <v>(ft)</v>
      </c>
      <c r="CK157">
        <f>CK124</f>
        <v>40</v>
      </c>
      <c r="CZ157" t="str">
        <v>X-dimension</v>
      </c>
      <c r="DA157" t="str">
        <v>(ft)</v>
      </c>
      <c r="DB157">
        <f>DB124</f>
        <v>40</v>
      </c>
      <c r="DQ157" t="str">
        <v>X-dimension</v>
      </c>
      <c r="DR157" t="str">
        <v>(ft)</v>
      </c>
      <c r="DS157">
        <f>DS124</f>
        <v>40</v>
      </c>
    </row>
    <row r="158">
      <c r="B158" t="str">
        <v>Y-dimension</v>
      </c>
      <c r="C158" t="str">
        <v>(ft)</v>
      </c>
      <c r="D158">
        <f>D125</f>
        <v>20</v>
      </c>
      <c r="S158" t="str">
        <v>Y-dimension</v>
      </c>
      <c r="T158" t="str">
        <v>(ft)</v>
      </c>
      <c r="U158">
        <f>U125</f>
        <v>20</v>
      </c>
      <c r="AJ158" t="str">
        <v>Y-dimension</v>
      </c>
      <c r="AK158" t="str">
        <v>(ft)</v>
      </c>
      <c r="AL158">
        <f>AL125</f>
        <v>20</v>
      </c>
      <c r="BA158" t="str">
        <v>Y-dimension</v>
      </c>
      <c r="BB158" t="str">
        <v>(ft)</v>
      </c>
      <c r="BC158">
        <f>BC125</f>
        <v>20</v>
      </c>
      <c r="BR158" t="str">
        <v>Y-dimension</v>
      </c>
      <c r="BS158" t="str">
        <v>(ft)</v>
      </c>
      <c r="BT158">
        <f>BT125</f>
        <v>20</v>
      </c>
      <c r="CI158" t="str">
        <v>Y-dimension</v>
      </c>
      <c r="CJ158" t="str">
        <v>(ft)</v>
      </c>
      <c r="CK158">
        <f>CK125</f>
        <v>20</v>
      </c>
      <c r="CZ158" t="str">
        <v>Y-dimension</v>
      </c>
      <c r="DA158" t="str">
        <v>(ft)</v>
      </c>
      <c r="DB158">
        <f>DB125</f>
        <v>20</v>
      </c>
      <c r="DQ158" t="str">
        <v>Y-dimension</v>
      </c>
      <c r="DR158" t="str">
        <v>(ft)</v>
      </c>
      <c r="DS158">
        <f>DS125</f>
        <v>20</v>
      </c>
    </row>
    <row r="159">
      <c r="B159" t="str">
        <v>Eave height</v>
      </c>
      <c r="C159" t="str">
        <v>(ft)</v>
      </c>
      <c r="D159">
        <f>D126</f>
        <v>8</v>
      </c>
      <c r="S159" t="str">
        <v>Eave height</v>
      </c>
      <c r="T159" t="str">
        <v>(ft)</v>
      </c>
      <c r="U159">
        <f>U126</f>
        <v>8</v>
      </c>
      <c r="AJ159" t="str">
        <v>Eave height</v>
      </c>
      <c r="AK159" t="str">
        <v>(ft)</v>
      </c>
      <c r="AL159">
        <f>AL126</f>
        <v>8</v>
      </c>
      <c r="BA159" t="str">
        <v>Eave height</v>
      </c>
      <c r="BB159" t="str">
        <v>(ft)</v>
      </c>
      <c r="BC159">
        <f>BC126</f>
        <v>8</v>
      </c>
      <c r="BR159" t="str">
        <v>Eave height</v>
      </c>
      <c r="BS159" t="str">
        <v>(ft)</v>
      </c>
      <c r="BT159">
        <f>BT126</f>
        <v>8</v>
      </c>
      <c r="CI159" t="str">
        <v>Eave height</v>
      </c>
      <c r="CJ159" t="str">
        <v>(ft)</v>
      </c>
      <c r="CK159">
        <f>CK126</f>
        <v>8</v>
      </c>
      <c r="CZ159" t="str">
        <v>Eave height</v>
      </c>
      <c r="DA159" t="str">
        <v>(ft)</v>
      </c>
      <c r="DB159">
        <f>DB126</f>
        <v>8</v>
      </c>
      <c r="DQ159" t="str">
        <v>Eave height</v>
      </c>
      <c r="DR159" t="str">
        <v>(ft)</v>
      </c>
      <c r="DS159">
        <f>DS126</f>
        <v>8</v>
      </c>
    </row>
    <row r="160">
      <c r="B160" t="str">
        <v>Band height</v>
      </c>
      <c r="C160" t="str">
        <v>(ft)</v>
      </c>
      <c r="D160">
        <f>D127</f>
        <v>1</v>
      </c>
      <c r="S160" t="str">
        <v>Band height</v>
      </c>
      <c r="T160" t="str">
        <v>(ft)</v>
      </c>
      <c r="U160">
        <f>U127</f>
        <v>1</v>
      </c>
      <c r="AJ160" t="str">
        <v>Band height</v>
      </c>
      <c r="AK160" t="str">
        <v>(ft)</v>
      </c>
      <c r="AL160">
        <f>AL127</f>
        <v>1</v>
      </c>
      <c r="BA160" t="str">
        <v>Band height</v>
      </c>
      <c r="BB160" t="str">
        <v>(ft)</v>
      </c>
      <c r="BC160">
        <f>BC127</f>
        <v>1</v>
      </c>
      <c r="BR160" t="str">
        <v>Band height</v>
      </c>
      <c r="BS160" t="str">
        <v>(ft)</v>
      </c>
      <c r="BT160">
        <f>BT127</f>
        <v>1</v>
      </c>
      <c r="CI160" t="str">
        <v>Band height</v>
      </c>
      <c r="CJ160" t="str">
        <v>(ft)</v>
      </c>
      <c r="CK160">
        <f>CK127</f>
        <v>1</v>
      </c>
      <c r="CZ160" t="str">
        <v>Band height</v>
      </c>
      <c r="DA160" t="str">
        <v>(ft)</v>
      </c>
      <c r="DB160">
        <f>DB127</f>
        <v>1</v>
      </c>
      <c r="DQ160" t="str">
        <v>Band height</v>
      </c>
      <c r="DR160" t="str">
        <v>(ft)</v>
      </c>
      <c r="DS160">
        <f>DS127</f>
        <v>1</v>
      </c>
    </row>
    <row r="161">
      <c r="B161" t="str">
        <v>Roof pitch in Y</v>
      </c>
      <c r="C161" t="str">
        <v>in/12in</v>
      </c>
      <c r="D161">
        <f>D128</f>
        <v>7.199999999999999</v>
      </c>
      <c r="S161" t="str">
        <v>Roof pitch in Y</v>
      </c>
      <c r="T161" t="str">
        <v>in/12in</v>
      </c>
      <c r="U161">
        <f>U128</f>
        <v>7.199999999999999</v>
      </c>
      <c r="AJ161" t="str">
        <v>Roof pitch in Y</v>
      </c>
      <c r="AK161" t="str">
        <v>in/12in</v>
      </c>
      <c r="AL161">
        <f>AL128</f>
        <v>7.199999999999999</v>
      </c>
      <c r="BA161" t="str">
        <v>Roof pitch in Y</v>
      </c>
      <c r="BB161" t="str">
        <v>in/12in</v>
      </c>
      <c r="BC161">
        <f>BC128</f>
        <v>7.199999999999999</v>
      </c>
      <c r="BR161" t="str">
        <v>Roof pitch in Y</v>
      </c>
      <c r="BS161" t="str">
        <v>in/12in</v>
      </c>
      <c r="BT161">
        <f>BT128</f>
        <v>7.199999999999999</v>
      </c>
      <c r="CI161" t="str">
        <v>Roof pitch in Y</v>
      </c>
      <c r="CJ161" t="str">
        <v>in/12in</v>
      </c>
      <c r="CK161">
        <f>CK128</f>
        <v>7.199999999999999</v>
      </c>
      <c r="CZ161" t="str">
        <v>Roof pitch in Y</v>
      </c>
      <c r="DA161" t="str">
        <v>in/12in</v>
      </c>
      <c r="DB161">
        <f>DB128</f>
        <v>7.199999999999999</v>
      </c>
      <c r="DQ161" t="str">
        <v>Roof pitch in Y</v>
      </c>
      <c r="DR161" t="str">
        <v>in/12in</v>
      </c>
      <c r="DS161">
        <f>DS128</f>
        <v>7.199999999999999</v>
      </c>
    </row>
    <row r="162">
      <c r="B162" t="str">
        <v>Roof pitch in X</v>
      </c>
      <c r="C162" t="str">
        <v>in/12in</v>
      </c>
      <c r="D162">
        <f>D129</f>
        <v>3.6</v>
      </c>
      <c r="E162" t="str">
        <v>(Enter 0 if vertical)</v>
      </c>
      <c r="S162" t="str">
        <v>Roof pitch in X</v>
      </c>
      <c r="T162" t="str">
        <v>in/12in</v>
      </c>
      <c r="U162">
        <f>U129</f>
        <v>3.6</v>
      </c>
      <c r="V162" t="str">
        <v>(Enter 0 if vertical)</v>
      </c>
      <c r="AJ162" t="str">
        <v>Roof pitch in X</v>
      </c>
      <c r="AK162" t="str">
        <v>in/12in</v>
      </c>
      <c r="AL162">
        <f>AL129</f>
        <v>3.6</v>
      </c>
      <c r="AM162" t="str">
        <v>(Enter 0 if vertical)</v>
      </c>
      <c r="BA162" t="str">
        <v>Roof pitch in X</v>
      </c>
      <c r="BB162" t="str">
        <v>in/12in</v>
      </c>
      <c r="BC162">
        <f>BC129</f>
        <v>3.6</v>
      </c>
      <c r="BD162" t="str">
        <v>(Enter 0 if vertical)</v>
      </c>
      <c r="BR162" t="str">
        <v>Roof pitch in X</v>
      </c>
      <c r="BS162" t="str">
        <v>in/12in</v>
      </c>
      <c r="BT162">
        <f>BT129</f>
        <v>3.6</v>
      </c>
      <c r="BU162" t="str">
        <v>(Enter 0 if vertical)</v>
      </c>
      <c r="CI162" t="str">
        <v>Roof pitch in X</v>
      </c>
      <c r="CJ162" t="str">
        <v>in/12in</v>
      </c>
      <c r="CK162">
        <f>CK129</f>
        <v>3.6</v>
      </c>
      <c r="CL162" t="str">
        <v>(Enter 0 if vertical)</v>
      </c>
      <c r="CZ162" t="str">
        <v>Roof pitch in X</v>
      </c>
      <c r="DA162" t="str">
        <v>in/12in</v>
      </c>
      <c r="DB162">
        <f>DB129</f>
        <v>3.6</v>
      </c>
      <c r="DC162" t="str">
        <v>(Enter 0 if vertical)</v>
      </c>
      <c r="DQ162" t="str">
        <v>Roof pitch in X</v>
      </c>
      <c r="DR162" t="str">
        <v>in/12in</v>
      </c>
      <c r="DS162">
        <f>DS129</f>
        <v>3.6</v>
      </c>
      <c r="DT162" t="str">
        <v>(Enter 0 if vertical)</v>
      </c>
    </row>
    <row r="163">
      <c r="B163" t="str">
        <v>Ridge length in X</v>
      </c>
      <c r="C163" t="str">
        <v>(ft)</v>
      </c>
      <c r="D163">
        <f>D141</f>
        <v>0</v>
      </c>
      <c r="S163" t="str">
        <v>Ridge length in X</v>
      </c>
      <c r="T163" t="str">
        <v>(ft)</v>
      </c>
      <c r="U163">
        <f>U141</f>
        <v>0</v>
      </c>
      <c r="AJ163" t="str">
        <v>Ridge length in X</v>
      </c>
      <c r="AK163" t="str">
        <v>(ft)</v>
      </c>
      <c r="AL163">
        <f>AL141</f>
        <v>0</v>
      </c>
      <c r="BA163" t="str">
        <v>Ridge length in X</v>
      </c>
      <c r="BB163" t="str">
        <v>(ft)</v>
      </c>
      <c r="BC163">
        <f>BC141</f>
        <v>0</v>
      </c>
      <c r="BR163" t="str">
        <v>Ridge length in X</v>
      </c>
      <c r="BS163" t="str">
        <v>(ft)</v>
      </c>
      <c r="BT163">
        <f>BT141</f>
        <v>0</v>
      </c>
      <c r="CI163" t="str">
        <v>Ridge length in X</v>
      </c>
      <c r="CJ163" t="str">
        <v>(ft)</v>
      </c>
      <c r="CK163">
        <f>CK141</f>
        <v>0</v>
      </c>
      <c r="CZ163" t="str">
        <v>Ridge length in X</v>
      </c>
      <c r="DA163" t="str">
        <v>(ft)</v>
      </c>
      <c r="DB163">
        <f>DB141</f>
        <v>0</v>
      </c>
      <c r="DQ163" t="str">
        <v>Ridge length in X</v>
      </c>
      <c r="DR163" t="str">
        <v>(ft)</v>
      </c>
      <c r="DS163">
        <f>DS141</f>
        <v>0</v>
      </c>
    </row>
    <row r="164">
      <c r="B164" t="str">
        <v>Ridge length in Y</v>
      </c>
      <c r="C164" t="str">
        <v>(ft)</v>
      </c>
      <c r="D164">
        <f>D142</f>
        <v>0</v>
      </c>
      <c r="S164" t="str">
        <v>Ridge length in Y</v>
      </c>
      <c r="T164" t="str">
        <v>(ft)</v>
      </c>
      <c r="U164">
        <f>U142</f>
        <v>0</v>
      </c>
      <c r="AJ164" t="str">
        <v>Ridge length in Y</v>
      </c>
      <c r="AK164" t="str">
        <v>(ft)</v>
      </c>
      <c r="AL164">
        <f>AL142</f>
        <v>0</v>
      </c>
      <c r="BA164" t="str">
        <v>Ridge length in Y</v>
      </c>
      <c r="BB164" t="str">
        <v>(ft)</v>
      </c>
      <c r="BC164">
        <f>BC142</f>
        <v>0</v>
      </c>
      <c r="BR164" t="str">
        <v>Ridge length in Y</v>
      </c>
      <c r="BS164" t="str">
        <v>(ft)</v>
      </c>
      <c r="BT164">
        <f>BT142</f>
        <v>0</v>
      </c>
      <c r="CI164" t="str">
        <v>Ridge length in Y</v>
      </c>
      <c r="CJ164" t="str">
        <v>(ft)</v>
      </c>
      <c r="CK164">
        <f>CK142</f>
        <v>0</v>
      </c>
      <c r="CZ164" t="str">
        <v>Ridge length in Y</v>
      </c>
      <c r="DA164" t="str">
        <v>(ft)</v>
      </c>
      <c r="DB164">
        <f>DB142</f>
        <v>0</v>
      </c>
      <c r="DQ164" t="str">
        <v>Ridge length in Y</v>
      </c>
      <c r="DR164" t="str">
        <v>(ft)</v>
      </c>
      <c r="DS164">
        <f>DS142</f>
        <v>0</v>
      </c>
    </row>
    <row r="165">
      <c r="B165" t="str">
        <v>Pitch angle in Y</v>
      </c>
      <c r="C165" t="str">
        <v>(deg)</v>
      </c>
      <c r="D165">
        <f>D143</f>
        <v>30.963782686061883</v>
      </c>
      <c r="S165" t="str">
        <v>Pitch angle in Y</v>
      </c>
      <c r="T165" t="str">
        <v>(deg)</v>
      </c>
      <c r="U165">
        <f>U143</f>
        <v>30.963782686061883</v>
      </c>
      <c r="AJ165" t="str">
        <v>Pitch angle in Y</v>
      </c>
      <c r="AK165" t="str">
        <v>(deg)</v>
      </c>
      <c r="AL165">
        <f>AL143</f>
        <v>30.963782686061883</v>
      </c>
      <c r="BA165" t="str">
        <v>Pitch angle in Y</v>
      </c>
      <c r="BB165" t="str">
        <v>(deg)</v>
      </c>
      <c r="BC165">
        <f>BC143</f>
        <v>30.963782686061883</v>
      </c>
      <c r="BR165" t="str">
        <v>Pitch angle in Y</v>
      </c>
      <c r="BS165" t="str">
        <v>(deg)</v>
      </c>
      <c r="BT165">
        <f>BT143</f>
        <v>30.963782686061883</v>
      </c>
      <c r="CI165" t="str">
        <v>Pitch angle in Y</v>
      </c>
      <c r="CJ165" t="str">
        <v>(deg)</v>
      </c>
      <c r="CK165">
        <f>CK143</f>
        <v>30.963782686061883</v>
      </c>
      <c r="CZ165" t="str">
        <v>Pitch angle in Y</v>
      </c>
      <c r="DA165" t="str">
        <v>(deg)</v>
      </c>
      <c r="DB165">
        <f>DB143</f>
        <v>30.963782686061883</v>
      </c>
      <c r="DQ165" t="str">
        <v>Pitch angle in Y</v>
      </c>
      <c r="DR165" t="str">
        <v>(deg)</v>
      </c>
      <c r="DS165">
        <f>DS143</f>
        <v>30.963782686061883</v>
      </c>
    </row>
    <row r="166">
      <c r="B166" t="str">
        <v>Pitch angle in X</v>
      </c>
      <c r="C166" t="str">
        <v>(deg)</v>
      </c>
      <c r="D166">
        <f>D144</f>
        <v>16.699258339253714</v>
      </c>
      <c r="S166" t="str">
        <v>Pitch angle in X</v>
      </c>
      <c r="T166" t="str">
        <v>(deg)</v>
      </c>
      <c r="U166">
        <f>U144</f>
        <v>16.699258339253714</v>
      </c>
      <c r="AJ166" t="str">
        <v>Pitch angle in X</v>
      </c>
      <c r="AK166" t="str">
        <v>(deg)</v>
      </c>
      <c r="AL166">
        <f>AL144</f>
        <v>16.699258339253714</v>
      </c>
      <c r="BA166" t="str">
        <v>Pitch angle in X</v>
      </c>
      <c r="BB166" t="str">
        <v>(deg)</v>
      </c>
      <c r="BC166">
        <f>BC144</f>
        <v>16.699258339253714</v>
      </c>
      <c r="BR166" t="str">
        <v>Pitch angle in X</v>
      </c>
      <c r="BS166" t="str">
        <v>(deg)</v>
      </c>
      <c r="BT166">
        <f>BT144</f>
        <v>16.699258339253714</v>
      </c>
      <c r="CI166" t="str">
        <v>Pitch angle in X</v>
      </c>
      <c r="CJ166" t="str">
        <v>(deg)</v>
      </c>
      <c r="CK166">
        <f>CK144</f>
        <v>16.699258339253714</v>
      </c>
      <c r="CZ166" t="str">
        <v>Pitch angle in X</v>
      </c>
      <c r="DA166" t="str">
        <v>(deg)</v>
      </c>
      <c r="DB166">
        <f>DB144</f>
        <v>16.699258339253714</v>
      </c>
      <c r="DQ166" t="str">
        <v>Pitch angle in X</v>
      </c>
      <c r="DR166" t="str">
        <v>(deg)</v>
      </c>
      <c r="DS166">
        <f>DS144</f>
        <v>16.699258339253714</v>
      </c>
    </row>
    <row r="167">
      <c r="B167" t="str">
        <v>Check pitch in Y is &gt; 10 deg</v>
      </c>
      <c r="D167" t="str">
        <f>D145</f>
        <v>OK</v>
      </c>
      <c r="S167" t="str">
        <v>Check pitch in Y is &gt; 10 deg</v>
      </c>
      <c r="U167" t="str">
        <f>U145</f>
        <v>OK</v>
      </c>
      <c r="AJ167" t="str">
        <v>Check pitch in Y is &gt; 10 deg</v>
      </c>
      <c r="AL167" t="str">
        <f>AL145</f>
        <v>OK</v>
      </c>
      <c r="BA167" t="str">
        <v>Check pitch in Y is &gt; 10 deg</v>
      </c>
      <c r="BC167" t="str">
        <f>BC145</f>
        <v>OK</v>
      </c>
      <c r="BR167" t="str">
        <v>Check pitch in Y is &gt; 10 deg</v>
      </c>
      <c r="BT167" t="str">
        <f>BT145</f>
        <v>OK</v>
      </c>
      <c r="CI167" t="str">
        <v>Check pitch in Y is &gt; 10 deg</v>
      </c>
      <c r="CK167" t="str">
        <f>CK145</f>
        <v>OK</v>
      </c>
      <c r="CZ167" t="str">
        <v>Check pitch in Y is &gt; 10 deg</v>
      </c>
      <c r="DB167" t="str">
        <f>DB145</f>
        <v>OK</v>
      </c>
      <c r="DQ167" t="str">
        <v>Check pitch in Y is &gt; 10 deg</v>
      </c>
      <c r="DS167" t="str">
        <f>DS145</f>
        <v>OK</v>
      </c>
    </row>
    <row r="168">
      <c r="B168" t="str">
        <v>Check pitch in X is &gt; 10 deg</v>
      </c>
      <c r="D168" t="str">
        <f>D146</f>
        <v>OK</v>
      </c>
      <c r="S168" t="str">
        <v>Check pitch in X is &gt; 10 deg</v>
      </c>
      <c r="U168" t="str">
        <f>U146</f>
        <v>OK</v>
      </c>
      <c r="AJ168" t="str">
        <v>Check pitch in X is &gt; 10 deg</v>
      </c>
      <c r="AL168" t="str">
        <f>AL146</f>
        <v>OK</v>
      </c>
      <c r="BA168" t="str">
        <v>Check pitch in X is &gt; 10 deg</v>
      </c>
      <c r="BC168" t="str">
        <f>BC146</f>
        <v>OK</v>
      </c>
      <c r="BR168" t="str">
        <v>Check pitch in X is &gt; 10 deg</v>
      </c>
      <c r="BT168" t="str">
        <f>BT146</f>
        <v>OK</v>
      </c>
      <c r="CI168" t="str">
        <v>Check pitch in X is &gt; 10 deg</v>
      </c>
      <c r="CK168" t="str">
        <f>CK146</f>
        <v>OK</v>
      </c>
      <c r="CZ168" t="str">
        <v>Check pitch in X is &gt; 10 deg</v>
      </c>
      <c r="DB168" t="str">
        <f>DB146</f>
        <v>OK</v>
      </c>
      <c r="DQ168" t="str">
        <v>Check pitch in X is &gt; 10 deg</v>
      </c>
      <c r="DS168" t="str">
        <f>DS146</f>
        <v>OK</v>
      </c>
    </row>
    <row r="169">
      <c r="B169" t="str">
        <v>Roof height</v>
      </c>
      <c r="C169" t="str">
        <v>(ft)</v>
      </c>
      <c r="D169">
        <f>D147</f>
        <v>6</v>
      </c>
      <c r="S169" t="str">
        <v>Roof height</v>
      </c>
      <c r="T169" t="str">
        <v>(ft)</v>
      </c>
      <c r="U169">
        <f>U147</f>
        <v>6</v>
      </c>
      <c r="AJ169" t="str">
        <v>Roof height</v>
      </c>
      <c r="AK169" t="str">
        <v>(ft)</v>
      </c>
      <c r="AL169">
        <f>AL147</f>
        <v>6</v>
      </c>
      <c r="BA169" t="str">
        <v>Roof height</v>
      </c>
      <c r="BB169" t="str">
        <v>(ft)</v>
      </c>
      <c r="BC169">
        <f>BC147</f>
        <v>6</v>
      </c>
      <c r="BR169" t="str">
        <v>Roof height</v>
      </c>
      <c r="BS169" t="str">
        <v>(ft)</v>
      </c>
      <c r="BT169">
        <f>BT147</f>
        <v>6</v>
      </c>
      <c r="CI169" t="str">
        <v>Roof height</v>
      </c>
      <c r="CJ169" t="str">
        <v>(ft)</v>
      </c>
      <c r="CK169">
        <f>CK147</f>
        <v>6</v>
      </c>
      <c r="CZ169" t="str">
        <v>Roof height</v>
      </c>
      <c r="DA169" t="str">
        <v>(ft)</v>
      </c>
      <c r="DB169">
        <f>DB147</f>
        <v>6</v>
      </c>
      <c r="DQ169" t="str">
        <v>Roof height</v>
      </c>
      <c r="DR169" t="str">
        <v>(ft)</v>
      </c>
      <c r="DS169">
        <f>DS147</f>
        <v>6</v>
      </c>
    </row>
    <row r="170">
      <c r="B170" t="str">
        <v>Mean roof height</v>
      </c>
      <c r="C170" t="str">
        <v>(ft)</v>
      </c>
      <c r="D170">
        <f>D148</f>
        <v>11</v>
      </c>
      <c r="S170" t="str">
        <v>Mean roof height</v>
      </c>
      <c r="T170" t="str">
        <v>(ft)</v>
      </c>
      <c r="U170">
        <f>U148</f>
        <v>11</v>
      </c>
      <c r="AJ170" t="str">
        <v>Mean roof height</v>
      </c>
      <c r="AK170" t="str">
        <v>(ft)</v>
      </c>
      <c r="AL170">
        <f>AL148</f>
        <v>11</v>
      </c>
      <c r="BA170" t="str">
        <v>Mean roof height</v>
      </c>
      <c r="BB170" t="str">
        <v>(ft)</v>
      </c>
      <c r="BC170">
        <f>BC148</f>
        <v>11</v>
      </c>
      <c r="BR170" t="str">
        <v>Mean roof height</v>
      </c>
      <c r="BS170" t="str">
        <v>(ft)</v>
      </c>
      <c r="BT170">
        <f>BT148</f>
        <v>11</v>
      </c>
      <c r="CI170" t="str">
        <v>Mean roof height</v>
      </c>
      <c r="CJ170" t="str">
        <v>(ft)</v>
      </c>
      <c r="CK170">
        <f>CK148</f>
        <v>11</v>
      </c>
      <c r="CZ170" t="str">
        <v>Mean roof height</v>
      </c>
      <c r="DA170" t="str">
        <v>(ft)</v>
      </c>
      <c r="DB170">
        <f>DB148</f>
        <v>11</v>
      </c>
      <c r="DQ170" t="str">
        <v>Mean roof height</v>
      </c>
      <c r="DR170" t="str">
        <v>(ft)</v>
      </c>
      <c r="DS170">
        <f>DS148</f>
        <v>11</v>
      </c>
    </row>
    <row r="172">
      <c r="A172" t="str">
        <v>CASES</v>
      </c>
      <c r="R172" t="str">
        <v>CASES</v>
      </c>
      <c r="AI172" t="str">
        <v>CASES</v>
      </c>
      <c r="AZ172" t="str">
        <v>CASES</v>
      </c>
      <c r="BQ172" t="str">
        <v>CASES</v>
      </c>
      <c r="CH172" t="str">
        <v>CASES</v>
      </c>
      <c r="CY172" t="str">
        <v>CASES</v>
      </c>
      <c r="DP172" t="str">
        <v>CASES</v>
      </c>
    </row>
    <row r="173">
      <c r="A173" t="str">
        <v>Define cases</v>
      </c>
      <c r="R173" t="str">
        <v>Define cases</v>
      </c>
      <c r="AI173" t="str">
        <v>Define cases</v>
      </c>
      <c r="AZ173" t="str">
        <v>Define cases</v>
      </c>
      <c r="BQ173" t="str">
        <v>Define cases</v>
      </c>
      <c r="CH173" t="str">
        <v>Define cases</v>
      </c>
      <c r="CY173" t="str">
        <v>Define cases</v>
      </c>
      <c r="DP173" t="str">
        <v>Define cases</v>
      </c>
    </row>
    <row r="175">
      <c r="B175" t="str">
        <v>Wind direction (X or Y)</v>
      </c>
      <c r="C175" t="str">
        <f>D131</f>
        <v>X</v>
      </c>
      <c r="S175" t="str">
        <v>Wind direction (X or Y)</v>
      </c>
      <c r="T175" t="str">
        <f>U131</f>
        <v>X</v>
      </c>
      <c r="AJ175" t="str">
        <v>Wind direction (X or Y)</v>
      </c>
      <c r="AK175" t="str">
        <f>AL131</f>
        <v>X</v>
      </c>
      <c r="BA175" t="str">
        <v>Wind direction (X or Y)</v>
      </c>
      <c r="BB175" t="str">
        <f>BC131</f>
        <v>X</v>
      </c>
      <c r="BR175" t="str">
        <v>Wind direction (X or Y)</v>
      </c>
      <c r="BS175" t="str">
        <f>BT131</f>
        <v>Y</v>
      </c>
      <c r="CI175" t="str">
        <v>Wind direction (X or Y)</v>
      </c>
      <c r="CJ175" t="str">
        <f>CK131</f>
        <v>Y</v>
      </c>
      <c r="CZ175" t="str">
        <v>Wind direction (X or Y)</v>
      </c>
      <c r="DA175" t="str">
        <f>DB131</f>
        <v>Y</v>
      </c>
      <c r="DQ175" t="str">
        <v>Wind direction (X or Y)</v>
      </c>
      <c r="DR175" t="str">
        <f>DS131</f>
        <v>Y</v>
      </c>
    </row>
    <row r="176">
      <c r="B176" t="str">
        <v>Wind speed (mph) from Step 2</v>
      </c>
      <c r="C176">
        <f>D132</f>
        <v>20</v>
      </c>
      <c r="S176" t="str">
        <v>Wind speed (mph) from Step 2</v>
      </c>
      <c r="T176">
        <f>U132</f>
        <v>20</v>
      </c>
      <c r="AJ176" t="str">
        <v>Wind speed (mph) from Step 2</v>
      </c>
      <c r="AK176">
        <f>AL132</f>
        <v>20</v>
      </c>
      <c r="BA176" t="str">
        <v>Wind speed (mph) from Step 2</v>
      </c>
      <c r="BB176">
        <f>BC132</f>
        <v>20</v>
      </c>
      <c r="BR176" t="str">
        <v>Wind speed (mph) from Step 2</v>
      </c>
      <c r="BS176">
        <f>BT132</f>
        <v>20</v>
      </c>
      <c r="CI176" t="str">
        <v>Wind speed (mph) from Step 2</v>
      </c>
      <c r="CJ176">
        <f>CK132</f>
        <v>20</v>
      </c>
      <c r="CZ176" t="str">
        <v>Wind speed (mph) from Step 2</v>
      </c>
      <c r="DA176">
        <f>DB132</f>
        <v>20</v>
      </c>
      <c r="DQ176" t="str">
        <v>Wind speed (mph) from Step 2</v>
      </c>
      <c r="DR176">
        <f>DS132</f>
        <v>20</v>
      </c>
    </row>
    <row r="177">
      <c r="B177" t="str">
        <v>Case 1 or 2 for Internal pressure coefficient (Gcpi) in Step 3</v>
      </c>
      <c r="C177">
        <f>D133</f>
        <v>1</v>
      </c>
      <c r="S177" t="str">
        <v>Case 1 or 2 for Internal pressure coefficient (Gcpi) in Step 3</v>
      </c>
      <c r="T177">
        <f>U133</f>
        <v>1</v>
      </c>
      <c r="AJ177" t="str">
        <v>Case 1 or 2 for Internal pressure coefficient (Gcpi) in Step 3</v>
      </c>
      <c r="AK177">
        <f>AL133</f>
        <v>2</v>
      </c>
      <c r="BA177" t="str">
        <v>Case 1 or 2 for Internal pressure coefficient (Gcpi) in Step 3</v>
      </c>
      <c r="BB177">
        <f>BC133</f>
        <v>2</v>
      </c>
      <c r="BR177" t="str">
        <v>Case 1 or 2 for Internal pressure coefficient (Gcpi) in Step 3</v>
      </c>
      <c r="BS177">
        <f>BT133</f>
        <v>1</v>
      </c>
      <c r="CI177" t="str">
        <v>Case 1 or 2 for Internal pressure coefficient (Gcpi) in Step 3</v>
      </c>
      <c r="CJ177">
        <f>CK133</f>
        <v>1</v>
      </c>
      <c r="CZ177" t="str">
        <v>Case 1 or 2 for Internal pressure coefficient (Gcpi) in Step 3</v>
      </c>
      <c r="DA177">
        <f>DB133</f>
        <v>2</v>
      </c>
      <c r="DQ177" t="str">
        <v>Case 1 or 2 for Internal pressure coefficient (Gcpi) in Step 3</v>
      </c>
      <c r="DR177">
        <f>DS133</f>
        <v>2</v>
      </c>
    </row>
    <row r="178">
      <c r="B178" t="str">
        <v>Load case for Cp (A or B, both must be tested) in Step 6</v>
      </c>
      <c r="C178" t="str">
        <f>D134</f>
        <v>A</v>
      </c>
      <c r="S178" t="str">
        <v>Load case for Cp (A or B, both must be tested) in Step 6</v>
      </c>
      <c r="T178" t="str">
        <f>U134</f>
        <v>B</v>
      </c>
      <c r="AJ178" t="str">
        <v>Load case for Cp (A or B, both must be tested) in Step 6</v>
      </c>
      <c r="AK178" t="str">
        <f>AL134</f>
        <v>A</v>
      </c>
      <c r="BA178" t="str">
        <v>Load case for Cp (A or B, both must be tested) in Step 6</v>
      </c>
      <c r="BB178" t="str">
        <f>BC134</f>
        <v>B</v>
      </c>
      <c r="BR178" t="str">
        <v>Load case for Cp (A or B, both must be tested) in Step 6</v>
      </c>
      <c r="BS178" t="str">
        <f>BT134</f>
        <v>A</v>
      </c>
      <c r="CI178" t="str">
        <v>Load case for Cp (A or B, both must be tested) in Step 6</v>
      </c>
      <c r="CJ178" t="str">
        <f>CK134</f>
        <v>B</v>
      </c>
      <c r="CZ178" t="str">
        <v>Load case for Cp (A or B, both must be tested) in Step 6</v>
      </c>
      <c r="DA178" t="str">
        <f>DB134</f>
        <v>A</v>
      </c>
      <c r="DQ178" t="str">
        <v>Load case for Cp (A or B, both must be tested) in Step 6</v>
      </c>
      <c r="DR178" t="str">
        <f>DS134</f>
        <v>B</v>
      </c>
    </row>
    <row r="179">
      <c r="B179" t="str">
        <v>Wind flow (1 = clear, 2, 3 = obstructed)</v>
      </c>
      <c r="C179">
        <f>D135</f>
        <v>1</v>
      </c>
      <c r="D179" t="str">
        <v>Clear (=1), partially obstructed (=2) or completely obstructed (=3)</v>
      </c>
      <c r="S179" t="str">
        <v>Wind flow (1 = clear, 2, 3 = obstructed)</v>
      </c>
      <c r="T179">
        <f>U135</f>
        <v>1</v>
      </c>
      <c r="U179" t="str">
        <v>Clear (=1), partially obstructed (=2) or completely obstructed (=3)</v>
      </c>
      <c r="AJ179" t="str">
        <v>Wind flow (1 = clear, 2, 3 = obstructed)</v>
      </c>
      <c r="AK179">
        <f>AL135</f>
        <v>1</v>
      </c>
      <c r="AL179" t="str">
        <v>Clear (=1), partially obstructed (=2) or completely obstructed (=3)</v>
      </c>
      <c r="BA179" t="str">
        <v>Wind flow (1 = clear, 2, 3 = obstructed)</v>
      </c>
      <c r="BB179">
        <f>BC135</f>
        <v>1</v>
      </c>
      <c r="BC179" t="str">
        <v>Clear (=1), partially obstructed (=2) or completely obstructed (=3)</v>
      </c>
      <c r="BR179" t="str">
        <v>Wind flow (1 = clear, 2, 3 = obstructed)</v>
      </c>
      <c r="BS179">
        <f>BT135</f>
        <v>1</v>
      </c>
      <c r="BT179" t="str">
        <v>Clear (=1), partially obstructed (=2) or completely obstructed (=3)</v>
      </c>
      <c r="CI179" t="str">
        <v>Wind flow (1 = clear, 2, 3 = obstructed)</v>
      </c>
      <c r="CJ179">
        <f>CK135</f>
        <v>1</v>
      </c>
      <c r="CK179" t="str">
        <v>Clear (=1), partially obstructed (=2) or completely obstructed (=3)</v>
      </c>
      <c r="CZ179" t="str">
        <v>Wind flow (1 = clear, 2, 3 = obstructed)</v>
      </c>
      <c r="DA179">
        <f>DB135</f>
        <v>1</v>
      </c>
      <c r="DB179" t="str">
        <v>Clear (=1), partially obstructed (=2) or completely obstructed (=3)</v>
      </c>
      <c r="DQ179" t="str">
        <v>Wind flow (1 = clear, 2, 3 = obstructed)</v>
      </c>
      <c r="DR179">
        <f>DS135</f>
        <v>1</v>
      </c>
      <c r="DS179" t="str">
        <v>Clear (=1), partially obstructed (=2) or completely obstructed (=3)</v>
      </c>
    </row>
    <row r="180">
      <c r="C180" t="str">
        <f>IF(C179=1,"D",IF(C179=2,"C","B"))</f>
        <v>D</v>
      </c>
      <c r="D180" t="str">
        <v>This is used at 2 locations: exposure category for Kz (Step 4)</v>
      </c>
      <c r="T180" t="str">
        <f>IF(T179=1,"D",IF(T179=2,"C","B"))</f>
        <v>D</v>
      </c>
      <c r="U180" t="str">
        <v>This is used at 2 locations: exposure category for Kz (Step 4)</v>
      </c>
      <c r="AK180" t="str">
        <f>IF(AK179=1,"D",IF(AK179=2,"C","B"))</f>
        <v>D</v>
      </c>
      <c r="AL180" t="str">
        <v>This is used at 2 locations: exposure category for Kz (Step 4)</v>
      </c>
      <c r="BB180" t="str">
        <f>IF(BB179=1,"D",IF(BB179=2,"C","B"))</f>
        <v>D</v>
      </c>
      <c r="BC180" t="str">
        <v>This is used at 2 locations: exposure category for Kz (Step 4)</v>
      </c>
      <c r="BS180" t="str">
        <f>IF(BS179=1,"D",IF(BS179=2,"C","B"))</f>
        <v>D</v>
      </c>
      <c r="BT180" t="str">
        <v>This is used at 2 locations: exposure category for Kz (Step 4)</v>
      </c>
      <c r="CJ180" t="str">
        <f>IF(CJ179=1,"D",IF(CJ179=2,"C","B"))</f>
        <v>D</v>
      </c>
      <c r="CK180" t="str">
        <v>This is used at 2 locations: exposure category for Kz (Step 4)</v>
      </c>
      <c r="DA180" t="str">
        <f>IF(DA179=1,"D",IF(DA179=2,"C","B"))</f>
        <v>D</v>
      </c>
      <c r="DB180" t="str">
        <v>This is used at 2 locations: exposure category for Kz (Step 4)</v>
      </c>
      <c r="DR180" t="str">
        <f>IF(DR179=1,"D",IF(DR179=2,"C","B"))</f>
        <v>D</v>
      </c>
      <c r="DS180" t="str">
        <v>This is used at 2 locations: exposure category for Kz (Step 4)</v>
      </c>
    </row>
    <row r="181">
      <c r="D181" t="str">
        <v>Clear wind flow denotes unobstructed wind flow with no blockage (e.g., plain, grass land, beach)</v>
      </c>
      <c r="U181" t="str">
        <v>Clear wind flow denotes unobstructed wind flow with no blockage (e.g., plain, grass land, beach)</v>
      </c>
      <c r="AL181" t="str">
        <v>Clear wind flow denotes unobstructed wind flow with no blockage (e.g., plain, grass land, beach)</v>
      </c>
      <c r="BC181" t="str">
        <v>Clear wind flow denotes unobstructed wind flow with no blockage (e.g., plain, grass land, beach)</v>
      </c>
      <c r="BT181" t="str">
        <v>Clear wind flow denotes unobstructed wind flow with no blockage (e.g., plain, grass land, beach)</v>
      </c>
      <c r="CK181" t="str">
        <v>Clear wind flow denotes unobstructed wind flow with no blockage (e.g., plain, grass land, beach)</v>
      </c>
      <c r="DB181" t="str">
        <v>Clear wind flow denotes unobstructed wind flow with no blockage (e.g., plain, grass land, beach)</v>
      </c>
      <c r="DS181" t="str">
        <v>Clear wind flow denotes unobstructed wind flow with no blockage (e.g., plain, grass land, beach)</v>
      </c>
    </row>
    <row r="182">
      <c r="D182" t="str">
        <v>Partially obstructed wind flow denotes relatively unobstructed wind flow with blockage less than or equal to 50%.</v>
      </c>
      <c r="U182" t="str">
        <v>Partially obstructed wind flow denotes relatively unobstructed wind flow with blockage less than or equal to 50%.</v>
      </c>
      <c r="AL182" t="str">
        <v>Partially obstructed wind flow denotes relatively unobstructed wind flow with blockage less than or equal to 50%.</v>
      </c>
      <c r="BC182" t="str">
        <v>Partially obstructed wind flow denotes relatively unobstructed wind flow with blockage less than or equal to 50%.</v>
      </c>
      <c r="BT182" t="str">
        <v>Partially obstructed wind flow denotes relatively unobstructed wind flow with blockage less than or equal to 50%.</v>
      </c>
      <c r="CK182" t="str">
        <v>Partially obstructed wind flow denotes relatively unobstructed wind flow with blockage less than or equal to 50%.</v>
      </c>
      <c r="DB182" t="str">
        <v>Partially obstructed wind flow denotes relatively unobstructed wind flow with blockage less than or equal to 50%.</v>
      </c>
      <c r="DS182" t="str">
        <v>Partially obstructed wind flow denotes relatively unobstructed wind flow with blockage less than or equal to 50%.</v>
      </c>
    </row>
    <row r="183">
      <c r="D183" t="str">
        <v>Completely obstructed wind flow denotes objects below roof inhibiting wind flow with &gt;50% blockage (e.g., urban environment, high dense vegetation, high cliff)</v>
      </c>
      <c r="U183" t="str">
        <v>Completely obstructed wind flow denotes objects below roof inhibiting wind flow with &gt;50% blockage (e.g., urban environment, high dense vegetation, high cliff)</v>
      </c>
      <c r="AL183" t="str">
        <v>Completely obstructed wind flow denotes objects below roof inhibiting wind flow with &gt;50% blockage (e.g., urban environment, high dense vegetation, high cliff)</v>
      </c>
      <c r="BC183" t="str">
        <v>Completely obstructed wind flow denotes objects below roof inhibiting wind flow with &gt;50% blockage (e.g., urban environment, high dense vegetation, high cliff)</v>
      </c>
      <c r="BT183" t="str">
        <v>Completely obstructed wind flow denotes objects below roof inhibiting wind flow with &gt;50% blockage (e.g., urban environment, high dense vegetation, high cliff)</v>
      </c>
      <c r="CK183" t="str">
        <v>Completely obstructed wind flow denotes objects below roof inhibiting wind flow with &gt;50% blockage (e.g., urban environment, high dense vegetation, high cliff)</v>
      </c>
      <c r="DB183" t="str">
        <v>Completely obstructed wind flow denotes objects below roof inhibiting wind flow with &gt;50% blockage (e.g., urban environment, high dense vegetation, high cliff)</v>
      </c>
      <c r="DS183" t="str">
        <v>Completely obstructed wind flow denotes objects below roof inhibiting wind flow with &gt;50% blockage (e.g., urban environment, high dense vegetation, high cliff)</v>
      </c>
    </row>
    <row r="184">
      <c r="D184" t="str">
        <v>ATTENTION: For Kz, the code 1/2/3 is replaced with D/C/B, respectively</v>
      </c>
      <c r="U184" t="str">
        <v>ATTENTION: For Kz, the code 1/2/3 is replaced with D/C/B, respectively</v>
      </c>
      <c r="AL184" t="str">
        <v>ATTENTION: For Kz, the code 1/2/3 is replaced with D/C/B, respectively</v>
      </c>
      <c r="BC184" t="str">
        <v>ATTENTION: For Kz, the code 1/2/3 is replaced with D/C/B, respectively</v>
      </c>
      <c r="BT184" t="str">
        <v>ATTENTION: For Kz, the code 1/2/3 is replaced with D/C/B, respectively</v>
      </c>
      <c r="CK184" t="str">
        <v>ATTENTION: For Kz, the code 1/2/3 is replaced with D/C/B, respectively</v>
      </c>
      <c r="DB184" t="str">
        <v>ATTENTION: For Kz, the code 1/2/3 is replaced with D/C/B, respectively</v>
      </c>
      <c r="DS184" t="str">
        <v>ATTENTION: For Kz, the code 1/2/3 is replaced with D/C/B, respectively</v>
      </c>
    </row>
    <row r="185">
      <c r="B185" t="str">
        <v>Risk Category (I, II, III, IV)</v>
      </c>
      <c r="C185" t="str">
        <f>D150</f>
        <v>I</v>
      </c>
      <c r="D185" t="str">
        <v>Risk Category I structures generally encompass buildings and structures that normally are unoccupied and that would result in negligible risk to the public should they fail.</v>
      </c>
      <c r="S185" t="str">
        <v>Risk Category (I, II, III, IV)</v>
      </c>
      <c r="T185" t="str">
        <f>U150</f>
        <v>I</v>
      </c>
      <c r="U185" t="str">
        <v>Risk Category I structures generally encompass buildings and structures that normally are unoccupied and that would result in negligible risk to the public should they fail.</v>
      </c>
      <c r="AJ185" t="str">
        <v>Risk Category (I, II, III, IV)</v>
      </c>
      <c r="AK185" t="str">
        <f>AL150</f>
        <v>I</v>
      </c>
      <c r="AL185" t="str">
        <v>Risk Category I structures generally encompass buildings and structures that normally are unoccupied and that would result in negligible risk to the public should they fail.</v>
      </c>
      <c r="BA185" t="str">
        <v>Risk Category (I, II, III, IV)</v>
      </c>
      <c r="BB185" t="str">
        <f>BC150</f>
        <v>I</v>
      </c>
      <c r="BC185" t="str">
        <v>Risk Category I structures generally encompass buildings and structures that normally are unoccupied and that would result in negligible risk to the public should they fail.</v>
      </c>
      <c r="BR185" t="str">
        <v>Risk Category (I, II, III, IV)</v>
      </c>
      <c r="BS185" t="str">
        <f>BT150</f>
        <v>I</v>
      </c>
      <c r="BT185" t="str">
        <v>Risk Category I structures generally encompass buildings and structures that normally are unoccupied and that would result in negligible risk to the public should they fail.</v>
      </c>
      <c r="CI185" t="str">
        <v>Risk Category (I, II, III, IV)</v>
      </c>
      <c r="CJ185" t="str">
        <f>CK150</f>
        <v>I</v>
      </c>
      <c r="CK185" t="str">
        <v>Risk Category I structures generally encompass buildings and structures that normally are unoccupied and that would result in negligible risk to the public should they fail.</v>
      </c>
      <c r="CZ185" t="str">
        <v>Risk Category (I, II, III, IV)</v>
      </c>
      <c r="DA185" t="str">
        <f>DB150</f>
        <v>I</v>
      </c>
      <c r="DB185" t="str">
        <v>Risk Category I structures generally encompass buildings and structures that normally are unoccupied and that would result in negligible risk to the public should they fail.</v>
      </c>
      <c r="DQ185" t="str">
        <v>Risk Category (I, II, III, IV)</v>
      </c>
      <c r="DR185" t="str">
        <f>DS150</f>
        <v>I</v>
      </c>
      <c r="DS185" t="str">
        <v>Risk Category I structures generally encompass buildings and structures that normally are unoccupied and that would result in negligible risk to the public should they fail.</v>
      </c>
    </row>
    <row r="186">
      <c r="D186" t="str">
        <v>Risk Category II includes the vast majority of structures, including most residential, commercial, and industrial buildings.</v>
      </c>
      <c r="U186" t="str">
        <v>Risk Category II includes the vast majority of structures, including most residential, commercial, and industrial buildings.</v>
      </c>
      <c r="AL186" t="str">
        <v>Risk Category II includes the vast majority of structures, including most residential, commercial, and industrial buildings.</v>
      </c>
      <c r="BC186" t="str">
        <v>Risk Category II includes the vast majority of structures, including most residential, commercial, and industrial buildings.</v>
      </c>
      <c r="BT186" t="str">
        <v>Risk Category II includes the vast majority of structures, including most residential, commercial, and industrial buildings.</v>
      </c>
      <c r="CK186" t="str">
        <v>Risk Category II includes the vast majority of structures, including most residential, commercial, and industrial buildings.</v>
      </c>
      <c r="DB186" t="str">
        <v>Risk Category II includes the vast majority of structures, including most residential, commercial, and industrial buildings.</v>
      </c>
      <c r="DS186" t="str">
        <v>Risk Category II includes the vast majority of structures, including most residential, commercial, and industrial buildings.</v>
      </c>
    </row>
    <row r="187">
      <c r="D187" t="str">
        <v>Risk Category III includes buildings and structures that house a large number of persons in one place, such as theaters and lecture halls.</v>
      </c>
      <c r="U187" t="str">
        <v>Risk Category III includes buildings and structures that house a large number of persons in one place, such as theaters and lecture halls.</v>
      </c>
      <c r="AL187" t="str">
        <v>Risk Category III includes buildings and structures that house a large number of persons in one place, such as theaters and lecture halls.</v>
      </c>
      <c r="BC187" t="str">
        <v>Risk Category III includes buildings and structures that house a large number of persons in one place, such as theaters and lecture halls.</v>
      </c>
      <c r="BT187" t="str">
        <v>Risk Category III includes buildings and structures that house a large number of persons in one place, such as theaters and lecture halls.</v>
      </c>
      <c r="CK187" t="str">
        <v>Risk Category III includes buildings and structures that house a large number of persons in one place, such as theaters and lecture halls.</v>
      </c>
      <c r="DB187" t="str">
        <v>Risk Category III includes buildings and structures that house a large number of persons in one place, such as theaters and lecture halls.</v>
      </c>
      <c r="DS187" t="str">
        <v>Risk Category III includes buildings and structures that house a large number of persons in one place, such as theaters and lecture halls.</v>
      </c>
    </row>
    <row r="188">
      <c r="D188" t="str">
        <v xml:space="preserve">Risk Category IV has traditionally included structures the failure of which would inhibit the availability of essential community services necessary to cope with an emergency situation. </v>
      </c>
      <c r="U188" t="str">
        <v xml:space="preserve">Risk Category IV has traditionally included structures the failure of which would inhibit the availability of essential community services necessary to cope with an emergency situation. </v>
      </c>
      <c r="AL188" t="str">
        <v xml:space="preserve">Risk Category IV has traditionally included structures the failure of which would inhibit the availability of essential community services necessary to cope with an emergency situation. </v>
      </c>
      <c r="BC188" t="str">
        <v xml:space="preserve">Risk Category IV has traditionally included structures the failure of which would inhibit the availability of essential community services necessary to cope with an emergency situation. </v>
      </c>
      <c r="BT188" t="str">
        <v xml:space="preserve">Risk Category IV has traditionally included structures the failure of which would inhibit the availability of essential community services necessary to cope with an emergency situation. </v>
      </c>
      <c r="CK188" t="str">
        <v xml:space="preserve">Risk Category IV has traditionally included structures the failure of which would inhibit the availability of essential community services necessary to cope with an emergency situation. </v>
      </c>
      <c r="DB188" t="str">
        <v xml:space="preserve">Risk Category IV has traditionally included structures the failure of which would inhibit the availability of essential community services necessary to cope with an emergency situation. </v>
      </c>
      <c r="DS188" t="str">
        <v xml:space="preserve">Risk Category IV has traditionally included structures the failure of which would inhibit the availability of essential community services necessary to cope with an emergency situation. </v>
      </c>
    </row>
    <row r="190">
      <c r="A190" t="str">
        <v>1 - RISK</v>
      </c>
      <c r="R190" t="str">
        <v>1 - RISK</v>
      </c>
      <c r="AI190" t="str">
        <v>1 - RISK</v>
      </c>
      <c r="AZ190" t="str">
        <v>1 - RISK</v>
      </c>
      <c r="BQ190" t="str">
        <v>1 - RISK</v>
      </c>
      <c r="CH190" t="str">
        <v>1 - RISK</v>
      </c>
      <c r="CY190" t="str">
        <v>1 - RISK</v>
      </c>
      <c r="DP190" t="str">
        <v>1 - RISK</v>
      </c>
    </row>
    <row r="191">
      <c r="A191" t="str">
        <v>Step 1: Determine risk category of building or other structure, see Table 1.5-1</v>
      </c>
      <c r="R191" t="str">
        <v>Step 1: Determine risk category of building or other structure, see Table 1.5-1</v>
      </c>
      <c r="AI191" t="str">
        <v>Step 1: Determine risk category of building or other structure, see Table 1.5-1</v>
      </c>
      <c r="AZ191" t="str">
        <v>Step 1: Determine risk category of building or other structure, see Table 1.5-1</v>
      </c>
      <c r="BQ191" t="str">
        <v>Step 1: Determine risk category of building or other structure, see Table 1.5-1</v>
      </c>
      <c r="CH191" t="str">
        <v>Step 1: Determine risk category of building or other structure, see Table 1.5-1</v>
      </c>
      <c r="CY191" t="str">
        <v>Step 1: Determine risk category of building or other structure, see Table 1.5-1</v>
      </c>
      <c r="DP191" t="str">
        <v>Step 1: Determine risk category of building or other structure, see Table 1.5-1</v>
      </c>
    </row>
    <row r="194">
      <c r="B194" t="str">
        <v>Risk Category (Section C1.5.1)</v>
      </c>
      <c r="C194" t="str">
        <v>I, II, III, IV</v>
      </c>
      <c r="D194" t="str">
        <f>C185</f>
        <v>I</v>
      </c>
      <c r="S194" t="str">
        <v>Risk Category (Section C1.5.1)</v>
      </c>
      <c r="T194" t="str">
        <v>I, II, III, IV</v>
      </c>
      <c r="U194" t="str">
        <f>T185</f>
        <v>I</v>
      </c>
      <c r="AJ194" t="str">
        <v>Risk Category (Section C1.5.1)</v>
      </c>
      <c r="AK194" t="str">
        <v>I, II, III, IV</v>
      </c>
      <c r="AL194" t="str">
        <f>AK185</f>
        <v>I</v>
      </c>
      <c r="BA194" t="str">
        <v>Risk Category (Section C1.5.1)</v>
      </c>
      <c r="BB194" t="str">
        <v>I, II, III, IV</v>
      </c>
      <c r="BC194" t="str">
        <f>BB185</f>
        <v>I</v>
      </c>
      <c r="BR194" t="str">
        <v>Risk Category (Section C1.5.1)</v>
      </c>
      <c r="BS194" t="str">
        <v>I, II, III, IV</v>
      </c>
      <c r="BT194" t="str">
        <f>BS185</f>
        <v>I</v>
      </c>
      <c r="CI194" t="str">
        <v>Risk Category (Section C1.5.1)</v>
      </c>
      <c r="CJ194" t="str">
        <v>I, II, III, IV</v>
      </c>
      <c r="CK194" t="str">
        <f>CJ185</f>
        <v>I</v>
      </c>
      <c r="CZ194" t="str">
        <v>Risk Category (Section C1.5.1)</v>
      </c>
      <c r="DA194" t="str">
        <v>I, II, III, IV</v>
      </c>
      <c r="DB194" t="str">
        <f>DA185</f>
        <v>I</v>
      </c>
      <c r="DQ194" t="str">
        <v>Risk Category (Section C1.5.1)</v>
      </c>
      <c r="DR194" t="str">
        <v>I, II, III, IV</v>
      </c>
      <c r="DS194" t="str">
        <f>DR185</f>
        <v>I</v>
      </c>
    </row>
    <row r="196">
      <c r="B196" t="str">
        <v>Risk Category I structures generally encompass buildings and structures that normally are unoccupied and that would result in negligible risk to the public should they fail.</v>
      </c>
      <c r="S196" t="str">
        <v>Risk Category I structures generally encompass buildings and structures that normally are unoccupied and that would result in negligible risk to the public should they fail.</v>
      </c>
      <c r="AJ196" t="str">
        <v>Risk Category I structures generally encompass buildings and structures that normally are unoccupied and that would result in negligible risk to the public should they fail.</v>
      </c>
      <c r="BA196" t="str">
        <v>Risk Category I structures generally encompass buildings and structures that normally are unoccupied and that would result in negligible risk to the public should they fail.</v>
      </c>
      <c r="BR196" t="str">
        <v>Risk Category I structures generally encompass buildings and structures that normally are unoccupied and that would result in negligible risk to the public should they fail.</v>
      </c>
      <c r="CI196" t="str">
        <v>Risk Category I structures generally encompass buildings and structures that normally are unoccupied and that would result in negligible risk to the public should they fail.</v>
      </c>
      <c r="CZ196" t="str">
        <v>Risk Category I structures generally encompass buildings and structures that normally are unoccupied and that would result in negligible risk to the public should they fail.</v>
      </c>
      <c r="DQ196" t="str">
        <v>Risk Category I structures generally encompass buildings and structures that normally are unoccupied and that would result in negligible risk to the public should they fail.</v>
      </c>
    </row>
    <row r="197">
      <c r="B197" t="str">
        <v>Risk Category II includes the vast majority of structures, including most residential, commercial, and industrial buildings.</v>
      </c>
      <c r="S197" t="str">
        <v>Risk Category II includes the vast majority of structures, including most residential, commercial, and industrial buildings.</v>
      </c>
      <c r="AJ197" t="str">
        <v>Risk Category II includes the vast majority of structures, including most residential, commercial, and industrial buildings.</v>
      </c>
      <c r="BA197" t="str">
        <v>Risk Category II includes the vast majority of structures, including most residential, commercial, and industrial buildings.</v>
      </c>
      <c r="BR197" t="str">
        <v>Risk Category II includes the vast majority of structures, including most residential, commercial, and industrial buildings.</v>
      </c>
      <c r="CI197" t="str">
        <v>Risk Category II includes the vast majority of structures, including most residential, commercial, and industrial buildings.</v>
      </c>
      <c r="CZ197" t="str">
        <v>Risk Category II includes the vast majority of structures, including most residential, commercial, and industrial buildings.</v>
      </c>
      <c r="DQ197" t="str">
        <v>Risk Category II includes the vast majority of structures, including most residential, commercial, and industrial buildings.</v>
      </c>
    </row>
    <row r="198">
      <c r="B198" t="str">
        <v>Risk Category III includes buildings and structures that house a large number of persons in one place, such as theaters and lecture halls.</v>
      </c>
      <c r="S198" t="str">
        <v>Risk Category III includes buildings and structures that house a large number of persons in one place, such as theaters and lecture halls.</v>
      </c>
      <c r="AJ198" t="str">
        <v>Risk Category III includes buildings and structures that house a large number of persons in one place, such as theaters and lecture halls.</v>
      </c>
      <c r="BA198" t="str">
        <v>Risk Category III includes buildings and structures that house a large number of persons in one place, such as theaters and lecture halls.</v>
      </c>
      <c r="BR198" t="str">
        <v>Risk Category III includes buildings and structures that house a large number of persons in one place, such as theaters and lecture halls.</v>
      </c>
      <c r="CI198" t="str">
        <v>Risk Category III includes buildings and structures that house a large number of persons in one place, such as theaters and lecture halls.</v>
      </c>
      <c r="CZ198" t="str">
        <v>Risk Category III includes buildings and structures that house a large number of persons in one place, such as theaters and lecture halls.</v>
      </c>
      <c r="DQ198" t="str">
        <v>Risk Category III includes buildings and structures that house a large number of persons in one place, such as theaters and lecture halls.</v>
      </c>
    </row>
    <row r="199">
      <c r="B199" t="str">
        <v xml:space="preserve">Risk Category IV has traditionally included structures the failure of which would inhibit the availability of essential community services necessary to cope with an emergency situation. </v>
      </c>
      <c r="S199" t="str">
        <v xml:space="preserve">Risk Category IV has traditionally included structures the failure of which would inhibit the availability of essential community services necessary to cope with an emergency situation. </v>
      </c>
      <c r="AJ199" t="str">
        <v xml:space="preserve">Risk Category IV has traditionally included structures the failure of which would inhibit the availability of essential community services necessary to cope with an emergency situation. </v>
      </c>
      <c r="BA199" t="str">
        <v xml:space="preserve">Risk Category IV has traditionally included structures the failure of which would inhibit the availability of essential community services necessary to cope with an emergency situation. </v>
      </c>
      <c r="BR199" t="str">
        <v xml:space="preserve">Risk Category IV has traditionally included structures the failure of which would inhibit the availability of essential community services necessary to cope with an emergency situation. </v>
      </c>
      <c r="CI199" t="str">
        <v xml:space="preserve">Risk Category IV has traditionally included structures the failure of which would inhibit the availability of essential community services necessary to cope with an emergency situation. </v>
      </c>
      <c r="CZ199" t="str">
        <v xml:space="preserve">Risk Category IV has traditionally included structures the failure of which would inhibit the availability of essential community services necessary to cope with an emergency situation. </v>
      </c>
      <c r="DQ199" t="str">
        <v xml:space="preserve">Risk Category IV has traditionally included structures the failure of which would inhibit the availability of essential community services necessary to cope with an emergency situation. </v>
      </c>
    </row>
    <row r="202">
      <c r="B202" t="str">
        <v>Assume Risk Category I because we assume that tents will be evacuated in case of high winds or upcoming storms.</v>
      </c>
      <c r="S202" t="str">
        <v>Assume Risk Category I because we assume that tents will be evacuated in case of high winds or upcoming storms.</v>
      </c>
      <c r="AJ202" t="str">
        <v>Assume Risk Category I because we assume that tents will be evacuated in case of high winds or upcoming storms.</v>
      </c>
      <c r="BA202" t="str">
        <v>Assume Risk Category I because we assume that tents will be evacuated in case of high winds or upcoming storms.</v>
      </c>
      <c r="BR202" t="str">
        <v>Assume Risk Category I because we assume that tents will be evacuated in case of high winds or upcoming storms.</v>
      </c>
      <c r="CI202" t="str">
        <v>Assume Risk Category I because we assume that tents will be evacuated in case of high winds or upcoming storms.</v>
      </c>
      <c r="CZ202" t="str">
        <v>Assume Risk Category I because we assume that tents will be evacuated in case of high winds or upcoming storms.</v>
      </c>
      <c r="DQ202" t="str">
        <v>Assume Risk Category I because we assume that tents will be evacuated in case of high winds or upcoming storms.</v>
      </c>
    </row>
    <row r="204">
      <c r="B204" t="str">
        <v>The Risk Category is used to identify Basic Wind Speed based on location</v>
      </c>
      <c r="S204" t="str">
        <v>The Risk Category is used to identify Basic Wind Speed based on location</v>
      </c>
      <c r="AJ204" t="str">
        <v>The Risk Category is used to identify Basic Wind Speed based on location</v>
      </c>
      <c r="BA204" t="str">
        <v>The Risk Category is used to identify Basic Wind Speed based on location</v>
      </c>
      <c r="BR204" t="str">
        <v>The Risk Category is used to identify Basic Wind Speed based on location</v>
      </c>
      <c r="CI204" t="str">
        <v>The Risk Category is used to identify Basic Wind Speed based on location</v>
      </c>
      <c r="CZ204" t="str">
        <v>The Risk Category is used to identify Basic Wind Speed based on location</v>
      </c>
      <c r="DQ204" t="str">
        <v>The Risk Category is used to identify Basic Wind Speed based on location</v>
      </c>
    </row>
    <row r="206">
      <c r="B206" t="str">
        <v>Skip this step since wind speed will probably be set to much lower value by member (e.g., 70 mph)</v>
      </c>
      <c r="S206" t="str">
        <v>Skip this step since wind speed will probably be set to much lower value by member (e.g., 70 mph)</v>
      </c>
      <c r="AJ206" t="str">
        <v>Skip this step since wind speed will probably be set to much lower value by member (e.g., 70 mph)</v>
      </c>
      <c r="BA206" t="str">
        <v>Skip this step since wind speed will probably be set to much lower value by member (e.g., 70 mph)</v>
      </c>
      <c r="BR206" t="str">
        <v>Skip this step since wind speed will probably be set to much lower value by member (e.g., 70 mph)</v>
      </c>
      <c r="CI206" t="str">
        <v>Skip this step since wind speed will probably be set to much lower value by member (e.g., 70 mph)</v>
      </c>
      <c r="CZ206" t="str">
        <v>Skip this step since wind speed will probably be set to much lower value by member (e.g., 70 mph)</v>
      </c>
      <c r="DQ206" t="str">
        <v>Skip this step since wind speed will probably be set to much lower value by member (e.g., 70 mph)</v>
      </c>
    </row>
    <row r="208">
      <c r="B208" t="str">
        <v>It is assumed that the Basic Wind Speed is the actual wind speed.</v>
      </c>
      <c r="S208" t="str">
        <v>It is assumed that the Basic Wind Speed is the actual wind speed.</v>
      </c>
      <c r="AJ208" t="str">
        <v>It is assumed that the Basic Wind Speed is the actual wind speed.</v>
      </c>
      <c r="BA208" t="str">
        <v>It is assumed that the Basic Wind Speed is the actual wind speed.</v>
      </c>
      <c r="BR208" t="str">
        <v>It is assumed that the Basic Wind Speed is the actual wind speed.</v>
      </c>
      <c r="CI208" t="str">
        <v>It is assumed that the Basic Wind Speed is the actual wind speed.</v>
      </c>
      <c r="CZ208" t="str">
        <v>It is assumed that the Basic Wind Speed is the actual wind speed.</v>
      </c>
      <c r="DQ208" t="str">
        <v>It is assumed that the Basic Wind Speed is the actual wind speed.</v>
      </c>
    </row>
    <row r="210">
      <c r="A210" t="str">
        <v>2 - WIND SPEED</v>
      </c>
      <c r="R210" t="str">
        <v>2 - WIND SPEED</v>
      </c>
      <c r="AI210" t="str">
        <v>2 - WIND SPEED</v>
      </c>
      <c r="AZ210" t="str">
        <v>2 - WIND SPEED</v>
      </c>
      <c r="BQ210" t="str">
        <v>2 - WIND SPEED</v>
      </c>
      <c r="CH210" t="str">
        <v>2 - WIND SPEED</v>
      </c>
      <c r="CY210" t="str">
        <v>2 - WIND SPEED</v>
      </c>
      <c r="DP210" t="str">
        <v>2 - WIND SPEED</v>
      </c>
    </row>
    <row r="211">
      <c r="A211" t="str">
        <v>Step 2: Determine the basic wind speed, V, for the applicable risk category, see Figure 26.5-1A, B, or C</v>
      </c>
      <c r="R211" t="str">
        <v>Step 2: Determine the basic wind speed, V, for the applicable risk category, see Figure 26.5-1A, B, or C</v>
      </c>
      <c r="AI211" t="str">
        <v>Step 2: Determine the basic wind speed, V, for the applicable risk category, see Figure 26.5-1A, B, or C</v>
      </c>
      <c r="AZ211" t="str">
        <v>Step 2: Determine the basic wind speed, V, for the applicable risk category, see Figure 26.5-1A, B, or C</v>
      </c>
      <c r="BQ211" t="str">
        <v>Step 2: Determine the basic wind speed, V, for the applicable risk category, see Figure 26.5-1A, B, or C</v>
      </c>
      <c r="CH211" t="str">
        <v>Step 2: Determine the basic wind speed, V, for the applicable risk category, see Figure 26.5-1A, B, or C</v>
      </c>
      <c r="CY211" t="str">
        <v>Step 2: Determine the basic wind speed, V, for the applicable risk category, see Figure 26.5-1A, B, or C</v>
      </c>
      <c r="DP211" t="str">
        <v>Step 2: Determine the basic wind speed, V, for the applicable risk category, see Figure 26.5-1A, B, or C</v>
      </c>
    </row>
    <row r="213">
      <c r="B213" t="str">
        <v>From Step 1:</v>
      </c>
      <c r="S213" t="str">
        <v>From Step 1:</v>
      </c>
      <c r="AJ213" t="str">
        <v>From Step 1:</v>
      </c>
      <c r="BA213" t="str">
        <v>From Step 1:</v>
      </c>
      <c r="BR213" t="str">
        <v>From Step 1:</v>
      </c>
      <c r="CI213" t="str">
        <v>From Step 1:</v>
      </c>
      <c r="CZ213" t="str">
        <v>From Step 1:</v>
      </c>
      <c r="DQ213" t="str">
        <v>From Step 1:</v>
      </c>
    </row>
    <row r="214">
      <c r="B214" t="str">
        <v>Risk Category</v>
      </c>
      <c r="C214" t="str">
        <v>I, II, III, IV</v>
      </c>
      <c r="D214" t="str">
        <f>D194</f>
        <v>I</v>
      </c>
      <c r="S214" t="str">
        <v>Risk Category</v>
      </c>
      <c r="T214" t="str">
        <v>I, II, III, IV</v>
      </c>
      <c r="U214" t="str">
        <f>U194</f>
        <v>I</v>
      </c>
      <c r="AJ214" t="str">
        <v>Risk Category</v>
      </c>
      <c r="AK214" t="str">
        <v>I, II, III, IV</v>
      </c>
      <c r="AL214" t="str">
        <f>AL194</f>
        <v>I</v>
      </c>
      <c r="BA214" t="str">
        <v>Risk Category</v>
      </c>
      <c r="BB214" t="str">
        <v>I, II, III, IV</v>
      </c>
      <c r="BC214" t="str">
        <f>BC194</f>
        <v>I</v>
      </c>
      <c r="BR214" t="str">
        <v>Risk Category</v>
      </c>
      <c r="BS214" t="str">
        <v>I, II, III, IV</v>
      </c>
      <c r="BT214" t="str">
        <f>BT194</f>
        <v>I</v>
      </c>
      <c r="CI214" t="str">
        <v>Risk Category</v>
      </c>
      <c r="CJ214" t="str">
        <v>I, II, III, IV</v>
      </c>
      <c r="CK214" t="str">
        <f>CK194</f>
        <v>I</v>
      </c>
      <c r="CZ214" t="str">
        <v>Risk Category</v>
      </c>
      <c r="DA214" t="str">
        <v>I, II, III, IV</v>
      </c>
      <c r="DB214" t="str">
        <f>DB194</f>
        <v>I</v>
      </c>
      <c r="DQ214" t="str">
        <v>Risk Category</v>
      </c>
      <c r="DR214" t="str">
        <v>I, II, III, IV</v>
      </c>
      <c r="DS214" t="str">
        <f>DS194</f>
        <v>I</v>
      </c>
    </row>
    <row r="216">
      <c r="B216" t="str">
        <v>Basic wind speed (26.5) (mph)</v>
      </c>
      <c r="C216" t="str">
        <v>V (mph)</v>
      </c>
      <c r="D216">
        <f>D132</f>
        <v>20</v>
      </c>
      <c r="S216" t="str">
        <v>Basic wind speed (26.5) (mph)</v>
      </c>
      <c r="T216" t="str">
        <v>V (mph)</v>
      </c>
      <c r="U216">
        <f>U132</f>
        <v>20</v>
      </c>
      <c r="AJ216" t="str">
        <v>Basic wind speed (26.5) (mph)</v>
      </c>
      <c r="AK216" t="str">
        <v>V (mph)</v>
      </c>
      <c r="AL216">
        <f>AL132</f>
        <v>20</v>
      </c>
      <c r="BA216" t="str">
        <v>Basic wind speed (26.5) (mph)</v>
      </c>
      <c r="BB216" t="str">
        <v>V (mph)</v>
      </c>
      <c r="BC216">
        <f>BC132</f>
        <v>20</v>
      </c>
      <c r="BR216" t="str">
        <v>Basic wind speed (26.5) (mph)</v>
      </c>
      <c r="BS216" t="str">
        <v>V (mph)</v>
      </c>
      <c r="BT216">
        <f>BT132</f>
        <v>20</v>
      </c>
      <c r="CI216" t="str">
        <v>Basic wind speed (26.5) (mph)</v>
      </c>
      <c r="CJ216" t="str">
        <v>V (mph)</v>
      </c>
      <c r="CK216">
        <f>CK132</f>
        <v>20</v>
      </c>
      <c r="CZ216" t="str">
        <v>Basic wind speed (26.5) (mph)</v>
      </c>
      <c r="DA216" t="str">
        <v>V (mph)</v>
      </c>
      <c r="DB216">
        <f>DB132</f>
        <v>20</v>
      </c>
      <c r="DQ216" t="str">
        <v>Basic wind speed (26.5) (mph)</v>
      </c>
      <c r="DR216" t="str">
        <v>V (mph)</v>
      </c>
      <c r="DS216">
        <f>DS132</f>
        <v>20</v>
      </c>
    </row>
    <row r="218">
      <c r="B218" t="str">
        <v>The graphs show that the wind speed should be at least 105 mph but it is expected that the members will choose a much smaller wind speed.</v>
      </c>
      <c r="S218" t="str">
        <v>The graphs show that the wind speed should be at least 105 mph but it is expected that the members will choose a much smaller wind speed.</v>
      </c>
      <c r="AJ218" t="str">
        <v>The graphs show that the wind speed should be at least 105 mph but it is expected that the members will choose a much smaller wind speed.</v>
      </c>
      <c r="BA218" t="str">
        <v>The graphs show that the wind speed should be at least 105 mph but it is expected that the members will choose a much smaller wind speed.</v>
      </c>
      <c r="BR218" t="str">
        <v>The graphs show that the wind speed should be at least 105 mph but it is expected that the members will choose a much smaller wind speed.</v>
      </c>
      <c r="CI218" t="str">
        <v>The graphs show that the wind speed should be at least 105 mph but it is expected that the members will choose a much smaller wind speed.</v>
      </c>
      <c r="CZ218" t="str">
        <v>The graphs show that the wind speed should be at least 105 mph but it is expected that the members will choose a much smaller wind speed.</v>
      </c>
      <c r="DQ218" t="str">
        <v>The graphs show that the wind speed should be at least 105 mph but it is expected that the members will choose a much smaller wind speed.</v>
      </c>
    </row>
    <row r="220">
      <c r="B220" t="str">
        <v>The basic wind speed, V, is used in step 4 to calculate the velocity pressure qz and qh</v>
      </c>
      <c r="S220" t="str">
        <v>The basic wind speed, V, is used in step 4 to calculate the velocity pressure qz and qh</v>
      </c>
      <c r="AJ220" t="str">
        <v>The basic wind speed, V, is used in step 4 to calculate the velocity pressure qz and qh</v>
      </c>
      <c r="BA220" t="str">
        <v>The basic wind speed, V, is used in step 4 to calculate the velocity pressure qz and qh</v>
      </c>
      <c r="BR220" t="str">
        <v>The basic wind speed, V, is used in step 4 to calculate the velocity pressure qz and qh</v>
      </c>
      <c r="CI220" t="str">
        <v>The basic wind speed, V, is used in step 4 to calculate the velocity pressure qz and qh</v>
      </c>
      <c r="CZ220" t="str">
        <v>The basic wind speed, V, is used in step 4 to calculate the velocity pressure qz and qh</v>
      </c>
      <c r="DQ220" t="str">
        <v>The basic wind speed, V, is used in step 4 to calculate the velocity pressure qz and qh</v>
      </c>
    </row>
    <row r="239">
      <c r="A239" t="str">
        <v>3 - MISCELLANEOUS</v>
      </c>
      <c r="R239" t="str">
        <v>3 - MISCELLANEOUS</v>
      </c>
      <c r="AI239" t="str">
        <v>3 - MISCELLANEOUS</v>
      </c>
      <c r="AZ239" t="str">
        <v>3 - MISCELLANEOUS</v>
      </c>
      <c r="BQ239" t="str">
        <v>3 - MISCELLANEOUS</v>
      </c>
      <c r="CH239" t="str">
        <v>3 - MISCELLANEOUS</v>
      </c>
      <c r="CY239" t="str">
        <v>3 - MISCELLANEOUS</v>
      </c>
      <c r="DP239" t="str">
        <v>3 - MISCELLANEOUS</v>
      </c>
    </row>
    <row r="240">
      <c r="A240" t="str">
        <v>Step 3: Determine wind load parameters:</v>
      </c>
      <c r="R240" t="str">
        <v>Step 3: Determine wind load parameters:</v>
      </c>
      <c r="AI240" t="str">
        <v>Step 3: Determine wind load parameters:</v>
      </c>
      <c r="AZ240" t="str">
        <v>Step 3: Determine wind load parameters:</v>
      </c>
      <c r="BQ240" t="str">
        <v>Step 3: Determine wind load parameters:</v>
      </c>
      <c r="CH240" t="str">
        <v>Step 3: Determine wind load parameters:</v>
      </c>
      <c r="CY240" t="str">
        <v>Step 3: Determine wind load parameters:</v>
      </c>
      <c r="DP240" t="str">
        <v>Step 3: Determine wind load parameters:</v>
      </c>
    </row>
    <row r="241">
      <c r="B241" t="str">
        <v>Wind directionality factor, Kd , see Section 26.6 and Table 26.6-1</v>
      </c>
      <c r="S241" t="str">
        <v>Wind directionality factor, Kd , see Section 26.6 and Table 26.6-1</v>
      </c>
      <c r="AJ241" t="str">
        <v>Wind directionality factor, Kd , see Section 26.6 and Table 26.6-1</v>
      </c>
      <c r="BA241" t="str">
        <v>Wind directionality factor, Kd , see Section 26.6 and Table 26.6-1</v>
      </c>
      <c r="BR241" t="str">
        <v>Wind directionality factor, Kd , see Section 26.6 and Table 26.6-1</v>
      </c>
      <c r="CI241" t="str">
        <v>Wind directionality factor, Kd , see Section 26.6 and Table 26.6-1</v>
      </c>
      <c r="CZ241" t="str">
        <v>Wind directionality factor, Kd , see Section 26.6 and Table 26.6-1</v>
      </c>
      <c r="DQ241" t="str">
        <v>Wind directionality factor, Kd , see Section 26.6 and Table 26.6-1</v>
      </c>
    </row>
    <row r="242">
      <c r="B242" t="str">
        <v>Exposure category, see Section 26.7</v>
      </c>
      <c r="S242" t="str">
        <v>Exposure category, see Section 26.7</v>
      </c>
      <c r="AJ242" t="str">
        <v>Exposure category, see Section 26.7</v>
      </c>
      <c r="BA242" t="str">
        <v>Exposure category, see Section 26.7</v>
      </c>
      <c r="BR242" t="str">
        <v>Exposure category, see Section 26.7</v>
      </c>
      <c r="CI242" t="str">
        <v>Exposure category, see Section 26.7</v>
      </c>
      <c r="CZ242" t="str">
        <v>Exposure category, see Section 26.7</v>
      </c>
      <c r="DQ242" t="str">
        <v>Exposure category, see Section 26.7</v>
      </c>
    </row>
    <row r="243">
      <c r="B243" t="str">
        <v>Topographic factor, Kzt, see Section 26.8 and Figure 26.8-1</v>
      </c>
      <c r="S243" t="str">
        <v>Topographic factor, Kzt, see Section 26.8 and Figure 26.8-1</v>
      </c>
      <c r="AJ243" t="str">
        <v>Topographic factor, Kzt, see Section 26.8 and Figure 26.8-1</v>
      </c>
      <c r="BA243" t="str">
        <v>Topographic factor, Kzt, see Section 26.8 and Figure 26.8-1</v>
      </c>
      <c r="BR243" t="str">
        <v>Topographic factor, Kzt, see Section 26.8 and Figure 26.8-1</v>
      </c>
      <c r="CI243" t="str">
        <v>Topographic factor, Kzt, see Section 26.8 and Figure 26.8-1</v>
      </c>
      <c r="CZ243" t="str">
        <v>Topographic factor, Kzt, see Section 26.8 and Figure 26.8-1</v>
      </c>
      <c r="DQ243" t="str">
        <v>Topographic factor, Kzt, see Section 26.8 and Figure 26.8-1</v>
      </c>
    </row>
    <row r="244">
      <c r="B244" t="str">
        <v>Gust-effect factor, G, see Section 26.9</v>
      </c>
      <c r="S244" t="str">
        <v>Gust-effect factor, G, see Section 26.9</v>
      </c>
      <c r="AJ244" t="str">
        <v>Gust-effect factor, G, see Section 26.9</v>
      </c>
      <c r="BA244" t="str">
        <v>Gust-effect factor, G, see Section 26.9</v>
      </c>
      <c r="BR244" t="str">
        <v>Gust-effect factor, G, see Section 26.9</v>
      </c>
      <c r="CI244" t="str">
        <v>Gust-effect factor, G, see Section 26.9</v>
      </c>
      <c r="CZ244" t="str">
        <v>Gust-effect factor, G, see Section 26.9</v>
      </c>
      <c r="DQ244" t="str">
        <v>Gust-effect factor, G, see Section 26.9</v>
      </c>
    </row>
    <row r="245">
      <c r="B245" t="str">
        <v>Enclosure classification, see Section 26.10</v>
      </c>
      <c r="S245" t="str">
        <v>Enclosure classification, see Section 26.10</v>
      </c>
      <c r="AJ245" t="str">
        <v>Enclosure classification, see Section 26.10</v>
      </c>
      <c r="BA245" t="str">
        <v>Enclosure classification, see Section 26.10</v>
      </c>
      <c r="BR245" t="str">
        <v>Enclosure classification, see Section 26.10</v>
      </c>
      <c r="CI245" t="str">
        <v>Enclosure classification, see Section 26.10</v>
      </c>
      <c r="CZ245" t="str">
        <v>Enclosure classification, see Section 26.10</v>
      </c>
      <c r="DQ245" t="str">
        <v>Enclosure classification, see Section 26.10</v>
      </c>
    </row>
    <row r="246">
      <c r="B246" t="str">
        <v>Internal pressure coefficient, (GCpi), see Section 26.11 and Table 26.11-1</v>
      </c>
      <c r="S246" t="str">
        <v>Internal pressure coefficient, (GCpi), see Section 26.11 and Table 26.11-1</v>
      </c>
      <c r="AJ246" t="str">
        <v>Internal pressure coefficient, (GCpi), see Section 26.11 and Table 26.11-1</v>
      </c>
      <c r="BA246" t="str">
        <v>Internal pressure coefficient, (GCpi), see Section 26.11 and Table 26.11-1</v>
      </c>
      <c r="BR246" t="str">
        <v>Internal pressure coefficient, (GCpi), see Section 26.11 and Table 26.11-1</v>
      </c>
      <c r="CI246" t="str">
        <v>Internal pressure coefficient, (GCpi), see Section 26.11 and Table 26.11-1</v>
      </c>
      <c r="CZ246" t="str">
        <v>Internal pressure coefficient, (GCpi), see Section 26.11 and Table 26.11-1</v>
      </c>
      <c r="DQ246" t="str">
        <v>Internal pressure coefficient, (GCpi), see Section 26.11 and Table 26.11-1</v>
      </c>
    </row>
    <row r="249">
      <c r="A249" t="str">
        <v>Wind directionality factor, Kd , see Section 26.6 and Table 26.6-1</v>
      </c>
      <c r="R249" t="str">
        <v>Wind directionality factor, Kd , see Section 26.6 and Table 26.6-1</v>
      </c>
      <c r="AI249" t="str">
        <v>Wind directionality factor, Kd , see Section 26.6 and Table 26.6-1</v>
      </c>
      <c r="AZ249" t="str">
        <v>Wind directionality factor, Kd , see Section 26.6 and Table 26.6-1</v>
      </c>
      <c r="BQ249" t="str">
        <v>Wind directionality factor, Kd , see Section 26.6 and Table 26.6-1</v>
      </c>
      <c r="CH249" t="str">
        <v>Wind directionality factor, Kd , see Section 26.6 and Table 26.6-1</v>
      </c>
      <c r="CY249" t="str">
        <v>Wind directionality factor, Kd , see Section 26.6 and Table 26.6-1</v>
      </c>
      <c r="DP249" t="str">
        <v>Wind directionality factor, Kd , see Section 26.6 and Table 26.6-1</v>
      </c>
    </row>
    <row r="250">
      <c r="B250" t="str">
        <v>Wind directionality factor (26.6)</v>
      </c>
      <c r="C250" t="str">
        <v>Kd</v>
      </c>
      <c r="D250">
        <v>1</v>
      </c>
      <c r="E250" t="str">
        <v>Table 26.6.1</v>
      </c>
      <c r="S250" t="str">
        <v>Wind directionality factor (26.6)</v>
      </c>
      <c r="T250" t="str">
        <v>Kd</v>
      </c>
      <c r="U250">
        <f>D250</f>
        <v>1</v>
      </c>
      <c r="V250" t="str">
        <v>Table 26.6.1</v>
      </c>
      <c r="AJ250" t="str">
        <v>Wind directionality factor (26.6)</v>
      </c>
      <c r="AK250" t="str">
        <v>Kd</v>
      </c>
      <c r="AL250">
        <f>U250</f>
        <v>1</v>
      </c>
      <c r="AM250" t="str">
        <v>Table 26.6.1</v>
      </c>
      <c r="BA250" t="str">
        <v>Wind directionality factor (26.6)</v>
      </c>
      <c r="BB250" t="str">
        <v>Kd</v>
      </c>
      <c r="BC250">
        <f>AL250</f>
        <v>1</v>
      </c>
      <c r="BD250" t="str">
        <v>Table 26.6.1</v>
      </c>
      <c r="BR250" t="str">
        <v>Wind directionality factor (26.6)</v>
      </c>
      <c r="BS250" t="str">
        <v>Kd</v>
      </c>
      <c r="BT250">
        <f>BC250</f>
        <v>1</v>
      </c>
      <c r="BU250" t="str">
        <v>Table 26.6.1</v>
      </c>
      <c r="CI250" t="str">
        <v>Wind directionality factor (26.6)</v>
      </c>
      <c r="CJ250" t="str">
        <v>Kd</v>
      </c>
      <c r="CK250">
        <f>BT250</f>
        <v>1</v>
      </c>
      <c r="CL250" t="str">
        <v>Table 26.6.1</v>
      </c>
      <c r="CZ250" t="str">
        <v>Wind directionality factor (26.6)</v>
      </c>
      <c r="DA250" t="str">
        <v>Kd</v>
      </c>
      <c r="DB250">
        <f>CK250</f>
        <v>1</v>
      </c>
      <c r="DC250" t="str">
        <v>Table 26.6.1</v>
      </c>
      <c r="DQ250" t="str">
        <v>Wind directionality factor (26.6)</v>
      </c>
      <c r="DR250" t="str">
        <v>Kd</v>
      </c>
      <c r="DS250">
        <f>DB250</f>
        <v>1</v>
      </c>
      <c r="DT250" t="str">
        <v>Table 26.6.1</v>
      </c>
    </row>
    <row r="251">
      <c r="D251" t="str">
        <v>Used Kd = 1 as opposed to 0.85 because code says to use 0.85 when loads are accumulated as in sections 2.3 and 2.4 of the code.</v>
      </c>
    </row>
    <row r="253">
      <c r="A253" t="str">
        <v>Topographic factor, Kzt, see Section 26.8 and Figure 26.8-1</v>
      </c>
      <c r="R253" t="str">
        <v>Topographic factor, Kzt, see Section 26.8 and Figure 26.8-1</v>
      </c>
      <c r="AI253" t="str">
        <v>Topographic factor, Kzt, see Section 26.8 and Figure 26.8-1</v>
      </c>
      <c r="AZ253" t="str">
        <v>Topographic factor, Kzt, see Section 26.8 and Figure 26.8-1</v>
      </c>
      <c r="BQ253" t="str">
        <v>Topographic factor, Kzt, see Section 26.8 and Figure 26.8-1</v>
      </c>
      <c r="CH253" t="str">
        <v>Topographic factor, Kzt, see Section 26.8 and Figure 26.8-1</v>
      </c>
      <c r="CY253" t="str">
        <v>Topographic factor, Kzt, see Section 26.8 and Figure 26.8-1</v>
      </c>
      <c r="DP253" t="str">
        <v>Topographic factor, Kzt, see Section 26.8 and Figure 26.8-1</v>
      </c>
    </row>
    <row r="254">
      <c r="B254" t="str">
        <v>Topographic factor (26.8.2)</v>
      </c>
      <c r="C254" t="str">
        <v>Kzt</v>
      </c>
      <c r="D254">
        <v>1</v>
      </c>
      <c r="E254" t="str">
        <v>Check potential variations of Kzt</v>
      </c>
      <c r="S254" t="str">
        <v>Topographic factor (26.8.2)</v>
      </c>
      <c r="T254" t="str">
        <v>Kzt</v>
      </c>
      <c r="U254">
        <v>1</v>
      </c>
      <c r="V254" t="str">
        <v>Check potential variations of Kzt</v>
      </c>
      <c r="AJ254" t="str">
        <v>Topographic factor (26.8.2)</v>
      </c>
      <c r="AK254" t="str">
        <v>Kzt</v>
      </c>
      <c r="AL254">
        <v>1</v>
      </c>
      <c r="AM254" t="str">
        <v>Check potential variations of Kzt</v>
      </c>
      <c r="BA254" t="str">
        <v>Topographic factor (26.8.2)</v>
      </c>
      <c r="BB254" t="str">
        <v>Kzt</v>
      </c>
      <c r="BC254">
        <v>1</v>
      </c>
      <c r="BD254" t="str">
        <v>Check potential variations of Kzt</v>
      </c>
      <c r="BR254" t="str">
        <v>Topographic factor (26.8.2)</v>
      </c>
      <c r="BS254" t="str">
        <v>Kzt</v>
      </c>
      <c r="BT254">
        <v>1</v>
      </c>
      <c r="BU254" t="str">
        <v>Check potential variations of Kzt</v>
      </c>
      <c r="CI254" t="str">
        <v>Topographic factor (26.8.2)</v>
      </c>
      <c r="CJ254" t="str">
        <v>Kzt</v>
      </c>
      <c r="CK254">
        <v>1</v>
      </c>
      <c r="CL254" t="str">
        <v>Check potential variations of Kzt</v>
      </c>
      <c r="CZ254" t="str">
        <v>Topographic factor (26.8.2)</v>
      </c>
      <c r="DA254" t="str">
        <v>Kzt</v>
      </c>
      <c r="DB254">
        <v>1</v>
      </c>
      <c r="DC254" t="str">
        <v>Check potential variations of Kzt</v>
      </c>
      <c r="DQ254" t="str">
        <v>Topographic factor (26.8.2)</v>
      </c>
      <c r="DR254" t="str">
        <v>Kzt</v>
      </c>
      <c r="DS254">
        <v>1</v>
      </c>
      <c r="DT254" t="str">
        <v>Check potential variations of Kzt</v>
      </c>
    </row>
    <row r="256">
      <c r="A256" t="str">
        <v>Gust-effect factor, G, see Section 26.9</v>
      </c>
      <c r="R256" t="str">
        <v>Gust-effect factor, G, see Section 26.9</v>
      </c>
      <c r="AI256" t="str">
        <v>Gust-effect factor, G, see Section 26.9</v>
      </c>
      <c r="AZ256" t="str">
        <v>Gust-effect factor, G, see Section 26.9</v>
      </c>
      <c r="BQ256" t="str">
        <v>Gust-effect factor, G, see Section 26.9</v>
      </c>
      <c r="CH256" t="str">
        <v>Gust-effect factor, G, see Section 26.9</v>
      </c>
      <c r="CY256" t="str">
        <v>Gust-effect factor, G, see Section 26.9</v>
      </c>
      <c r="DP256" t="str">
        <v>Gust-effect factor, G, see Section 26.9</v>
      </c>
    </row>
    <row r="257">
      <c r="B257" t="str">
        <v>Term 2: G (Sect. 26.9.1 for rigid, 26.9.5 for flexible)</v>
      </c>
      <c r="C257" t="str">
        <v>G</v>
      </c>
      <c r="D257">
        <v>0.85</v>
      </c>
      <c r="S257" t="str">
        <v>Term 2: G (Sect. 26.9.1 for rigid, 26.9.5 for flexible)</v>
      </c>
      <c r="T257" t="str">
        <v>G</v>
      </c>
      <c r="U257">
        <v>0.85</v>
      </c>
      <c r="AJ257" t="str">
        <v>Term 2: G (Sect. 26.9.1 for rigid, 26.9.5 for flexible)</v>
      </c>
      <c r="AK257" t="str">
        <v>G</v>
      </c>
      <c r="AL257">
        <v>0.85</v>
      </c>
      <c r="BA257" t="str">
        <v>Term 2: G (Sect. 26.9.1 for rigid, 26.9.5 for flexible)</v>
      </c>
      <c r="BB257" t="str">
        <v>G</v>
      </c>
      <c r="BC257">
        <v>0.85</v>
      </c>
      <c r="BR257" t="str">
        <v>Term 2: G (Sect. 26.9.1 for rigid, 26.9.5 for flexible)</v>
      </c>
      <c r="BS257" t="str">
        <v>G</v>
      </c>
      <c r="BT257">
        <v>0.85</v>
      </c>
      <c r="CI257" t="str">
        <v>Term 2: G (Sect. 26.9.1 for rigid, 26.9.5 for flexible)</v>
      </c>
      <c r="CJ257" t="str">
        <v>G</v>
      </c>
      <c r="CK257">
        <v>0.85</v>
      </c>
      <c r="CZ257" t="str">
        <v>Term 2: G (Sect. 26.9.1 for rigid, 26.9.5 for flexible)</v>
      </c>
      <c r="DA257" t="str">
        <v>G</v>
      </c>
      <c r="DB257">
        <v>0.85</v>
      </c>
      <c r="DQ257" t="str">
        <v>Term 2: G (Sect. 26.9.1 for rigid, 26.9.5 for flexible)</v>
      </c>
      <c r="DR257" t="str">
        <v>G</v>
      </c>
      <c r="DS257">
        <v>0.85</v>
      </c>
    </row>
    <row r="259">
      <c r="A259" t="str">
        <v>Enclosure classification, see Section 26.10</v>
      </c>
      <c r="R259" t="str">
        <v>Enclosure classification, see Section 26.10</v>
      </c>
      <c r="AI259" t="str">
        <v>Enclosure classification, see Section 26.10</v>
      </c>
      <c r="AZ259" t="str">
        <v>Enclosure classification, see Section 26.10</v>
      </c>
      <c r="BQ259" t="str">
        <v>Enclosure classification, see Section 26.10</v>
      </c>
      <c r="CH259" t="str">
        <v>Enclosure classification, see Section 26.10</v>
      </c>
      <c r="CY259" t="str">
        <v>Enclosure classification, see Section 26.10</v>
      </c>
      <c r="DP259" t="str">
        <v>Enclosure classification, see Section 26.10</v>
      </c>
    </row>
    <row r="260">
      <c r="B260" t="str">
        <v>For the purpose of determining internal pressure</v>
      </c>
      <c r="S260" t="str">
        <v>For the purpose of determining internal pressure</v>
      </c>
      <c r="AJ260" t="str">
        <v>For the purpose of determining internal pressure</v>
      </c>
      <c r="BA260" t="str">
        <v>For the purpose of determining internal pressure</v>
      </c>
      <c r="BR260" t="str">
        <v>For the purpose of determining internal pressure</v>
      </c>
      <c r="CI260" t="str">
        <v>For the purpose of determining internal pressure</v>
      </c>
      <c r="CZ260" t="str">
        <v>For the purpose of determining internal pressure</v>
      </c>
      <c r="DQ260" t="str">
        <v>For the purpose of determining internal pressure</v>
      </c>
    </row>
    <row r="261">
      <c r="B261" t="str">
        <v>coefficients, all buildings shall be classified as enclosed,</v>
      </c>
      <c r="S261" t="str">
        <v>coefficients, all buildings shall be classified as enclosed,</v>
      </c>
      <c r="AJ261" t="str">
        <v>coefficients, all buildings shall be classified as enclosed,</v>
      </c>
      <c r="BA261" t="str">
        <v>coefficients, all buildings shall be classified as enclosed,</v>
      </c>
      <c r="BR261" t="str">
        <v>coefficients, all buildings shall be classified as enclosed,</v>
      </c>
      <c r="CI261" t="str">
        <v>coefficients, all buildings shall be classified as enclosed,</v>
      </c>
      <c r="CZ261" t="str">
        <v>coefficients, all buildings shall be classified as enclosed,</v>
      </c>
      <c r="DQ261" t="str">
        <v>coefficients, all buildings shall be classified as enclosed,</v>
      </c>
    </row>
    <row r="262">
      <c r="B262" t="str">
        <v>partially enclosed, or open as defined in Section 26.2.</v>
      </c>
      <c r="S262" t="str">
        <v>partially enclosed, or open as defined in Section 26.2.</v>
      </c>
      <c r="AJ262" t="str">
        <v>partially enclosed, or open as defined in Section 26.2.</v>
      </c>
      <c r="BA262" t="str">
        <v>partially enclosed, or open as defined in Section 26.2.</v>
      </c>
      <c r="BR262" t="str">
        <v>partially enclosed, or open as defined in Section 26.2.</v>
      </c>
      <c r="CI262" t="str">
        <v>partially enclosed, or open as defined in Section 26.2.</v>
      </c>
      <c r="CZ262" t="str">
        <v>partially enclosed, or open as defined in Section 26.2.</v>
      </c>
      <c r="DQ262" t="str">
        <v>partially enclosed, or open as defined in Section 26.2.</v>
      </c>
    </row>
    <row r="264">
      <c r="A264" t="str">
        <v>Internal pressure coefficient, (GCpi), see Section 26.11 and Table 26.11-1</v>
      </c>
      <c r="R264" t="str">
        <v>Internal pressure coefficient, (GCpi), see Section 26.11 and Table 26.11-1</v>
      </c>
      <c r="AI264" t="str">
        <v>Internal pressure coefficient, (GCpi), see Section 26.11 and Table 26.11-1</v>
      </c>
      <c r="AZ264" t="str">
        <v>Internal pressure coefficient, (GCpi), see Section 26.11 and Table 26.11-1</v>
      </c>
      <c r="BQ264" t="str">
        <v>Internal pressure coefficient, (GCpi), see Section 26.11 and Table 26.11-1</v>
      </c>
      <c r="CH264" t="str">
        <v>Internal pressure coefficient, (GCpi), see Section 26.11 and Table 26.11-1</v>
      </c>
      <c r="CY264" t="str">
        <v>Internal pressure coefficient, (GCpi), see Section 26.11 and Table 26.11-1</v>
      </c>
      <c r="DP264" t="str">
        <v>Internal pressure coefficient, (GCpi), see Section 26.11 and Table 26.11-1</v>
      </c>
    </row>
    <row r="265">
      <c r="B265" t="str">
        <v>Two cases shall be considered</v>
      </c>
      <c r="S265" t="str">
        <v>Two cases shall be considered</v>
      </c>
      <c r="AJ265" t="str">
        <v>Two cases shall be considered</v>
      </c>
      <c r="BA265" t="str">
        <v>Two cases shall be considered</v>
      </c>
      <c r="BR265" t="str">
        <v>Two cases shall be considered</v>
      </c>
      <c r="CI265" t="str">
        <v>Two cases shall be considered</v>
      </c>
      <c r="CZ265" t="str">
        <v>Two cases shall be considered</v>
      </c>
      <c r="DQ265" t="str">
        <v>Two cases shall be considered</v>
      </c>
    </row>
    <row r="266">
      <c r="B266" t="str">
        <v>For all surfaces (Walls and Roof)</v>
      </c>
      <c r="S266" t="str">
        <v>For all surfaces (Walls and Roof)</v>
      </c>
      <c r="AJ266" t="str">
        <v>For all surfaces (Walls and Roof)</v>
      </c>
      <c r="BA266" t="str">
        <v>For all surfaces (Walls and Roof)</v>
      </c>
      <c r="BR266" t="str">
        <v>For all surfaces (Walls and Roof)</v>
      </c>
      <c r="CI266" t="str">
        <v>For all surfaces (Walls and Roof)</v>
      </c>
      <c r="CZ266" t="str">
        <v>For all surfaces (Walls and Roof)</v>
      </c>
      <c r="DQ266" t="str">
        <v>For all surfaces (Walls and Roof)</v>
      </c>
    </row>
    <row r="267">
      <c r="D267" t="str">
        <v>Case 1</v>
      </c>
      <c r="E267" t="str">
        <v>Case 2</v>
      </c>
      <c r="U267" t="str">
        <v>Case 1</v>
      </c>
      <c r="V267" t="str">
        <v>Case 2</v>
      </c>
      <c r="AL267" t="str">
        <v>Case 1</v>
      </c>
      <c r="AM267" t="str">
        <v>Case 2</v>
      </c>
      <c r="BC267" t="str">
        <v>Case 1</v>
      </c>
      <c r="BD267" t="str">
        <v>Case 2</v>
      </c>
      <c r="BT267" t="str">
        <v>Case 1</v>
      </c>
      <c r="BU267" t="str">
        <v>Case 2</v>
      </c>
      <c r="CK267" t="str">
        <v>Case 1</v>
      </c>
      <c r="CL267" t="str">
        <v>Case 2</v>
      </c>
      <c r="DB267" t="str">
        <v>Case 1</v>
      </c>
      <c r="DC267" t="str">
        <v>Case 2</v>
      </c>
      <c r="DS267" t="str">
        <v>Case 1</v>
      </c>
      <c r="DT267" t="str">
        <v>Case 2</v>
      </c>
    </row>
    <row r="268">
      <c r="B268" t="str">
        <v>Open</v>
      </c>
      <c r="C268" t="str">
        <v>GCpi</v>
      </c>
      <c r="D268">
        <v>0</v>
      </c>
      <c r="E268">
        <v>0</v>
      </c>
      <c r="F268" t="str">
        <v>Plus and minus signs signify pressures acting toward</v>
      </c>
      <c r="S268" t="str">
        <v>Open</v>
      </c>
      <c r="T268" t="str">
        <v>GCpi</v>
      </c>
      <c r="U268">
        <v>0</v>
      </c>
      <c r="V268">
        <v>0</v>
      </c>
      <c r="W268" t="str">
        <v>Plus and minus signs signify pressures acting toward</v>
      </c>
      <c r="AJ268" t="str">
        <v>Open</v>
      </c>
      <c r="AK268" t="str">
        <v>GCpi</v>
      </c>
      <c r="AL268">
        <v>0</v>
      </c>
      <c r="AM268">
        <v>0</v>
      </c>
      <c r="AN268" t="str">
        <v>Plus and minus signs signify pressures acting toward</v>
      </c>
      <c r="BA268" t="str">
        <v>Open</v>
      </c>
      <c r="BB268" t="str">
        <v>GCpi</v>
      </c>
      <c r="BC268">
        <v>0</v>
      </c>
      <c r="BD268">
        <v>0</v>
      </c>
      <c r="BE268" t="str">
        <v>Plus and minus signs signify pressures acting toward</v>
      </c>
      <c r="BR268" t="str">
        <v>Open</v>
      </c>
      <c r="BS268" t="str">
        <v>GCpi</v>
      </c>
      <c r="BT268">
        <v>0</v>
      </c>
      <c r="BU268">
        <v>0</v>
      </c>
      <c r="BV268" t="str">
        <v>Plus and minus signs signify pressures acting toward</v>
      </c>
      <c r="CI268" t="str">
        <v>Open</v>
      </c>
      <c r="CJ268" t="str">
        <v>GCpi</v>
      </c>
      <c r="CK268">
        <v>0</v>
      </c>
      <c r="CL268">
        <v>0</v>
      </c>
      <c r="CM268" t="str">
        <v>Plus and minus signs signify pressures acting toward</v>
      </c>
      <c r="CZ268" t="str">
        <v>Open</v>
      </c>
      <c r="DA268" t="str">
        <v>GCpi</v>
      </c>
      <c r="DB268">
        <v>0</v>
      </c>
      <c r="DC268">
        <v>0</v>
      </c>
      <c r="DD268" t="str">
        <v>Plus and minus signs signify pressures acting toward</v>
      </c>
      <c r="DQ268" t="str">
        <v>Open</v>
      </c>
      <c r="DR268" t="str">
        <v>GCpi</v>
      </c>
      <c r="DS268">
        <v>0</v>
      </c>
      <c r="DT268">
        <v>0</v>
      </c>
      <c r="DU268" t="str">
        <v>Plus and minus signs signify pressures acting toward</v>
      </c>
    </row>
    <row r="269">
      <c r="B269" t="str">
        <v>Partially enclosed</v>
      </c>
      <c r="C269" t="str">
        <v>GCpi</v>
      </c>
      <c r="D269">
        <v>0.55</v>
      </c>
      <c r="E269">
        <v>-0.55</v>
      </c>
      <c r="F269" t="str">
        <v>&amp; away from the internal surfaces, respectively.</v>
      </c>
      <c r="S269" t="str">
        <v>Partially enclosed</v>
      </c>
      <c r="T269" t="str">
        <v>GCpi</v>
      </c>
      <c r="U269">
        <v>0.55</v>
      </c>
      <c r="V269">
        <v>-0.55</v>
      </c>
      <c r="W269" t="str">
        <v>&amp; away from the internal surfaces, respectively.</v>
      </c>
      <c r="AJ269" t="str">
        <v>Partially enclosed</v>
      </c>
      <c r="AK269" t="str">
        <v>GCpi</v>
      </c>
      <c r="AL269">
        <v>0.55</v>
      </c>
      <c r="AM269">
        <v>-0.55</v>
      </c>
      <c r="AN269" t="str">
        <v>&amp; away from the internal surfaces, respectively.</v>
      </c>
      <c r="BA269" t="str">
        <v>Partially enclosed</v>
      </c>
      <c r="BB269" t="str">
        <v>GCpi</v>
      </c>
      <c r="BC269">
        <v>0.55</v>
      </c>
      <c r="BD269">
        <v>-0.55</v>
      </c>
      <c r="BE269" t="str">
        <v>&amp; away from the internal surfaces, respectively.</v>
      </c>
      <c r="BR269" t="str">
        <v>Partially enclosed</v>
      </c>
      <c r="BS269" t="str">
        <v>GCpi</v>
      </c>
      <c r="BT269">
        <v>0.55</v>
      </c>
      <c r="BU269">
        <v>-0.55</v>
      </c>
      <c r="BV269" t="str">
        <v>&amp; away from the internal surfaces, respectively.</v>
      </c>
      <c r="CI269" t="str">
        <v>Partially enclosed</v>
      </c>
      <c r="CJ269" t="str">
        <v>GCpi</v>
      </c>
      <c r="CK269">
        <v>0.55</v>
      </c>
      <c r="CL269">
        <v>-0.55</v>
      </c>
      <c r="CM269" t="str">
        <v>&amp; away from the internal surfaces, respectively.</v>
      </c>
      <c r="CZ269" t="str">
        <v>Partially enclosed</v>
      </c>
      <c r="DA269" t="str">
        <v>GCpi</v>
      </c>
      <c r="DB269">
        <v>0.55</v>
      </c>
      <c r="DC269">
        <v>-0.55</v>
      </c>
      <c r="DD269" t="str">
        <v>&amp; away from the internal surfaces, respectively.</v>
      </c>
      <c r="DQ269" t="str">
        <v>Partially enclosed</v>
      </c>
      <c r="DR269" t="str">
        <v>GCpi</v>
      </c>
      <c r="DS269">
        <v>0.55</v>
      </c>
      <c r="DT269">
        <v>-0.55</v>
      </c>
      <c r="DU269" t="str">
        <v>&amp; away from the internal surfaces, respectively.</v>
      </c>
    </row>
    <row r="272">
      <c r="B272" t="str">
        <v>Case</v>
      </c>
      <c r="C272">
        <f>C177</f>
        <v>1</v>
      </c>
      <c r="S272" t="str">
        <v>Case</v>
      </c>
      <c r="T272">
        <f>T177</f>
        <v>1</v>
      </c>
      <c r="AJ272" t="str">
        <v>Case</v>
      </c>
      <c r="AK272">
        <f>AK177</f>
        <v>2</v>
      </c>
      <c r="BA272" t="str">
        <v>Case</v>
      </c>
      <c r="BB272">
        <f>BB177</f>
        <v>2</v>
      </c>
      <c r="BR272" t="str">
        <v>Case</v>
      </c>
      <c r="BS272">
        <f>BS177</f>
        <v>1</v>
      </c>
      <c r="CI272" t="str">
        <v>Case</v>
      </c>
      <c r="CJ272">
        <f>CJ177</f>
        <v>1</v>
      </c>
      <c r="CZ272" t="str">
        <v>Case</v>
      </c>
      <c r="DA272">
        <f>DA177</f>
        <v>2</v>
      </c>
      <c r="DQ272" t="str">
        <v>Case</v>
      </c>
      <c r="DR272">
        <f>DR177</f>
        <v>2</v>
      </c>
    </row>
    <row r="273">
      <c r="B273" t="str">
        <v>Open</v>
      </c>
      <c r="C273" t="str">
        <v>GCpi</v>
      </c>
      <c r="D273">
        <f>IF(C272=1,D268,"")</f>
        <v>0</v>
      </c>
      <c r="E273" t="str">
        <f>IF(C272=1,"",E268)</f>
        <v/>
      </c>
      <c r="S273" t="str">
        <v>Open</v>
      </c>
      <c r="T273" t="str">
        <v>GCpi</v>
      </c>
      <c r="U273">
        <f>IF(T272=1,U268,"")</f>
        <v>0</v>
      </c>
      <c r="V273" t="str">
        <f>IF(T272=1,"",V268)</f>
        <v/>
      </c>
      <c r="AJ273" t="str">
        <v>Open</v>
      </c>
      <c r="AK273" t="str">
        <v>GCpi</v>
      </c>
      <c r="AL273" t="str">
        <f>IF(AK272=1,AL268,"")</f>
        <v/>
      </c>
      <c r="AM273">
        <f>IF(AK272=1,"",AM268)</f>
        <v>0</v>
      </c>
      <c r="BA273" t="str">
        <v>Open</v>
      </c>
      <c r="BB273" t="str">
        <v>GCpi</v>
      </c>
      <c r="BC273" t="str">
        <f>IF(BB272=1,BC268,"")</f>
        <v/>
      </c>
      <c r="BD273">
        <f>IF(BB272=1,"",BD268)</f>
        <v>0</v>
      </c>
      <c r="BR273" t="str">
        <v>Open</v>
      </c>
      <c r="BS273" t="str">
        <v>GCpi</v>
      </c>
      <c r="BT273">
        <f>IF(BS272=1,BT268,"")</f>
        <v>0</v>
      </c>
      <c r="BU273" t="str">
        <f>IF(BS272=1,"",BU268)</f>
        <v/>
      </c>
      <c r="CI273" t="str">
        <v>Open</v>
      </c>
      <c r="CJ273" t="str">
        <v>GCpi</v>
      </c>
      <c r="CK273">
        <f>IF(CJ272=1,CK268,"")</f>
        <v>0</v>
      </c>
      <c r="CL273" t="str">
        <f>IF(CJ272=1,"",CL268)</f>
        <v/>
      </c>
      <c r="CZ273" t="str">
        <v>Open</v>
      </c>
      <c r="DA273" t="str">
        <v>GCpi</v>
      </c>
      <c r="DB273" t="str">
        <f>IF(DA272=1,DB268,"")</f>
        <v/>
      </c>
      <c r="DC273">
        <f>IF(DA272=1,"",DC268)</f>
        <v>0</v>
      </c>
      <c r="DQ273" t="str">
        <v>Open</v>
      </c>
      <c r="DR273" t="str">
        <v>GCpi</v>
      </c>
      <c r="DS273" t="str">
        <f>IF(DR272=1,DS268,"")</f>
        <v/>
      </c>
      <c r="DT273">
        <f>IF(DR272=1,"",DT268)</f>
        <v>0</v>
      </c>
    </row>
    <row r="274">
      <c r="B274" t="str">
        <v>Partially enclosed</v>
      </c>
      <c r="C274" t="str">
        <v>GCpi</v>
      </c>
      <c r="D274">
        <f>IF(C272=1,D269,"")</f>
        <v>0.55</v>
      </c>
      <c r="E274" t="str">
        <f>IF(C272=1,"",E269)</f>
        <v/>
      </c>
      <c r="S274" t="str">
        <v>Partially enclosed</v>
      </c>
      <c r="T274" t="str">
        <v>GCpi</v>
      </c>
      <c r="U274">
        <f>IF(T272=1,U269,"")</f>
        <v>0.55</v>
      </c>
      <c r="V274" t="str">
        <f>IF(T272=1,"",V269)</f>
        <v/>
      </c>
      <c r="AJ274" t="str">
        <v>Partially enclosed</v>
      </c>
      <c r="AK274" t="str">
        <v>GCpi</v>
      </c>
      <c r="AL274" t="str">
        <f>IF(AK272=1,AL269,"")</f>
        <v/>
      </c>
      <c r="AM274">
        <f>IF(AK272=1,"",AM269)</f>
        <v>-0.55</v>
      </c>
      <c r="BA274" t="str">
        <v>Partially enclosed</v>
      </c>
      <c r="BB274" t="str">
        <v>GCpi</v>
      </c>
      <c r="BC274" t="str">
        <f>IF(BB272=1,BC269,"")</f>
        <v/>
      </c>
      <c r="BD274">
        <f>IF(BB272=1,"",BD269)</f>
        <v>-0.55</v>
      </c>
      <c r="BR274" t="str">
        <v>Partially enclosed</v>
      </c>
      <c r="BS274" t="str">
        <v>GCpi</v>
      </c>
      <c r="BT274">
        <f>IF(BS272=1,BT269,"")</f>
        <v>0.55</v>
      </c>
      <c r="BU274" t="str">
        <f>IF(BS272=1,"",BU269)</f>
        <v/>
      </c>
      <c r="CI274" t="str">
        <v>Partially enclosed</v>
      </c>
      <c r="CJ274" t="str">
        <v>GCpi</v>
      </c>
      <c r="CK274">
        <f>IF(CJ272=1,CK269,"")</f>
        <v>0.55</v>
      </c>
      <c r="CL274" t="str">
        <f>IF(CJ272=1,"",CL269)</f>
        <v/>
      </c>
      <c r="CZ274" t="str">
        <v>Partially enclosed</v>
      </c>
      <c r="DA274" t="str">
        <v>GCpi</v>
      </c>
      <c r="DB274" t="str">
        <f>IF(DA272=1,DB269,"")</f>
        <v/>
      </c>
      <c r="DC274">
        <f>IF(DA272=1,"",DC269)</f>
        <v>-0.55</v>
      </c>
      <c r="DQ274" t="str">
        <v>Partially enclosed</v>
      </c>
      <c r="DR274" t="str">
        <v>GCpi</v>
      </c>
      <c r="DS274" t="str">
        <f>IF(DR272=1,DS269,"")</f>
        <v/>
      </c>
      <c r="DT274">
        <f>IF(DR272=1,"",DT269)</f>
        <v>-0.55</v>
      </c>
    </row>
    <row r="277">
      <c r="B277" t="str">
        <v>OPEN</v>
      </c>
      <c r="C277" t="str">
        <v>GCpi</v>
      </c>
      <c r="D277">
        <f>SUM(D273:E273)</f>
        <v>0</v>
      </c>
      <c r="S277" t="str">
        <v>OPEN</v>
      </c>
      <c r="T277" t="str">
        <v>GCpi</v>
      </c>
      <c r="U277">
        <f>SUM(U273:V273)</f>
        <v>0</v>
      </c>
      <c r="AJ277" t="str">
        <v>OPEN</v>
      </c>
      <c r="AK277" t="str">
        <v>GCpi</v>
      </c>
      <c r="AL277">
        <f>SUM(AL273:AM273)</f>
        <v>0</v>
      </c>
      <c r="BA277" t="str">
        <v>OPEN</v>
      </c>
      <c r="BB277" t="str">
        <v>GCpi</v>
      </c>
      <c r="BC277">
        <f>SUM(BC273:BD273)</f>
        <v>0</v>
      </c>
      <c r="BR277" t="str">
        <v>OPEN</v>
      </c>
      <c r="BS277" t="str">
        <v>GCpi</v>
      </c>
      <c r="BT277">
        <f>SUM(BT273:BU273)</f>
        <v>0</v>
      </c>
      <c r="CI277" t="str">
        <v>OPEN</v>
      </c>
      <c r="CJ277" t="str">
        <v>GCpi</v>
      </c>
      <c r="CK277">
        <f>SUM(CK273:CL273)</f>
        <v>0</v>
      </c>
      <c r="CZ277" t="str">
        <v>OPEN</v>
      </c>
      <c r="DA277" t="str">
        <v>GCpi</v>
      </c>
      <c r="DB277">
        <f>SUM(DB273:DC273)</f>
        <v>0</v>
      </c>
      <c r="DQ277" t="str">
        <v>OPEN</v>
      </c>
      <c r="DR277" t="str">
        <v>GCpi</v>
      </c>
      <c r="DS277">
        <f>SUM(DS273:DT273)</f>
        <v>0</v>
      </c>
    </row>
    <row r="278">
      <c r="B278" t="str">
        <v>PARTIALLY ENCLOSED</v>
      </c>
      <c r="C278" t="str">
        <v>GCpi</v>
      </c>
      <c r="D278">
        <f>SUM(D274:E274)</f>
        <v>0.55</v>
      </c>
      <c r="S278" t="str">
        <v>PARTIALLY ENCLOSED</v>
      </c>
      <c r="T278" t="str">
        <v>GCpi</v>
      </c>
      <c r="U278">
        <f>SUM(U274:V274)</f>
        <v>0.55</v>
      </c>
      <c r="AJ278" t="str">
        <v>PARTIALLY ENCLOSED</v>
      </c>
      <c r="AK278" t="str">
        <v>GCpi</v>
      </c>
      <c r="AL278">
        <f>SUM(AL274:AM274)</f>
        <v>-0.55</v>
      </c>
      <c r="BA278" t="str">
        <v>PARTIALLY ENCLOSED</v>
      </c>
      <c r="BB278" t="str">
        <v>GCpi</v>
      </c>
      <c r="BC278">
        <f>SUM(BC274:BD274)</f>
        <v>-0.55</v>
      </c>
      <c r="BR278" t="str">
        <v>PARTIALLY ENCLOSED</v>
      </c>
      <c r="BS278" t="str">
        <v>GCpi</v>
      </c>
      <c r="BT278">
        <f>SUM(BT274:BU274)</f>
        <v>0.55</v>
      </c>
      <c r="CI278" t="str">
        <v>PARTIALLY ENCLOSED</v>
      </c>
      <c r="CJ278" t="str">
        <v>GCpi</v>
      </c>
      <c r="CK278">
        <f>SUM(CK274:CL274)</f>
        <v>0.55</v>
      </c>
      <c r="CZ278" t="str">
        <v>PARTIALLY ENCLOSED</v>
      </c>
      <c r="DA278" t="str">
        <v>GCpi</v>
      </c>
      <c r="DB278">
        <f>SUM(DB274:DC274)</f>
        <v>-0.55</v>
      </c>
      <c r="DQ278" t="str">
        <v>PARTIALLY ENCLOSED</v>
      </c>
      <c r="DR278" t="str">
        <v>GCpi</v>
      </c>
      <c r="DS278">
        <f>SUM(DS274:DT274)</f>
        <v>-0.55</v>
      </c>
    </row>
    <row r="281">
      <c r="A281" t="str">
        <v>4 - Kz</v>
      </c>
      <c r="R281" t="str">
        <v>4 - Kz</v>
      </c>
      <c r="AI281" t="str">
        <v>4 - Kz</v>
      </c>
      <c r="AZ281" t="str">
        <v>4 - Kz</v>
      </c>
      <c r="BQ281" t="str">
        <v>4 - Kz</v>
      </c>
      <c r="CH281" t="str">
        <v>4 - Kz</v>
      </c>
      <c r="CY281" t="str">
        <v>4 - Kz</v>
      </c>
      <c r="DP281" t="str">
        <v>4 - Kz</v>
      </c>
    </row>
    <row r="282">
      <c r="A282" t="str">
        <v>Step 4: Determine velocity pressure exposure coefficient, Kz or Kh, see Table 27.3-1</v>
      </c>
      <c r="R282" t="str">
        <v>Step 4: Determine velocity pressure exposure coefficient, Kz or Kh, see Table 27.3-1</v>
      </c>
      <c r="AI282" t="str">
        <v>Step 4: Determine velocity pressure exposure coefficient, Kz or Kh, see Table 27.3-1</v>
      </c>
      <c r="AZ282" t="str">
        <v>Step 4: Determine velocity pressure exposure coefficient, Kz or Kh, see Table 27.3-1</v>
      </c>
      <c r="BQ282" t="str">
        <v>Step 4: Determine velocity pressure exposure coefficient, Kz or Kh, see Table 27.3-1</v>
      </c>
      <c r="CH282" t="str">
        <v>Step 4: Determine velocity pressure exposure coefficient, Kz or Kh, see Table 27.3-1</v>
      </c>
      <c r="CY282" t="str">
        <v>Step 4: Determine velocity pressure exposure coefficient, Kz or Kh, see Table 27.3-1</v>
      </c>
      <c r="DP282" t="str">
        <v>Step 4: Determine velocity pressure exposure coefficient, Kz or Kh, see Table 27.3-1</v>
      </c>
    </row>
    <row r="284">
      <c r="D284" t="str">
        <v>Exposure category</v>
      </c>
      <c r="U284" t="str">
        <v>Exposure category</v>
      </c>
      <c r="AL284" t="str">
        <v>Exposure category</v>
      </c>
      <c r="BC284" t="str">
        <v>Exposure category</v>
      </c>
      <c r="BT284" t="str">
        <v>Exposure category</v>
      </c>
      <c r="CG284" t="str">
        <v>Exposure category</v>
      </c>
      <c r="CK284" t="str">
        <v>Exposure category</v>
      </c>
      <c r="CW284" t="str">
        <v>Exposure category</v>
      </c>
      <c r="DB284" t="str">
        <v>Exposure category</v>
      </c>
      <c r="DS284" t="str">
        <v>Exposure category</v>
      </c>
    </row>
    <row r="285">
      <c r="D285" t="str">
        <v>B</v>
      </c>
      <c r="E285" t="str">
        <v>C</v>
      </c>
      <c r="F285" t="str">
        <v>D</v>
      </c>
      <c r="U285" t="str">
        <v>B</v>
      </c>
      <c r="V285" t="str">
        <v>C</v>
      </c>
      <c r="W285" t="str">
        <v>D</v>
      </c>
      <c r="AL285" t="str">
        <v>B</v>
      </c>
      <c r="AM285" t="str">
        <v>C</v>
      </c>
      <c r="AN285" t="str">
        <v>D</v>
      </c>
      <c r="BC285" t="str">
        <v>B</v>
      </c>
      <c r="BD285" t="str">
        <v>C</v>
      </c>
      <c r="BE285" t="str">
        <v>D</v>
      </c>
      <c r="BT285" t="str">
        <v>B</v>
      </c>
      <c r="BU285" t="str">
        <v>C</v>
      </c>
      <c r="BV285" t="str">
        <v>D</v>
      </c>
      <c r="CK285" t="str">
        <v>B</v>
      </c>
      <c r="CL285" t="str">
        <v>C</v>
      </c>
      <c r="CM285" t="str">
        <v>D</v>
      </c>
      <c r="DB285" t="str">
        <v>B</v>
      </c>
      <c r="DC285" t="str">
        <v>C</v>
      </c>
      <c r="DD285" t="str">
        <v>D</v>
      </c>
      <c r="DS285" t="str">
        <v>B</v>
      </c>
      <c r="DT285" t="str">
        <v>C</v>
      </c>
      <c r="DU285" t="str">
        <v>D</v>
      </c>
    </row>
    <row r="286">
      <c r="B286" t="str">
        <v>Table 26.9.1</v>
      </c>
      <c r="C286" t="str">
        <v>alpha</v>
      </c>
      <c r="D286">
        <v>7</v>
      </c>
      <c r="E286">
        <v>9.5</v>
      </c>
      <c r="F286">
        <v>11.5</v>
      </c>
      <c r="S286" t="str">
        <v>Table 26.9.1</v>
      </c>
      <c r="T286" t="str">
        <v>alpha</v>
      </c>
      <c r="U286">
        <v>7</v>
      </c>
      <c r="V286">
        <v>9.5</v>
      </c>
      <c r="W286">
        <v>11.5</v>
      </c>
      <c r="AJ286" t="str">
        <v>Table 26.9.1</v>
      </c>
      <c r="AK286" t="str">
        <v>alpha</v>
      </c>
      <c r="AL286">
        <v>7</v>
      </c>
      <c r="AM286">
        <v>9.5</v>
      </c>
      <c r="AN286">
        <v>11.5</v>
      </c>
      <c r="BA286" t="str">
        <v>Table 26.9.1</v>
      </c>
      <c r="BB286" t="str">
        <v>alpha</v>
      </c>
      <c r="BC286">
        <v>7</v>
      </c>
      <c r="BD286">
        <v>9.5</v>
      </c>
      <c r="BE286">
        <v>11.5</v>
      </c>
      <c r="BR286" t="str">
        <v>Table 26.9.1</v>
      </c>
      <c r="BS286" t="str">
        <v>alpha</v>
      </c>
      <c r="BT286">
        <v>7</v>
      </c>
      <c r="BU286">
        <v>9.5</v>
      </c>
      <c r="BV286">
        <v>11.5</v>
      </c>
      <c r="CI286" t="str">
        <v>Table 26.9.1</v>
      </c>
      <c r="CJ286" t="str">
        <v>alpha</v>
      </c>
      <c r="CK286">
        <v>7</v>
      </c>
      <c r="CL286">
        <v>9.5</v>
      </c>
      <c r="CM286">
        <v>11.5</v>
      </c>
      <c r="CZ286" t="str">
        <v>Table 26.9.1</v>
      </c>
      <c r="DA286" t="str">
        <v>alpha</v>
      </c>
      <c r="DB286">
        <v>7</v>
      </c>
      <c r="DC286">
        <v>9.5</v>
      </c>
      <c r="DD286">
        <v>11.5</v>
      </c>
      <c r="DQ286" t="str">
        <v>Table 26.9.1</v>
      </c>
      <c r="DR286" t="str">
        <v>alpha</v>
      </c>
      <c r="DS286">
        <v>7</v>
      </c>
      <c r="DT286">
        <v>9.5</v>
      </c>
      <c r="DU286">
        <v>11.5</v>
      </c>
    </row>
    <row r="287">
      <c r="B287" t="str">
        <v>Table 26.9.1</v>
      </c>
      <c r="C287" t="str">
        <v>zg (ft)</v>
      </c>
      <c r="D287">
        <v>1200</v>
      </c>
      <c r="E287">
        <v>900</v>
      </c>
      <c r="F287">
        <v>700</v>
      </c>
      <c r="S287" t="str">
        <v>Table 26.9.1</v>
      </c>
      <c r="T287" t="str">
        <v>zg (ft)</v>
      </c>
      <c r="U287">
        <v>1200</v>
      </c>
      <c r="V287">
        <v>900</v>
      </c>
      <c r="W287">
        <v>700</v>
      </c>
      <c r="AJ287" t="str">
        <v>Table 26.9.1</v>
      </c>
      <c r="AK287" t="str">
        <v>zg (ft)</v>
      </c>
      <c r="AL287">
        <v>1200</v>
      </c>
      <c r="AM287">
        <v>900</v>
      </c>
      <c r="AN287">
        <v>700</v>
      </c>
      <c r="BA287" t="str">
        <v>Table 26.9.1</v>
      </c>
      <c r="BB287" t="str">
        <v>zg (ft)</v>
      </c>
      <c r="BC287">
        <v>1200</v>
      </c>
      <c r="BD287">
        <v>900</v>
      </c>
      <c r="BE287">
        <v>700</v>
      </c>
      <c r="BR287" t="str">
        <v>Table 26.9.1</v>
      </c>
      <c r="BS287" t="str">
        <v>zg (ft)</v>
      </c>
      <c r="BT287">
        <v>1200</v>
      </c>
      <c r="BU287">
        <v>900</v>
      </c>
      <c r="BV287">
        <v>700</v>
      </c>
      <c r="CI287" t="str">
        <v>Table 26.9.1</v>
      </c>
      <c r="CJ287" t="str">
        <v>zg (ft)</v>
      </c>
      <c r="CK287">
        <v>1200</v>
      </c>
      <c r="CL287">
        <v>900</v>
      </c>
      <c r="CM287">
        <v>700</v>
      </c>
      <c r="CZ287" t="str">
        <v>Table 26.9.1</v>
      </c>
      <c r="DA287" t="str">
        <v>zg (ft)</v>
      </c>
      <c r="DB287">
        <v>1200</v>
      </c>
      <c r="DC287">
        <v>900</v>
      </c>
      <c r="DD287">
        <v>700</v>
      </c>
      <c r="DQ287" t="str">
        <v>Table 26.9.1</v>
      </c>
      <c r="DR287" t="str">
        <v>zg (ft)</v>
      </c>
      <c r="DS287">
        <v>1200</v>
      </c>
      <c r="DT287">
        <v>900</v>
      </c>
      <c r="DU287">
        <v>700</v>
      </c>
    </row>
    <row r="288">
      <c r="B288" t="str">
        <v>z = 0 ft</v>
      </c>
      <c r="C288" t="str">
        <v>z (ft)</v>
      </c>
      <c r="D288">
        <v>0</v>
      </c>
      <c r="E288">
        <f>D288</f>
        <v>0</v>
      </c>
      <c r="F288">
        <f>D288</f>
        <v>0</v>
      </c>
      <c r="S288" t="str">
        <v>z = 0 ft</v>
      </c>
      <c r="T288" t="str">
        <v>z (ft)</v>
      </c>
      <c r="U288">
        <v>0</v>
      </c>
      <c r="V288">
        <f>U288</f>
        <v>0</v>
      </c>
      <c r="W288">
        <f>U288</f>
        <v>0</v>
      </c>
      <c r="AJ288" t="str">
        <v>z = 0 ft</v>
      </c>
      <c r="AK288" t="str">
        <v>z (ft)</v>
      </c>
      <c r="AL288">
        <v>0</v>
      </c>
      <c r="AM288">
        <f>AL288</f>
        <v>0</v>
      </c>
      <c r="AN288">
        <f>AL288</f>
        <v>0</v>
      </c>
      <c r="BA288" t="str">
        <v>z = 0 ft</v>
      </c>
      <c r="BB288" t="str">
        <v>z (ft)</v>
      </c>
      <c r="BC288">
        <v>0</v>
      </c>
      <c r="BD288">
        <f>BC288</f>
        <v>0</v>
      </c>
      <c r="BE288">
        <f>BC288</f>
        <v>0</v>
      </c>
      <c r="BR288" t="str">
        <v>z = 0 ft</v>
      </c>
      <c r="BS288" t="str">
        <v>z (ft)</v>
      </c>
      <c r="BT288">
        <v>0</v>
      </c>
      <c r="BU288">
        <f>BT288</f>
        <v>0</v>
      </c>
      <c r="BV288">
        <f>BT288</f>
        <v>0</v>
      </c>
      <c r="CI288" t="str">
        <v>z = 0 ft</v>
      </c>
      <c r="CJ288" t="str">
        <v>z (ft)</v>
      </c>
      <c r="CK288">
        <v>0</v>
      </c>
      <c r="CL288">
        <f>CK288</f>
        <v>0</v>
      </c>
      <c r="CM288">
        <f>CK288</f>
        <v>0</v>
      </c>
      <c r="CZ288" t="str">
        <v>z = 0 ft</v>
      </c>
      <c r="DA288" t="str">
        <v>z (ft)</v>
      </c>
      <c r="DB288">
        <v>0</v>
      </c>
      <c r="DC288">
        <f>DB288</f>
        <v>0</v>
      </c>
      <c r="DD288">
        <f>DB288</f>
        <v>0</v>
      </c>
      <c r="DQ288" t="str">
        <v>z = 0 ft</v>
      </c>
      <c r="DR288" t="str">
        <v>z (ft)</v>
      </c>
      <c r="DS288">
        <v>0</v>
      </c>
      <c r="DT288">
        <f>DS288</f>
        <v>0</v>
      </c>
      <c r="DU288">
        <f>DS288</f>
        <v>0</v>
      </c>
    </row>
    <row r="289">
      <c r="B289" t="str">
        <v>Velocity pressure exposure coef (27.3.1)</v>
      </c>
      <c r="C289" t="str">
        <v>Kz</v>
      </c>
      <c r="D289">
        <f>IF(D288&gt;15,2.01*(D288/D287)^(2/D286),2.01*(15/D287)^(2/D286))</f>
        <v>0.5747196698076604</v>
      </c>
      <c r="E289">
        <f>IF(E288&gt;15,2.01*(E288/E287)^(2/E286),2.01*(15/E287)^(2/E286))</f>
        <v>0.8488841520779031</v>
      </c>
      <c r="F289">
        <f>IF(F288&gt;15,2.01*(F288/F287)^(2/F286),2.01*(15/F287)^(2/F286))</f>
        <v>1.0302295642273647</v>
      </c>
      <c r="S289" t="str">
        <v>Velocity pressure exposure coef (27.3.1)</v>
      </c>
      <c r="T289" t="str">
        <v>Kz</v>
      </c>
      <c r="U289">
        <f>IF(U288&gt;15,2.01*(U288/U287)^(2/U286),2.01*(15/U287)^(2/U286))</f>
        <v>0.5747196698076604</v>
      </c>
      <c r="V289">
        <f>IF(V288&gt;15,2.01*(V288/V287)^(2/V286),2.01*(15/V287)^(2/V286))</f>
        <v>0.8488841520779031</v>
      </c>
      <c r="W289">
        <f>IF(W288&gt;15,2.01*(W288/W287)^(2/W286),2.01*(15/W287)^(2/W286))</f>
        <v>1.0302295642273647</v>
      </c>
      <c r="AJ289" t="str">
        <v>Velocity pressure exposure coef (27.3.1)</v>
      </c>
      <c r="AK289" t="str">
        <v>Kz</v>
      </c>
      <c r="AL289">
        <f>IF(AL288&gt;15,2.01*(AL288/AL287)^(2/AL286),2.01*(15/AL287)^(2/AL286))</f>
        <v>0.5747196698076604</v>
      </c>
      <c r="AM289">
        <f>IF(AM288&gt;15,2.01*(AM288/AM287)^(2/AM286),2.01*(15/AM287)^(2/AM286))</f>
        <v>0.8488841520779031</v>
      </c>
      <c r="AN289">
        <f>IF(AN288&gt;15,2.01*(AN288/AN287)^(2/AN286),2.01*(15/AN287)^(2/AN286))</f>
        <v>1.0302295642273647</v>
      </c>
      <c r="BA289" t="str">
        <v>Velocity pressure exposure coef (27.3.1)</v>
      </c>
      <c r="BB289" t="str">
        <v>Kz</v>
      </c>
      <c r="BC289">
        <f>IF(BC288&gt;15,2.01*(BC288/BC287)^(2/BC286),2.01*(15/BC287)^(2/BC286))</f>
        <v>0.5747196698076604</v>
      </c>
      <c r="BD289">
        <f>IF(BD288&gt;15,2.01*(BD288/BD287)^(2/BD286),2.01*(15/BD287)^(2/BD286))</f>
        <v>0.8488841520779031</v>
      </c>
      <c r="BE289">
        <f>IF(BE288&gt;15,2.01*(BE288/BE287)^(2/BE286),2.01*(15/BE287)^(2/BE286))</f>
        <v>1.0302295642273647</v>
      </c>
      <c r="BR289" t="str">
        <v>Velocity pressure exposure coef (27.3.1)</v>
      </c>
      <c r="BS289" t="str">
        <v>Kz</v>
      </c>
      <c r="BT289">
        <f>IF(BT288&gt;15,2.01*(BT288/BT287)^(2/BT286),2.01*(15/BT287)^(2/BT286))</f>
        <v>0.5747196698076604</v>
      </c>
      <c r="BU289">
        <f>IF(BU288&gt;15,2.01*(BU288/BU287)^(2/BU286),2.01*(15/BU287)^(2/BU286))</f>
        <v>0.8488841520779031</v>
      </c>
      <c r="BV289">
        <f>IF(BV288&gt;15,2.01*(BV288/BV287)^(2/BV286),2.01*(15/BV287)^(2/BV286))</f>
        <v>1.0302295642273647</v>
      </c>
      <c r="CI289" t="str">
        <v>Velocity pressure exposure coef (27.3.1)</v>
      </c>
      <c r="CJ289" t="str">
        <v>Kz</v>
      </c>
      <c r="CK289">
        <f>IF(CK288&gt;15,2.01*(CK288/CK287)^(2/CK286),2.01*(15/CK287)^(2/CK286))</f>
        <v>0.5747196698076604</v>
      </c>
      <c r="CL289">
        <f>IF(CL288&gt;15,2.01*(CL288/CL287)^(2/CL286),2.01*(15/CL287)^(2/CL286))</f>
        <v>0.8488841520779031</v>
      </c>
      <c r="CM289">
        <f>IF(CM288&gt;15,2.01*(CM288/CM287)^(2/CM286),2.01*(15/CM287)^(2/CM286))</f>
        <v>1.0302295642273647</v>
      </c>
      <c r="CZ289" t="str">
        <v>Velocity pressure exposure coef (27.3.1)</v>
      </c>
      <c r="DA289" t="str">
        <v>Kz</v>
      </c>
      <c r="DB289">
        <f>IF(DB288&gt;15,2.01*(DB288/DB287)^(2/DB286),2.01*(15/DB287)^(2/DB286))</f>
        <v>0.5747196698076604</v>
      </c>
      <c r="DC289">
        <f>IF(DC288&gt;15,2.01*(DC288/DC287)^(2/DC286),2.01*(15/DC287)^(2/DC286))</f>
        <v>0.8488841520779031</v>
      </c>
      <c r="DD289">
        <f>IF(DD288&gt;15,2.01*(DD288/DD287)^(2/DD286),2.01*(15/DD287)^(2/DD286))</f>
        <v>1.0302295642273647</v>
      </c>
      <c r="DQ289" t="str">
        <v>Velocity pressure exposure coef (27.3.1)</v>
      </c>
      <c r="DR289" t="str">
        <v>Kz</v>
      </c>
      <c r="DS289">
        <f>IF(DS288&gt;15,2.01*(DS288/DS287)^(2/DS286),2.01*(15/DS287)^(2/DS286))</f>
        <v>0.5747196698076604</v>
      </c>
      <c r="DT289">
        <f>IF(DT288&gt;15,2.01*(DT288/DT287)^(2/DT286),2.01*(15/DT287)^(2/DT286))</f>
        <v>0.8488841520779031</v>
      </c>
      <c r="DU289">
        <f>IF(DU288&gt;15,2.01*(DU288/DU287)^(2/DU286),2.01*(15/DU287)^(2/DU286))</f>
        <v>1.0302295642273647</v>
      </c>
    </row>
    <row r="290">
      <c r="B290" t="str">
        <v>z = 15 ft</v>
      </c>
      <c r="C290" t="str">
        <v>z (ft)</v>
      </c>
      <c r="D290">
        <v>15</v>
      </c>
      <c r="E290">
        <f>D290</f>
        <v>15</v>
      </c>
      <c r="F290">
        <f>D290</f>
        <v>15</v>
      </c>
      <c r="S290" t="str">
        <v>z = 15 ft</v>
      </c>
      <c r="T290" t="str">
        <v>z (ft)</v>
      </c>
      <c r="U290">
        <v>15</v>
      </c>
      <c r="V290">
        <f>U290</f>
        <v>15</v>
      </c>
      <c r="W290">
        <f>U290</f>
        <v>15</v>
      </c>
      <c r="AJ290" t="str">
        <v>z = 15 ft</v>
      </c>
      <c r="AK290" t="str">
        <v>z (ft)</v>
      </c>
      <c r="AL290">
        <v>15</v>
      </c>
      <c r="AM290">
        <f>AL290</f>
        <v>15</v>
      </c>
      <c r="AN290">
        <f>AL290</f>
        <v>15</v>
      </c>
      <c r="BA290" t="str">
        <v>z = 15 ft</v>
      </c>
      <c r="BB290" t="str">
        <v>z (ft)</v>
      </c>
      <c r="BC290">
        <v>15</v>
      </c>
      <c r="BD290">
        <f>BC290</f>
        <v>15</v>
      </c>
      <c r="BE290">
        <f>BC290</f>
        <v>15</v>
      </c>
      <c r="BR290" t="str">
        <v>z = 15 ft</v>
      </c>
      <c r="BS290" t="str">
        <v>z (ft)</v>
      </c>
      <c r="BT290">
        <v>15</v>
      </c>
      <c r="BU290">
        <f>BT290</f>
        <v>15</v>
      </c>
      <c r="BV290">
        <f>BT290</f>
        <v>15</v>
      </c>
      <c r="CI290" t="str">
        <v>z = 15 ft</v>
      </c>
      <c r="CJ290" t="str">
        <v>z (ft)</v>
      </c>
      <c r="CK290">
        <v>15</v>
      </c>
      <c r="CL290">
        <f>CK290</f>
        <v>15</v>
      </c>
      <c r="CM290">
        <f>CK290</f>
        <v>15</v>
      </c>
      <c r="CZ290" t="str">
        <v>z = 15 ft</v>
      </c>
      <c r="DA290" t="str">
        <v>z (ft)</v>
      </c>
      <c r="DB290">
        <v>15</v>
      </c>
      <c r="DC290">
        <f>DB290</f>
        <v>15</v>
      </c>
      <c r="DD290">
        <f>DB290</f>
        <v>15</v>
      </c>
      <c r="DQ290" t="str">
        <v>z = 15 ft</v>
      </c>
      <c r="DR290" t="str">
        <v>z (ft)</v>
      </c>
      <c r="DS290">
        <v>15</v>
      </c>
      <c r="DT290">
        <f>DS290</f>
        <v>15</v>
      </c>
      <c r="DU290">
        <f>DS290</f>
        <v>15</v>
      </c>
    </row>
    <row r="291">
      <c r="B291" t="str">
        <v>Velocity pressure exposure coef (27.3.1)</v>
      </c>
      <c r="C291" t="str">
        <v>Kz</v>
      </c>
      <c r="D291">
        <f>IF(D290&gt;15,2.01*(D290/D287)^(2/D286),2.01*(15/D287)^(2/D286))</f>
        <v>0.5747196698076604</v>
      </c>
      <c r="E291">
        <f>IF(E290&gt;15,2.01*(E290/E287)^(2/E286),2.01*(15/E287)^(2/E286))</f>
        <v>0.8488841520779031</v>
      </c>
      <c r="F291">
        <f>IF(F290&gt;15,2.01*(F290/F287)^(2/F286),2.01*(15/F287)^(2/F286))</f>
        <v>1.0302295642273647</v>
      </c>
      <c r="S291" t="str">
        <v>Velocity pressure exposure coef (27.3.1)</v>
      </c>
      <c r="T291" t="str">
        <v>Kz</v>
      </c>
      <c r="U291">
        <f>IF(U290&gt;15,2.01*(U290/U287)^(2/U286),2.01*(15/U287)^(2/U286))</f>
        <v>0.5747196698076604</v>
      </c>
      <c r="V291">
        <f>IF(V290&gt;15,2.01*(V290/V287)^(2/V286),2.01*(15/V287)^(2/V286))</f>
        <v>0.8488841520779031</v>
      </c>
      <c r="W291">
        <f>IF(W290&gt;15,2.01*(W290/W287)^(2/W286),2.01*(15/W287)^(2/W286))</f>
        <v>1.0302295642273647</v>
      </c>
      <c r="AJ291" t="str">
        <v>Velocity pressure exposure coef (27.3.1)</v>
      </c>
      <c r="AK291" t="str">
        <v>Kz</v>
      </c>
      <c r="AL291">
        <f>IF(AL290&gt;15,2.01*(AL290/AL287)^(2/AL286),2.01*(15/AL287)^(2/AL286))</f>
        <v>0.5747196698076604</v>
      </c>
      <c r="AM291">
        <f>IF(AM290&gt;15,2.01*(AM290/AM287)^(2/AM286),2.01*(15/AM287)^(2/AM286))</f>
        <v>0.8488841520779031</v>
      </c>
      <c r="AN291">
        <f>IF(AN290&gt;15,2.01*(AN290/AN287)^(2/AN286),2.01*(15/AN287)^(2/AN286))</f>
        <v>1.0302295642273647</v>
      </c>
      <c r="BA291" t="str">
        <v>Velocity pressure exposure coef (27.3.1)</v>
      </c>
      <c r="BB291" t="str">
        <v>Kz</v>
      </c>
      <c r="BC291">
        <f>IF(BC290&gt;15,2.01*(BC290/BC287)^(2/BC286),2.01*(15/BC287)^(2/BC286))</f>
        <v>0.5747196698076604</v>
      </c>
      <c r="BD291">
        <f>IF(BD290&gt;15,2.01*(BD290/BD287)^(2/BD286),2.01*(15/BD287)^(2/BD286))</f>
        <v>0.8488841520779031</v>
      </c>
      <c r="BE291">
        <f>IF(BE290&gt;15,2.01*(BE290/BE287)^(2/BE286),2.01*(15/BE287)^(2/BE286))</f>
        <v>1.0302295642273647</v>
      </c>
      <c r="BR291" t="str">
        <v>Velocity pressure exposure coef (27.3.1)</v>
      </c>
      <c r="BS291" t="str">
        <v>Kz</v>
      </c>
      <c r="BT291">
        <f>IF(BT290&gt;15,2.01*(BT290/BT287)^(2/BT286),2.01*(15/BT287)^(2/BT286))</f>
        <v>0.5747196698076604</v>
      </c>
      <c r="BU291">
        <f>IF(BU290&gt;15,2.01*(BU290/BU287)^(2/BU286),2.01*(15/BU287)^(2/BU286))</f>
        <v>0.8488841520779031</v>
      </c>
      <c r="BV291">
        <f>IF(BV290&gt;15,2.01*(BV290/BV287)^(2/BV286),2.01*(15/BV287)^(2/BV286))</f>
        <v>1.0302295642273647</v>
      </c>
      <c r="CI291" t="str">
        <v>Velocity pressure exposure coef (27.3.1)</v>
      </c>
      <c r="CJ291" t="str">
        <v>Kz</v>
      </c>
      <c r="CK291">
        <f>IF(CK290&gt;15,2.01*(CK290/CK287)^(2/CK286),2.01*(15/CK287)^(2/CK286))</f>
        <v>0.5747196698076604</v>
      </c>
      <c r="CL291">
        <f>IF(CL290&gt;15,2.01*(CL290/CL287)^(2/CL286),2.01*(15/CL287)^(2/CL286))</f>
        <v>0.8488841520779031</v>
      </c>
      <c r="CM291">
        <f>IF(CM290&gt;15,2.01*(CM290/CM287)^(2/CM286),2.01*(15/CM287)^(2/CM286))</f>
        <v>1.0302295642273647</v>
      </c>
      <c r="CZ291" t="str">
        <v>Velocity pressure exposure coef (27.3.1)</v>
      </c>
      <c r="DA291" t="str">
        <v>Kz</v>
      </c>
      <c r="DB291">
        <f>IF(DB290&gt;15,2.01*(DB290/DB287)^(2/DB286),2.01*(15/DB287)^(2/DB286))</f>
        <v>0.5747196698076604</v>
      </c>
      <c r="DC291">
        <f>IF(DC290&gt;15,2.01*(DC290/DC287)^(2/DC286),2.01*(15/DC287)^(2/DC286))</f>
        <v>0.8488841520779031</v>
      </c>
      <c r="DD291">
        <f>IF(DD290&gt;15,2.01*(DD290/DD287)^(2/DD286),2.01*(15/DD287)^(2/DD286))</f>
        <v>1.0302295642273647</v>
      </c>
      <c r="DQ291" t="str">
        <v>Velocity pressure exposure coef (27.3.1)</v>
      </c>
      <c r="DR291" t="str">
        <v>Kz</v>
      </c>
      <c r="DS291">
        <f>IF(DS290&gt;15,2.01*(DS290/DS287)^(2/DS286),2.01*(15/DS287)^(2/DS286))</f>
        <v>0.5747196698076604</v>
      </c>
      <c r="DT291">
        <f>IF(DT290&gt;15,2.01*(DT290/DT287)^(2/DT286),2.01*(15/DT287)^(2/DT286))</f>
        <v>0.8488841520779031</v>
      </c>
      <c r="DU291">
        <f>IF(DU290&gt;15,2.01*(DU290/DU287)^(2/DU286),2.01*(15/DU287)^(2/DU286))</f>
        <v>1.0302295642273647</v>
      </c>
    </row>
    <row r="292">
      <c r="B292" t="str">
        <v>z = H</v>
      </c>
      <c r="C292" t="str">
        <v>z (ft)</v>
      </c>
      <c r="D292">
        <f>D159</f>
        <v>8</v>
      </c>
      <c r="E292">
        <f>D292</f>
        <v>8</v>
      </c>
      <c r="F292">
        <f>D292</f>
        <v>8</v>
      </c>
      <c r="S292" t="str">
        <v>z = H</v>
      </c>
      <c r="T292" t="str">
        <v>z (ft)</v>
      </c>
      <c r="U292">
        <f>U159</f>
        <v>8</v>
      </c>
      <c r="V292">
        <f>U292</f>
        <v>8</v>
      </c>
      <c r="W292">
        <f>U292</f>
        <v>8</v>
      </c>
      <c r="AJ292" t="str">
        <v>z = H</v>
      </c>
      <c r="AK292" t="str">
        <v>z (ft)</v>
      </c>
      <c r="AL292">
        <f>AL159</f>
        <v>8</v>
      </c>
      <c r="AM292">
        <f>AL292</f>
        <v>8</v>
      </c>
      <c r="AN292">
        <f>AL292</f>
        <v>8</v>
      </c>
      <c r="BA292" t="str">
        <v>z = H</v>
      </c>
      <c r="BB292" t="str">
        <v>z (ft)</v>
      </c>
      <c r="BC292">
        <f>BC159</f>
        <v>8</v>
      </c>
      <c r="BD292">
        <f>BC292</f>
        <v>8</v>
      </c>
      <c r="BE292">
        <f>BC292</f>
        <v>8</v>
      </c>
      <c r="BR292" t="str">
        <v>z = H</v>
      </c>
      <c r="BS292" t="str">
        <v>z (ft)</v>
      </c>
      <c r="BT292">
        <f>BT159</f>
        <v>8</v>
      </c>
      <c r="BU292">
        <f>BT292</f>
        <v>8</v>
      </c>
      <c r="BV292">
        <f>BT292</f>
        <v>8</v>
      </c>
      <c r="CI292" t="str">
        <v>z = H</v>
      </c>
      <c r="CJ292" t="str">
        <v>z (ft)</v>
      </c>
      <c r="CK292">
        <f>CK159</f>
        <v>8</v>
      </c>
      <c r="CL292">
        <f>CK292</f>
        <v>8</v>
      </c>
      <c r="CM292">
        <f>CK292</f>
        <v>8</v>
      </c>
      <c r="CZ292" t="str">
        <v>z = H</v>
      </c>
      <c r="DA292" t="str">
        <v>z (ft)</v>
      </c>
      <c r="DB292">
        <f>DB159</f>
        <v>8</v>
      </c>
      <c r="DC292">
        <f>DB292</f>
        <v>8</v>
      </c>
      <c r="DD292">
        <f>DB292</f>
        <v>8</v>
      </c>
      <c r="DQ292" t="str">
        <v>z = H</v>
      </c>
      <c r="DR292" t="str">
        <v>z (ft)</v>
      </c>
      <c r="DS292">
        <f>DS159</f>
        <v>8</v>
      </c>
      <c r="DT292">
        <f>DS292</f>
        <v>8</v>
      </c>
      <c r="DU292">
        <f>DS292</f>
        <v>8</v>
      </c>
    </row>
    <row r="293">
      <c r="B293" t="str">
        <v>Velocity pressure exposure coef (27.3.1)</v>
      </c>
      <c r="C293" t="str">
        <v>Kz</v>
      </c>
      <c r="D293">
        <f>IF(D292&gt;15,2.01*(D292/D287)^(2/D286),2.01*(15/D287)^(2/D286))</f>
        <v>0.5747196698076604</v>
      </c>
      <c r="E293">
        <f>IF(E292&gt;15,2.01*(E292/E287)^(2/E286),2.01*(15/E287)^(2/E286))</f>
        <v>0.8488841520779031</v>
      </c>
      <c r="F293">
        <f>IF(F292&gt;15,2.01*(F292/F287)^(2/F286),2.01*(15/F287)^(2/F286))</f>
        <v>1.0302295642273647</v>
      </c>
      <c r="S293" t="str">
        <v>Velocity pressure exposure coef (27.3.1)</v>
      </c>
      <c r="T293" t="str">
        <v>Kz</v>
      </c>
      <c r="U293">
        <f>IF(U292&gt;15,2.01*(U292/U287)^(2/U286),2.01*(15/U287)^(2/U286))</f>
        <v>0.5747196698076604</v>
      </c>
      <c r="V293">
        <f>IF(V292&gt;15,2.01*(V292/V287)^(2/V286),2.01*(15/V287)^(2/V286))</f>
        <v>0.8488841520779031</v>
      </c>
      <c r="W293">
        <f>IF(W292&gt;15,2.01*(W292/W287)^(2/W286),2.01*(15/W287)^(2/W286))</f>
        <v>1.0302295642273647</v>
      </c>
      <c r="AJ293" t="str">
        <v>Velocity pressure exposure coef (27.3.1)</v>
      </c>
      <c r="AK293" t="str">
        <v>Kz</v>
      </c>
      <c r="AL293">
        <f>IF(AL292&gt;15,2.01*(AL292/AL287)^(2/AL286),2.01*(15/AL287)^(2/AL286))</f>
        <v>0.5747196698076604</v>
      </c>
      <c r="AM293">
        <f>IF(AM292&gt;15,2.01*(AM292/AM287)^(2/AM286),2.01*(15/AM287)^(2/AM286))</f>
        <v>0.8488841520779031</v>
      </c>
      <c r="AN293">
        <f>IF(AN292&gt;15,2.01*(AN292/AN287)^(2/AN286),2.01*(15/AN287)^(2/AN286))</f>
        <v>1.0302295642273647</v>
      </c>
      <c r="BA293" t="str">
        <v>Velocity pressure exposure coef (27.3.1)</v>
      </c>
      <c r="BB293" t="str">
        <v>Kz</v>
      </c>
      <c r="BC293">
        <f>IF(BC292&gt;15,2.01*(BC292/BC287)^(2/BC286),2.01*(15/BC287)^(2/BC286))</f>
        <v>0.5747196698076604</v>
      </c>
      <c r="BD293">
        <f>IF(BD292&gt;15,2.01*(BD292/BD287)^(2/BD286),2.01*(15/BD287)^(2/BD286))</f>
        <v>0.8488841520779031</v>
      </c>
      <c r="BE293">
        <f>IF(BE292&gt;15,2.01*(BE292/BE287)^(2/BE286),2.01*(15/BE287)^(2/BE286))</f>
        <v>1.0302295642273647</v>
      </c>
      <c r="BR293" t="str">
        <v>Velocity pressure exposure coef (27.3.1)</v>
      </c>
      <c r="BS293" t="str">
        <v>Kz</v>
      </c>
      <c r="BT293">
        <f>IF(BT292&gt;15,2.01*(BT292/BT287)^(2/BT286),2.01*(15/BT287)^(2/BT286))</f>
        <v>0.5747196698076604</v>
      </c>
      <c r="BU293">
        <f>IF(BU292&gt;15,2.01*(BU292/BU287)^(2/BU286),2.01*(15/BU287)^(2/BU286))</f>
        <v>0.8488841520779031</v>
      </c>
      <c r="BV293">
        <f>IF(BV292&gt;15,2.01*(BV292/BV287)^(2/BV286),2.01*(15/BV287)^(2/BV286))</f>
        <v>1.0302295642273647</v>
      </c>
      <c r="CI293" t="str">
        <v>Velocity pressure exposure coef (27.3.1)</v>
      </c>
      <c r="CJ293" t="str">
        <v>Kz</v>
      </c>
      <c r="CK293">
        <f>IF(CK292&gt;15,2.01*(CK292/CK287)^(2/CK286),2.01*(15/CK287)^(2/CK286))</f>
        <v>0.5747196698076604</v>
      </c>
      <c r="CL293">
        <f>IF(CL292&gt;15,2.01*(CL292/CL287)^(2/CL286),2.01*(15/CL287)^(2/CL286))</f>
        <v>0.8488841520779031</v>
      </c>
      <c r="CM293">
        <f>IF(CM292&gt;15,2.01*(CM292/CM287)^(2/CM286),2.01*(15/CM287)^(2/CM286))</f>
        <v>1.0302295642273647</v>
      </c>
      <c r="CZ293" t="str">
        <v>Velocity pressure exposure coef (27.3.1)</v>
      </c>
      <c r="DA293" t="str">
        <v>Kz</v>
      </c>
      <c r="DB293">
        <f>IF(DB292&gt;15,2.01*(DB292/DB287)^(2/DB286),2.01*(15/DB287)^(2/DB286))</f>
        <v>0.5747196698076604</v>
      </c>
      <c r="DC293">
        <f>IF(DC292&gt;15,2.01*(DC292/DC287)^(2/DC286),2.01*(15/DC287)^(2/DC286))</f>
        <v>0.8488841520779031</v>
      </c>
      <c r="DD293">
        <f>IF(DD292&gt;15,2.01*(DD292/DD287)^(2/DD286),2.01*(15/DD287)^(2/DD286))</f>
        <v>1.0302295642273647</v>
      </c>
      <c r="DQ293" t="str">
        <v>Velocity pressure exposure coef (27.3.1)</v>
      </c>
      <c r="DR293" t="str">
        <v>Kz</v>
      </c>
      <c r="DS293">
        <f>IF(DS292&gt;15,2.01*(DS292/DS287)^(2/DS286),2.01*(15/DS287)^(2/DS286))</f>
        <v>0.5747196698076604</v>
      </c>
      <c r="DT293">
        <f>IF(DT292&gt;15,2.01*(DT292/DT287)^(2/DT286),2.01*(15/DT287)^(2/DT286))</f>
        <v>0.8488841520779031</v>
      </c>
      <c r="DU293">
        <f>IF(DU292&gt;15,2.01*(DU292/DU287)^(2/DU286),2.01*(15/DU287)^(2/DU286))</f>
        <v>1.0302295642273647</v>
      </c>
    </row>
    <row r="294">
      <c r="B294" t="str">
        <v>z = RMH</v>
      </c>
      <c r="C294" t="str">
        <v>h (ft)</v>
      </c>
      <c r="D294">
        <f>D170</f>
        <v>11</v>
      </c>
      <c r="E294">
        <f>D294</f>
        <v>11</v>
      </c>
      <c r="F294">
        <f>D294</f>
        <v>11</v>
      </c>
      <c r="S294" t="str">
        <v>z = RMH</v>
      </c>
      <c r="T294" t="str">
        <v>h (ft)</v>
      </c>
      <c r="U294">
        <f>U170</f>
        <v>11</v>
      </c>
      <c r="V294">
        <f>U294</f>
        <v>11</v>
      </c>
      <c r="W294">
        <f>U294</f>
        <v>11</v>
      </c>
      <c r="AJ294" t="str">
        <v>z = RMH</v>
      </c>
      <c r="AK294" t="str">
        <v>h (ft)</v>
      </c>
      <c r="AL294">
        <f>AL170</f>
        <v>11</v>
      </c>
      <c r="AM294">
        <f>AL294</f>
        <v>11</v>
      </c>
      <c r="AN294">
        <f>AL294</f>
        <v>11</v>
      </c>
      <c r="BA294" t="str">
        <v>z = RMH</v>
      </c>
      <c r="BB294" t="str">
        <v>h (ft)</v>
      </c>
      <c r="BC294">
        <f>BC170</f>
        <v>11</v>
      </c>
      <c r="BD294">
        <f>BC294</f>
        <v>11</v>
      </c>
      <c r="BE294">
        <f>BC294</f>
        <v>11</v>
      </c>
      <c r="BR294" t="str">
        <v>z = RMH</v>
      </c>
      <c r="BS294" t="str">
        <v>h (ft)</v>
      </c>
      <c r="BT294">
        <f>BT170</f>
        <v>11</v>
      </c>
      <c r="BU294">
        <f>BT294</f>
        <v>11</v>
      </c>
      <c r="BV294">
        <f>BT294</f>
        <v>11</v>
      </c>
      <c r="CI294" t="str">
        <v>z = RMH</v>
      </c>
      <c r="CJ294" t="str">
        <v>h (ft)</v>
      </c>
      <c r="CK294">
        <f>CK170</f>
        <v>11</v>
      </c>
      <c r="CL294">
        <f>CK294</f>
        <v>11</v>
      </c>
      <c r="CM294">
        <f>CK294</f>
        <v>11</v>
      </c>
      <c r="CZ294" t="str">
        <v>z = RMH</v>
      </c>
      <c r="DA294" t="str">
        <v>h (ft)</v>
      </c>
      <c r="DB294">
        <f>DB170</f>
        <v>11</v>
      </c>
      <c r="DC294">
        <f>DB294</f>
        <v>11</v>
      </c>
      <c r="DD294">
        <f>DB294</f>
        <v>11</v>
      </c>
      <c r="DQ294" t="str">
        <v>z = RMH</v>
      </c>
      <c r="DR294" t="str">
        <v>h (ft)</v>
      </c>
      <c r="DS294">
        <f>DS170</f>
        <v>11</v>
      </c>
      <c r="DT294">
        <f>DS294</f>
        <v>11</v>
      </c>
      <c r="DU294">
        <f>DS294</f>
        <v>11</v>
      </c>
    </row>
    <row r="295">
      <c r="B295" t="str">
        <v>Velocity pressure exposure coef at MRH (27.3.1)</v>
      </c>
      <c r="C295" t="str">
        <v>Kz</v>
      </c>
      <c r="D295">
        <f>IF(D294&gt;15,2.01*(D294/D287)^(2/D286),2.01*(15/D287)^(2/D286))</f>
        <v>0.5747196698076604</v>
      </c>
      <c r="E295">
        <f>IF(E294&gt;15,2.01*(E294/E287)^(2/E286),2.01*(15/E287)^(2/E286))</f>
        <v>0.8488841520779031</v>
      </c>
      <c r="F295">
        <f>IF(F294&gt;15,2.01*(F294/F287)^(2/F286),2.01*(15/F287)^(2/F286))</f>
        <v>1.0302295642273647</v>
      </c>
      <c r="S295" t="str">
        <v>Velocity pressure exposure coef at MRH (27.3.1)</v>
      </c>
      <c r="T295" t="str">
        <v>Kz</v>
      </c>
      <c r="U295">
        <f>IF(U294&gt;15,2.01*(U294/U287)^(2/U286),2.01*(15/U287)^(2/U286))</f>
        <v>0.5747196698076604</v>
      </c>
      <c r="V295">
        <f>IF(V294&gt;15,2.01*(V294/V287)^(2/V286),2.01*(15/V287)^(2/V286))</f>
        <v>0.8488841520779031</v>
      </c>
      <c r="W295">
        <f>IF(W294&gt;15,2.01*(W294/W287)^(2/W286),2.01*(15/W287)^(2/W286))</f>
        <v>1.0302295642273647</v>
      </c>
      <c r="AJ295" t="str">
        <v>Velocity pressure exposure coef at MRH (27.3.1)</v>
      </c>
      <c r="AK295" t="str">
        <v>Kz</v>
      </c>
      <c r="AL295">
        <f>IF(AL294&gt;15,2.01*(AL294/AL287)^(2/AL286),2.01*(15/AL287)^(2/AL286))</f>
        <v>0.5747196698076604</v>
      </c>
      <c r="AM295">
        <f>IF(AM294&gt;15,2.01*(AM294/AM287)^(2/AM286),2.01*(15/AM287)^(2/AM286))</f>
        <v>0.8488841520779031</v>
      </c>
      <c r="AN295">
        <f>IF(AN294&gt;15,2.01*(AN294/AN287)^(2/AN286),2.01*(15/AN287)^(2/AN286))</f>
        <v>1.0302295642273647</v>
      </c>
      <c r="BA295" t="str">
        <v>Velocity pressure exposure coef at MRH (27.3.1)</v>
      </c>
      <c r="BB295" t="str">
        <v>Kz</v>
      </c>
      <c r="BC295">
        <f>IF(BC294&gt;15,2.01*(BC294/BC287)^(2/BC286),2.01*(15/BC287)^(2/BC286))</f>
        <v>0.5747196698076604</v>
      </c>
      <c r="BD295">
        <f>IF(BD294&gt;15,2.01*(BD294/BD287)^(2/BD286),2.01*(15/BD287)^(2/BD286))</f>
        <v>0.8488841520779031</v>
      </c>
      <c r="BE295">
        <f>IF(BE294&gt;15,2.01*(BE294/BE287)^(2/BE286),2.01*(15/BE287)^(2/BE286))</f>
        <v>1.0302295642273647</v>
      </c>
      <c r="BR295" t="str">
        <v>Velocity pressure exposure coef at MRH (27.3.1)</v>
      </c>
      <c r="BS295" t="str">
        <v>Kz</v>
      </c>
      <c r="BT295">
        <f>IF(BT294&gt;15,2.01*(BT294/BT287)^(2/BT286),2.01*(15/BT287)^(2/BT286))</f>
        <v>0.5747196698076604</v>
      </c>
      <c r="BU295">
        <f>IF(BU294&gt;15,2.01*(BU294/BU287)^(2/BU286),2.01*(15/BU287)^(2/BU286))</f>
        <v>0.8488841520779031</v>
      </c>
      <c r="BV295">
        <f>IF(BV294&gt;15,2.01*(BV294/BV287)^(2/BV286),2.01*(15/BV287)^(2/BV286))</f>
        <v>1.0302295642273647</v>
      </c>
      <c r="CI295" t="str">
        <v>Velocity pressure exposure coef at MRH (27.3.1)</v>
      </c>
      <c r="CJ295" t="str">
        <v>Kz</v>
      </c>
      <c r="CK295">
        <f>IF(CK294&gt;15,2.01*(CK294/CK287)^(2/CK286),2.01*(15/CK287)^(2/CK286))</f>
        <v>0.5747196698076604</v>
      </c>
      <c r="CL295">
        <f>IF(CL294&gt;15,2.01*(CL294/CL287)^(2/CL286),2.01*(15/CL287)^(2/CL286))</f>
        <v>0.8488841520779031</v>
      </c>
      <c r="CM295">
        <f>IF(CM294&gt;15,2.01*(CM294/CM287)^(2/CM286),2.01*(15/CM287)^(2/CM286))</f>
        <v>1.0302295642273647</v>
      </c>
      <c r="CZ295" t="str">
        <v>Velocity pressure exposure coef at MRH (27.3.1)</v>
      </c>
      <c r="DA295" t="str">
        <v>Kz</v>
      </c>
      <c r="DB295">
        <f>IF(DB294&gt;15,2.01*(DB294/DB287)^(2/DB286),2.01*(15/DB287)^(2/DB286))</f>
        <v>0.5747196698076604</v>
      </c>
      <c r="DC295">
        <f>IF(DC294&gt;15,2.01*(DC294/DC287)^(2/DC286),2.01*(15/DC287)^(2/DC286))</f>
        <v>0.8488841520779031</v>
      </c>
      <c r="DD295">
        <f>IF(DD294&gt;15,2.01*(DD294/DD287)^(2/DD286),2.01*(15/DD287)^(2/DD286))</f>
        <v>1.0302295642273647</v>
      </c>
      <c r="DQ295" t="str">
        <v>Velocity pressure exposure coef at MRH (27.3.1)</v>
      </c>
      <c r="DR295" t="str">
        <v>Kz</v>
      </c>
      <c r="DS295">
        <f>IF(DS294&gt;15,2.01*(DS294/DS287)^(2/DS286),2.01*(15/DS287)^(2/DS286))</f>
        <v>0.5747196698076604</v>
      </c>
      <c r="DT295">
        <f>IF(DT294&gt;15,2.01*(DT294/DT287)^(2/DT286),2.01*(15/DT287)^(2/DT286))</f>
        <v>0.8488841520779031</v>
      </c>
      <c r="DU295">
        <f>IF(DU294&gt;15,2.01*(DU294/DU287)^(2/DU286),2.01*(15/DU287)^(2/DU286))</f>
        <v>1.0302295642273647</v>
      </c>
    </row>
    <row r="297">
      <c r="B297" t="str">
        <v>Exposure category from Step 3</v>
      </c>
      <c r="C297" t="str">
        <f>C180</f>
        <v>D</v>
      </c>
      <c r="S297" t="str">
        <v>Exposure category from Step 3</v>
      </c>
      <c r="T297" t="str">
        <f>T180</f>
        <v>D</v>
      </c>
      <c r="AJ297" t="str">
        <v>Exposure category from Step 3</v>
      </c>
      <c r="AK297" t="str">
        <f>AK180</f>
        <v>D</v>
      </c>
      <c r="BA297" t="str">
        <v>Exposure category from Step 3</v>
      </c>
      <c r="BB297" t="str">
        <f>BB180</f>
        <v>D</v>
      </c>
      <c r="BR297" t="str">
        <v>Exposure category from Step 3</v>
      </c>
      <c r="BS297" t="str">
        <f>BS180</f>
        <v>D</v>
      </c>
      <c r="CI297" t="str">
        <v>Exposure category from Step 3</v>
      </c>
      <c r="CJ297" t="str">
        <f>CJ180</f>
        <v>D</v>
      </c>
      <c r="CZ297" t="str">
        <v>Exposure category from Step 3</v>
      </c>
      <c r="DA297" t="str">
        <f>DA180</f>
        <v>D</v>
      </c>
      <c r="DQ297" t="str">
        <v>Exposure category from Step 3</v>
      </c>
      <c r="DR297" t="str">
        <f>DR180</f>
        <v>D</v>
      </c>
    </row>
    <row r="298">
      <c r="B298" t="str">
        <v>Table 26.9.1</v>
      </c>
      <c r="C298" t="str">
        <v>alpha</v>
      </c>
      <c r="D298" t="str">
        <f>IF(C297="B",D286,"")</f>
        <v/>
      </c>
      <c r="E298" t="str">
        <f>IF(C297="C",E286,"")</f>
        <v/>
      </c>
      <c r="F298">
        <f>IF(C297="D",F286,"")</f>
        <v>11.5</v>
      </c>
      <c r="S298" t="str">
        <v>Table 26.9.1</v>
      </c>
      <c r="T298" t="str">
        <v>alpha</v>
      </c>
      <c r="U298" t="str">
        <f>IF(T297="B",U286,"")</f>
        <v/>
      </c>
      <c r="V298" t="str">
        <f>IF(T297="C",V286,"")</f>
        <v/>
      </c>
      <c r="W298">
        <f>IF(T297="D",W286,"")</f>
        <v>11.5</v>
      </c>
      <c r="AJ298" t="str">
        <v>Table 26.9.1</v>
      </c>
      <c r="AK298" t="str">
        <v>alpha</v>
      </c>
      <c r="AL298" t="str">
        <f>IF(AK297="B",AL286,"")</f>
        <v/>
      </c>
      <c r="AM298" t="str">
        <f>IF(AK297="C",AM286,"")</f>
        <v/>
      </c>
      <c r="AN298">
        <f>IF(AK297="D",AN286,"")</f>
        <v>11.5</v>
      </c>
      <c r="BA298" t="str">
        <v>Table 26.9.1</v>
      </c>
      <c r="BB298" t="str">
        <v>alpha</v>
      </c>
      <c r="BC298" t="str">
        <f>IF(BB297="B",BC286,"")</f>
        <v/>
      </c>
      <c r="BD298" t="str">
        <f>IF(BB297="C",BD286,"")</f>
        <v/>
      </c>
      <c r="BE298">
        <f>IF(BB297="D",BE286,"")</f>
        <v>11.5</v>
      </c>
      <c r="BR298" t="str">
        <v>Table 26.9.1</v>
      </c>
      <c r="BS298" t="str">
        <v>alpha</v>
      </c>
      <c r="BT298" t="str">
        <f>IF(BS297="B",BT286,"")</f>
        <v/>
      </c>
      <c r="BU298" t="str">
        <f>IF(BS297="C",BU286,"")</f>
        <v/>
      </c>
      <c r="BV298">
        <f>IF(BS297="D",BV286,"")</f>
        <v>11.5</v>
      </c>
      <c r="CI298" t="str">
        <v>Table 26.9.1</v>
      </c>
      <c r="CJ298" t="str">
        <v>alpha</v>
      </c>
      <c r="CK298" t="str">
        <f>IF(CJ297="B",CK286,"")</f>
        <v/>
      </c>
      <c r="CL298" t="str">
        <f>IF(CJ297="C",CL286,"")</f>
        <v/>
      </c>
      <c r="CM298">
        <f>IF(CJ297="D",CM286,"")</f>
        <v>11.5</v>
      </c>
      <c r="CZ298" t="str">
        <v>Table 26.9.1</v>
      </c>
      <c r="DA298" t="str">
        <v>alpha</v>
      </c>
      <c r="DB298" t="str">
        <f>IF(DA297="B",DB286,"")</f>
        <v/>
      </c>
      <c r="DC298" t="str">
        <f>IF(DA297="C",DC286,"")</f>
        <v/>
      </c>
      <c r="DD298">
        <f>IF(DA297="D",DD286,"")</f>
        <v>11.5</v>
      </c>
      <c r="DQ298" t="str">
        <v>Table 26.9.1</v>
      </c>
      <c r="DR298" t="str">
        <v>alpha</v>
      </c>
      <c r="DS298" t="str">
        <f>IF(DR297="B",DS286,"")</f>
        <v/>
      </c>
      <c r="DT298" t="str">
        <f>IF(DR297="C",DT286,"")</f>
        <v/>
      </c>
      <c r="DU298">
        <f>IF(DR297="D",DU286,"")</f>
        <v>11.5</v>
      </c>
    </row>
    <row r="299">
      <c r="B299" t="str">
        <v>Table 26.9.1</v>
      </c>
      <c r="C299" t="str">
        <v>zg (ft)</v>
      </c>
      <c r="D299" t="str">
        <f>IF(C297="B",D287,"")</f>
        <v/>
      </c>
      <c r="E299" t="str">
        <f>IF(C297="C",E287,"")</f>
        <v/>
      </c>
      <c r="F299">
        <f>IF(C297="D",F287,"")</f>
        <v>700</v>
      </c>
      <c r="S299" t="str">
        <v>Table 26.9.1</v>
      </c>
      <c r="T299" t="str">
        <v>zg (ft)</v>
      </c>
      <c r="U299" t="str">
        <f>IF(T297="B",U287,"")</f>
        <v/>
      </c>
      <c r="V299" t="str">
        <f>IF(T297="C",V287,"")</f>
        <v/>
      </c>
      <c r="W299">
        <f>IF(T297="D",W287,"")</f>
        <v>700</v>
      </c>
      <c r="AJ299" t="str">
        <v>Table 26.9.1</v>
      </c>
      <c r="AK299" t="str">
        <v>zg (ft)</v>
      </c>
      <c r="AL299" t="str">
        <f>IF(AK297="B",AL287,"")</f>
        <v/>
      </c>
      <c r="AM299" t="str">
        <f>IF(AK297="C",AM287,"")</f>
        <v/>
      </c>
      <c r="AN299">
        <f>IF(AK297="D",AN287,"")</f>
        <v>700</v>
      </c>
      <c r="BA299" t="str">
        <v>Table 26.9.1</v>
      </c>
      <c r="BB299" t="str">
        <v>zg (ft)</v>
      </c>
      <c r="BC299" t="str">
        <f>IF(BB297="B",BC287,"")</f>
        <v/>
      </c>
      <c r="BD299" t="str">
        <f>IF(BB297="C",BD287,"")</f>
        <v/>
      </c>
      <c r="BE299">
        <f>IF(BB297="D",BE287,"")</f>
        <v>700</v>
      </c>
      <c r="BR299" t="str">
        <v>Table 26.9.1</v>
      </c>
      <c r="BS299" t="str">
        <v>zg (ft)</v>
      </c>
      <c r="BT299" t="str">
        <f>IF(BS297="B",BT287,"")</f>
        <v/>
      </c>
      <c r="BU299" t="str">
        <f>IF(BS297="C",BU287,"")</f>
        <v/>
      </c>
      <c r="BV299">
        <f>IF(BS297="D",BV287,"")</f>
        <v>700</v>
      </c>
      <c r="CI299" t="str">
        <v>Table 26.9.1</v>
      </c>
      <c r="CJ299" t="str">
        <v>zg (ft)</v>
      </c>
      <c r="CK299" t="str">
        <f>IF(CJ297="B",CK287,"")</f>
        <v/>
      </c>
      <c r="CL299" t="str">
        <f>IF(CJ297="C",CL287,"")</f>
        <v/>
      </c>
      <c r="CM299">
        <f>IF(CJ297="D",CM287,"")</f>
        <v>700</v>
      </c>
      <c r="CZ299" t="str">
        <v>Table 26.9.1</v>
      </c>
      <c r="DA299" t="str">
        <v>zg (ft)</v>
      </c>
      <c r="DB299" t="str">
        <f>IF(DA297="B",DB287,"")</f>
        <v/>
      </c>
      <c r="DC299" t="str">
        <f>IF(DA297="C",DC287,"")</f>
        <v/>
      </c>
      <c r="DD299">
        <f>IF(DA297="D",DD287,"")</f>
        <v>700</v>
      </c>
      <c r="DQ299" t="str">
        <v>Table 26.9.1</v>
      </c>
      <c r="DR299" t="str">
        <v>zg (ft)</v>
      </c>
      <c r="DS299" t="str">
        <f>IF(DR297="B",DS287,"")</f>
        <v/>
      </c>
      <c r="DT299" t="str">
        <f>IF(DR297="C",DT287,"")</f>
        <v/>
      </c>
      <c r="DU299">
        <f>IF(DR297="D",DU287,"")</f>
        <v>700</v>
      </c>
    </row>
    <row r="300">
      <c r="B300" t="str">
        <v>z = 0 ft</v>
      </c>
      <c r="C300" t="str">
        <v>z (ft)</v>
      </c>
      <c r="D300" t="str">
        <f>IF(C297="B",D288,"")</f>
        <v/>
      </c>
      <c r="E300" t="str">
        <f>IF(C297="C",E288,"")</f>
        <v/>
      </c>
      <c r="F300">
        <f>IF(C297="D",F288,"")</f>
        <v>0</v>
      </c>
      <c r="G300">
        <f>SUM(D300:F300)</f>
        <v>0</v>
      </c>
      <c r="S300" t="str">
        <v>z = 0 ft</v>
      </c>
      <c r="T300" t="str">
        <v>z (ft)</v>
      </c>
      <c r="U300" t="str">
        <f>IF(T297="B",U288,"")</f>
        <v/>
      </c>
      <c r="V300" t="str">
        <f>IF(T297="C",V288,"")</f>
        <v/>
      </c>
      <c r="W300">
        <f>IF(T297="D",W288,"")</f>
        <v>0</v>
      </c>
      <c r="X300">
        <f>SUM(U300:W300)</f>
        <v>0</v>
      </c>
      <c r="AJ300" t="str">
        <v>z = 0 ft</v>
      </c>
      <c r="AK300" t="str">
        <v>z (ft)</v>
      </c>
      <c r="AL300" t="str">
        <f>IF(AK297="B",AL288,"")</f>
        <v/>
      </c>
      <c r="AM300" t="str">
        <f>IF(AK297="C",AM288,"")</f>
        <v/>
      </c>
      <c r="AN300">
        <f>IF(AK297="D",AN288,"")</f>
        <v>0</v>
      </c>
      <c r="AO300">
        <f>SUM(AL300:AN300)</f>
        <v>0</v>
      </c>
      <c r="BA300" t="str">
        <v>z = 0 ft</v>
      </c>
      <c r="BB300" t="str">
        <v>z (ft)</v>
      </c>
      <c r="BC300" t="str">
        <f>IF(BB297="B",BC288,"")</f>
        <v/>
      </c>
      <c r="BD300" t="str">
        <f>IF(BB297="C",BD288,"")</f>
        <v/>
      </c>
      <c r="BE300">
        <f>IF(BB297="D",BE288,"")</f>
        <v>0</v>
      </c>
      <c r="BF300">
        <f>SUM(BC300:BE300)</f>
        <v>0</v>
      </c>
      <c r="BR300" t="str">
        <v>z = 0 ft</v>
      </c>
      <c r="BS300" t="str">
        <v>z (ft)</v>
      </c>
      <c r="BT300" t="str">
        <f>IF(BS297="B",BT288,"")</f>
        <v/>
      </c>
      <c r="BU300" t="str">
        <f>IF(BS297="C",BU288,"")</f>
        <v/>
      </c>
      <c r="BV300">
        <f>IF(BS297="D",BV288,"")</f>
        <v>0</v>
      </c>
      <c r="BW300">
        <f>SUM(BT300:BV300)</f>
        <v>0</v>
      </c>
      <c r="CI300" t="str">
        <v>z = 0 ft</v>
      </c>
      <c r="CJ300" t="str">
        <v>z (ft)</v>
      </c>
      <c r="CK300" t="str">
        <f>IF(CJ297="B",CK288,"")</f>
        <v/>
      </c>
      <c r="CL300" t="str">
        <f>IF(CJ297="C",CL288,"")</f>
        <v/>
      </c>
      <c r="CM300">
        <f>IF(CJ297="D",CM288,"")</f>
        <v>0</v>
      </c>
      <c r="CN300">
        <f>SUM(CK300:CM300)</f>
        <v>0</v>
      </c>
      <c r="CZ300" t="str">
        <v>z = 0 ft</v>
      </c>
      <c r="DA300" t="str">
        <v>z (ft)</v>
      </c>
      <c r="DB300" t="str">
        <f>IF(DA297="B",DB288,"")</f>
        <v/>
      </c>
      <c r="DC300" t="str">
        <f>IF(DA297="C",DC288,"")</f>
        <v/>
      </c>
      <c r="DD300">
        <f>IF(DA297="D",DD288,"")</f>
        <v>0</v>
      </c>
      <c r="DE300">
        <f>SUM(DB300:DD300)</f>
        <v>0</v>
      </c>
      <c r="DQ300" t="str">
        <v>z = 0 ft</v>
      </c>
      <c r="DR300" t="str">
        <v>z (ft)</v>
      </c>
      <c r="DS300" t="str">
        <f>IF(DR297="B",DS288,"")</f>
        <v/>
      </c>
      <c r="DT300" t="str">
        <f>IF(DR297="C",DT288,"")</f>
        <v/>
      </c>
      <c r="DU300">
        <f>IF(DR297="D",DU288,"")</f>
        <v>0</v>
      </c>
      <c r="DV300">
        <f>SUM(DS300:DU300)</f>
        <v>0</v>
      </c>
    </row>
    <row r="301">
      <c r="B301" t="str">
        <v>Velocity pressure exposure coef (27.3.1)</v>
      </c>
      <c r="C301" t="str">
        <v>Kz</v>
      </c>
      <c r="D301" t="str">
        <f>IF(C297="B",D289,"")</f>
        <v/>
      </c>
      <c r="E301" t="str">
        <f>IF(C297="C",E289,"")</f>
        <v/>
      </c>
      <c r="F301">
        <f>IF(C297="D",F289,"")</f>
        <v>1.0302295642273647</v>
      </c>
      <c r="G301">
        <f>SUM(D301:F301)</f>
        <v>1.0302295642273647</v>
      </c>
      <c r="S301" t="str">
        <v>Velocity pressure exposure coef (27.3.1)</v>
      </c>
      <c r="T301" t="str">
        <v>Kz</v>
      </c>
      <c r="U301" t="str">
        <f>IF(T297="B",U289,"")</f>
        <v/>
      </c>
      <c r="V301" t="str">
        <f>IF(T297="C",V289,"")</f>
        <v/>
      </c>
      <c r="W301">
        <f>IF(T297="D",W289,"")</f>
        <v>1.0302295642273647</v>
      </c>
      <c r="X301">
        <f>SUM(U301:W301)</f>
        <v>1.0302295642273647</v>
      </c>
      <c r="AJ301" t="str">
        <v>Velocity pressure exposure coef (27.3.1)</v>
      </c>
      <c r="AK301" t="str">
        <v>Kz</v>
      </c>
      <c r="AL301" t="str">
        <f>IF(AK297="B",AL289,"")</f>
        <v/>
      </c>
      <c r="AM301" t="str">
        <f>IF(AK297="C",AM289,"")</f>
        <v/>
      </c>
      <c r="AN301">
        <f>IF(AK297="D",AN289,"")</f>
        <v>1.0302295642273647</v>
      </c>
      <c r="AO301">
        <f>SUM(AL301:AN301)</f>
        <v>1.0302295642273647</v>
      </c>
      <c r="BA301" t="str">
        <v>Velocity pressure exposure coef (27.3.1)</v>
      </c>
      <c r="BB301" t="str">
        <v>Kz</v>
      </c>
      <c r="BC301" t="str">
        <f>IF(BB297="B",BC289,"")</f>
        <v/>
      </c>
      <c r="BD301" t="str">
        <f>IF(BB297="C",BD289,"")</f>
        <v/>
      </c>
      <c r="BE301">
        <f>IF(BB297="D",BE289,"")</f>
        <v>1.0302295642273647</v>
      </c>
      <c r="BF301">
        <f>SUM(BC301:BE301)</f>
        <v>1.0302295642273647</v>
      </c>
      <c r="BR301" t="str">
        <v>Velocity pressure exposure coef (27.3.1)</v>
      </c>
      <c r="BS301" t="str">
        <v>Kz</v>
      </c>
      <c r="BT301" t="str">
        <f>IF(BS297="B",BT289,"")</f>
        <v/>
      </c>
      <c r="BU301" t="str">
        <f>IF(BS297="C",BU289,"")</f>
        <v/>
      </c>
      <c r="BV301">
        <f>IF(BS297="D",BV289,"")</f>
        <v>1.0302295642273647</v>
      </c>
      <c r="BW301">
        <f>SUM(BT301:BV301)</f>
        <v>1.0302295642273647</v>
      </c>
      <c r="CI301" t="str">
        <v>Velocity pressure exposure coef (27.3.1)</v>
      </c>
      <c r="CJ301" t="str">
        <v>Kz</v>
      </c>
      <c r="CK301" t="str">
        <f>IF(CJ297="B",CK289,"")</f>
        <v/>
      </c>
      <c r="CL301" t="str">
        <f>IF(CJ297="C",CL289,"")</f>
        <v/>
      </c>
      <c r="CM301">
        <f>IF(CJ297="D",CM289,"")</f>
        <v>1.0302295642273647</v>
      </c>
      <c r="CN301">
        <f>SUM(CK301:CM301)</f>
        <v>1.0302295642273647</v>
      </c>
      <c r="CZ301" t="str">
        <v>Velocity pressure exposure coef (27.3.1)</v>
      </c>
      <c r="DA301" t="str">
        <v>Kz</v>
      </c>
      <c r="DB301" t="str">
        <f>IF(DA297="B",DB289,"")</f>
        <v/>
      </c>
      <c r="DC301" t="str">
        <f>IF(DA297="C",DC289,"")</f>
        <v/>
      </c>
      <c r="DD301">
        <f>IF(DA297="D",DD289,"")</f>
        <v>1.0302295642273647</v>
      </c>
      <c r="DE301">
        <f>SUM(DB301:DD301)</f>
        <v>1.0302295642273647</v>
      </c>
      <c r="DQ301" t="str">
        <v>Velocity pressure exposure coef (27.3.1)</v>
      </c>
      <c r="DR301" t="str">
        <v>Kz</v>
      </c>
      <c r="DS301" t="str">
        <f>IF(DR297="B",DS289,"")</f>
        <v/>
      </c>
      <c r="DT301" t="str">
        <f>IF(DR297="C",DT289,"")</f>
        <v/>
      </c>
      <c r="DU301">
        <f>IF(DR297="D",DU289,"")</f>
        <v>1.0302295642273647</v>
      </c>
      <c r="DV301">
        <f>SUM(DS301:DU301)</f>
        <v>1.0302295642273647</v>
      </c>
    </row>
    <row r="302">
      <c r="B302" t="str">
        <v>z = 15 ft</v>
      </c>
      <c r="C302" t="str">
        <v>z (ft)</v>
      </c>
      <c r="D302" t="str">
        <f>IF(C297="B",D290,"")</f>
        <v/>
      </c>
      <c r="E302" t="str">
        <f>IF(C297="C",E290,"")</f>
        <v/>
      </c>
      <c r="F302">
        <f>IF(C297="D",F290,"")</f>
        <v>15</v>
      </c>
      <c r="G302">
        <f>SUM(D302:F302)</f>
        <v>15</v>
      </c>
      <c r="S302" t="str">
        <v>z = 15 ft</v>
      </c>
      <c r="T302" t="str">
        <v>z (ft)</v>
      </c>
      <c r="U302" t="str">
        <f>IF(T297="B",U290,"")</f>
        <v/>
      </c>
      <c r="V302" t="str">
        <f>IF(T297="C",V290,"")</f>
        <v/>
      </c>
      <c r="W302">
        <f>IF(T297="D",W290,"")</f>
        <v>15</v>
      </c>
      <c r="X302">
        <f>SUM(U302:W302)</f>
        <v>15</v>
      </c>
      <c r="AJ302" t="str">
        <v>z = 15 ft</v>
      </c>
      <c r="AK302" t="str">
        <v>z (ft)</v>
      </c>
      <c r="AL302" t="str">
        <f>IF(AK297="B",AL290,"")</f>
        <v/>
      </c>
      <c r="AM302" t="str">
        <f>IF(AK297="C",AM290,"")</f>
        <v/>
      </c>
      <c r="AN302">
        <f>IF(AK297="D",AN290,"")</f>
        <v>15</v>
      </c>
      <c r="AO302">
        <f>SUM(AL302:AN302)</f>
        <v>15</v>
      </c>
      <c r="BA302" t="str">
        <v>z = 15 ft</v>
      </c>
      <c r="BB302" t="str">
        <v>z (ft)</v>
      </c>
      <c r="BC302" t="str">
        <f>IF(BB297="B",BC290,"")</f>
        <v/>
      </c>
      <c r="BD302" t="str">
        <f>IF(BB297="C",BD290,"")</f>
        <v/>
      </c>
      <c r="BE302">
        <f>IF(BB297="D",BE290,"")</f>
        <v>15</v>
      </c>
      <c r="BF302">
        <f>SUM(BC302:BE302)</f>
        <v>15</v>
      </c>
      <c r="BR302" t="str">
        <v>z = 15 ft</v>
      </c>
      <c r="BS302" t="str">
        <v>z (ft)</v>
      </c>
      <c r="BT302" t="str">
        <f>IF(BS297="B",BT290,"")</f>
        <v/>
      </c>
      <c r="BU302" t="str">
        <f>IF(BS297="C",BU290,"")</f>
        <v/>
      </c>
      <c r="BV302">
        <f>IF(BS297="D",BV290,"")</f>
        <v>15</v>
      </c>
      <c r="BW302">
        <f>SUM(BT302:BV302)</f>
        <v>15</v>
      </c>
      <c r="CI302" t="str">
        <v>z = 15 ft</v>
      </c>
      <c r="CJ302" t="str">
        <v>z (ft)</v>
      </c>
      <c r="CK302" t="str">
        <f>IF(CJ297="B",CK290,"")</f>
        <v/>
      </c>
      <c r="CL302" t="str">
        <f>IF(CJ297="C",CL290,"")</f>
        <v/>
      </c>
      <c r="CM302">
        <f>IF(CJ297="D",CM290,"")</f>
        <v>15</v>
      </c>
      <c r="CN302">
        <f>SUM(CK302:CM302)</f>
        <v>15</v>
      </c>
      <c r="CZ302" t="str">
        <v>z = 15 ft</v>
      </c>
      <c r="DA302" t="str">
        <v>z (ft)</v>
      </c>
      <c r="DB302" t="str">
        <f>IF(DA297="B",DB290,"")</f>
        <v/>
      </c>
      <c r="DC302" t="str">
        <f>IF(DA297="C",DC290,"")</f>
        <v/>
      </c>
      <c r="DD302">
        <f>IF(DA297="D",DD290,"")</f>
        <v>15</v>
      </c>
      <c r="DE302">
        <f>SUM(DB302:DD302)</f>
        <v>15</v>
      </c>
      <c r="DQ302" t="str">
        <v>z = 15 ft</v>
      </c>
      <c r="DR302" t="str">
        <v>z (ft)</v>
      </c>
      <c r="DS302" t="str">
        <f>IF(DR297="B",DS290,"")</f>
        <v/>
      </c>
      <c r="DT302" t="str">
        <f>IF(DR297="C",DT290,"")</f>
        <v/>
      </c>
      <c r="DU302">
        <f>IF(DR297="D",DU290,"")</f>
        <v>15</v>
      </c>
      <c r="DV302">
        <f>SUM(DS302:DU302)</f>
        <v>15</v>
      </c>
    </row>
    <row r="303">
      <c r="B303" t="str">
        <v>Velocity pressure exposure coef (27.3.1)</v>
      </c>
      <c r="C303" t="str">
        <v>Kz</v>
      </c>
      <c r="D303" t="str">
        <f>IF(C297="B",D291,"")</f>
        <v/>
      </c>
      <c r="E303" t="str">
        <f>IF(C297="C",E291,"")</f>
        <v/>
      </c>
      <c r="F303">
        <f>IF(C297="D",F291,"")</f>
        <v>1.0302295642273647</v>
      </c>
      <c r="G303">
        <f>SUM(D303:F303)</f>
        <v>1.0302295642273647</v>
      </c>
      <c r="S303" t="str">
        <v>Velocity pressure exposure coef (27.3.1)</v>
      </c>
      <c r="T303" t="str">
        <v>Kz</v>
      </c>
      <c r="U303" t="str">
        <f>IF(T297="B",U291,"")</f>
        <v/>
      </c>
      <c r="V303" t="str">
        <f>IF(T297="C",V291,"")</f>
        <v/>
      </c>
      <c r="W303">
        <f>IF(T297="D",W291,"")</f>
        <v>1.0302295642273647</v>
      </c>
      <c r="X303">
        <f>SUM(U303:W303)</f>
        <v>1.0302295642273647</v>
      </c>
      <c r="AJ303" t="str">
        <v>Velocity pressure exposure coef (27.3.1)</v>
      </c>
      <c r="AK303" t="str">
        <v>Kz</v>
      </c>
      <c r="AL303" t="str">
        <f>IF(AK297="B",AL291,"")</f>
        <v/>
      </c>
      <c r="AM303" t="str">
        <f>IF(AK297="C",AM291,"")</f>
        <v/>
      </c>
      <c r="AN303">
        <f>IF(AK297="D",AN291,"")</f>
        <v>1.0302295642273647</v>
      </c>
      <c r="AO303">
        <f>SUM(AL303:AN303)</f>
        <v>1.0302295642273647</v>
      </c>
      <c r="BA303" t="str">
        <v>Velocity pressure exposure coef (27.3.1)</v>
      </c>
      <c r="BB303" t="str">
        <v>Kz</v>
      </c>
      <c r="BC303" t="str">
        <f>IF(BB297="B",BC291,"")</f>
        <v/>
      </c>
      <c r="BD303" t="str">
        <f>IF(BB297="C",BD291,"")</f>
        <v/>
      </c>
      <c r="BE303">
        <f>IF(BB297="D",BE291,"")</f>
        <v>1.0302295642273647</v>
      </c>
      <c r="BF303">
        <f>SUM(BC303:BE303)</f>
        <v>1.0302295642273647</v>
      </c>
      <c r="BR303" t="str">
        <v>Velocity pressure exposure coef (27.3.1)</v>
      </c>
      <c r="BS303" t="str">
        <v>Kz</v>
      </c>
      <c r="BT303" t="str">
        <f>IF(BS297="B",BT291,"")</f>
        <v/>
      </c>
      <c r="BU303" t="str">
        <f>IF(BS297="C",BU291,"")</f>
        <v/>
      </c>
      <c r="BV303">
        <f>IF(BS297="D",BV291,"")</f>
        <v>1.0302295642273647</v>
      </c>
      <c r="BW303">
        <f>SUM(BT303:BV303)</f>
        <v>1.0302295642273647</v>
      </c>
      <c r="CI303" t="str">
        <v>Velocity pressure exposure coef (27.3.1)</v>
      </c>
      <c r="CJ303" t="str">
        <v>Kz</v>
      </c>
      <c r="CK303" t="str">
        <f>IF(CJ297="B",CK291,"")</f>
        <v/>
      </c>
      <c r="CL303" t="str">
        <f>IF(CJ297="C",CL291,"")</f>
        <v/>
      </c>
      <c r="CM303">
        <f>IF(CJ297="D",CM291,"")</f>
        <v>1.0302295642273647</v>
      </c>
      <c r="CN303">
        <f>SUM(CK303:CM303)</f>
        <v>1.0302295642273647</v>
      </c>
      <c r="CZ303" t="str">
        <v>Velocity pressure exposure coef (27.3.1)</v>
      </c>
      <c r="DA303" t="str">
        <v>Kz</v>
      </c>
      <c r="DB303" t="str">
        <f>IF(DA297="B",DB291,"")</f>
        <v/>
      </c>
      <c r="DC303" t="str">
        <f>IF(DA297="C",DC291,"")</f>
        <v/>
      </c>
      <c r="DD303">
        <f>IF(DA297="D",DD291,"")</f>
        <v>1.0302295642273647</v>
      </c>
      <c r="DE303">
        <f>SUM(DB303:DD303)</f>
        <v>1.0302295642273647</v>
      </c>
      <c r="DQ303" t="str">
        <v>Velocity pressure exposure coef (27.3.1)</v>
      </c>
      <c r="DR303" t="str">
        <v>Kz</v>
      </c>
      <c r="DS303" t="str">
        <f>IF(DR297="B",DS291,"")</f>
        <v/>
      </c>
      <c r="DT303" t="str">
        <f>IF(DR297="C",DT291,"")</f>
        <v/>
      </c>
      <c r="DU303">
        <f>IF(DR297="D",DU291,"")</f>
        <v>1.0302295642273647</v>
      </c>
      <c r="DV303">
        <f>SUM(DS303:DU303)</f>
        <v>1.0302295642273647</v>
      </c>
    </row>
    <row r="304">
      <c r="B304" t="str">
        <v>z = H</v>
      </c>
      <c r="C304" t="str">
        <v>z (ft)</v>
      </c>
      <c r="D304" t="str">
        <f>IF(C297="B",D292,"")</f>
        <v/>
      </c>
      <c r="E304" t="str">
        <f>IF(C297="C",E292,"")</f>
        <v/>
      </c>
      <c r="F304">
        <f>IF(C297="D",F292,"")</f>
        <v>8</v>
      </c>
      <c r="G304">
        <f>SUM(D304:F304)</f>
        <v>8</v>
      </c>
      <c r="S304" t="str">
        <v>z = H</v>
      </c>
      <c r="T304" t="str">
        <v>z (ft)</v>
      </c>
      <c r="U304" t="str">
        <f>IF(T297="B",U292,"")</f>
        <v/>
      </c>
      <c r="V304" t="str">
        <f>IF(T297="C",V292,"")</f>
        <v/>
      </c>
      <c r="W304">
        <f>IF(T297="D",W292,"")</f>
        <v>8</v>
      </c>
      <c r="X304">
        <f>SUM(U304:W304)</f>
        <v>8</v>
      </c>
      <c r="AJ304" t="str">
        <v>z = H</v>
      </c>
      <c r="AK304" t="str">
        <v>z (ft)</v>
      </c>
      <c r="AL304" t="str">
        <f>IF(AK297="B",AL292,"")</f>
        <v/>
      </c>
      <c r="AM304" t="str">
        <f>IF(AK297="C",AM292,"")</f>
        <v/>
      </c>
      <c r="AN304">
        <f>IF(AK297="D",AN292,"")</f>
        <v>8</v>
      </c>
      <c r="AO304">
        <f>SUM(AL304:AN304)</f>
        <v>8</v>
      </c>
      <c r="BA304" t="str">
        <v>z = H</v>
      </c>
      <c r="BB304" t="str">
        <v>z (ft)</v>
      </c>
      <c r="BC304" t="str">
        <f>IF(BB297="B",BC292,"")</f>
        <v/>
      </c>
      <c r="BD304" t="str">
        <f>IF(BB297="C",BD292,"")</f>
        <v/>
      </c>
      <c r="BE304">
        <f>IF(BB297="D",BE292,"")</f>
        <v>8</v>
      </c>
      <c r="BF304">
        <f>SUM(BC304:BE304)</f>
        <v>8</v>
      </c>
      <c r="BR304" t="str">
        <v>z = H</v>
      </c>
      <c r="BS304" t="str">
        <v>z (ft)</v>
      </c>
      <c r="BT304" t="str">
        <f>IF(BS297="B",BT292,"")</f>
        <v/>
      </c>
      <c r="BU304" t="str">
        <f>IF(BS297="C",BU292,"")</f>
        <v/>
      </c>
      <c r="BV304">
        <f>IF(BS297="D",BV292,"")</f>
        <v>8</v>
      </c>
      <c r="BW304">
        <f>SUM(BT304:BV304)</f>
        <v>8</v>
      </c>
      <c r="CI304" t="str">
        <v>z = H</v>
      </c>
      <c r="CJ304" t="str">
        <v>z (ft)</v>
      </c>
      <c r="CK304" t="str">
        <f>IF(CJ297="B",CK292,"")</f>
        <v/>
      </c>
      <c r="CL304" t="str">
        <f>IF(CJ297="C",CL292,"")</f>
        <v/>
      </c>
      <c r="CM304">
        <f>IF(CJ297="D",CM292,"")</f>
        <v>8</v>
      </c>
      <c r="CN304">
        <f>SUM(CK304:CM304)</f>
        <v>8</v>
      </c>
      <c r="CZ304" t="str">
        <v>z = H</v>
      </c>
      <c r="DA304" t="str">
        <v>z (ft)</v>
      </c>
      <c r="DB304" t="str">
        <f>IF(DA297="B",DB292,"")</f>
        <v/>
      </c>
      <c r="DC304" t="str">
        <f>IF(DA297="C",DC292,"")</f>
        <v/>
      </c>
      <c r="DD304">
        <f>IF(DA297="D",DD292,"")</f>
        <v>8</v>
      </c>
      <c r="DE304">
        <f>SUM(DB304:DD304)</f>
        <v>8</v>
      </c>
      <c r="DQ304" t="str">
        <v>z = H</v>
      </c>
      <c r="DR304" t="str">
        <v>z (ft)</v>
      </c>
      <c r="DS304" t="str">
        <f>IF(DR297="B",DS292,"")</f>
        <v/>
      </c>
      <c r="DT304" t="str">
        <f>IF(DR297="C",DT292,"")</f>
        <v/>
      </c>
      <c r="DU304">
        <f>IF(DR297="D",DU292,"")</f>
        <v>8</v>
      </c>
      <c r="DV304">
        <f>SUM(DS304:DU304)</f>
        <v>8</v>
      </c>
    </row>
    <row r="305">
      <c r="B305" t="str">
        <v>Velocity pressure exposure coef (27.3.1)</v>
      </c>
      <c r="C305" t="str">
        <v>Kz</v>
      </c>
      <c r="D305" t="str">
        <f>IF(C297="B",D293,"")</f>
        <v/>
      </c>
      <c r="E305" t="str">
        <f>IF(C297="C",E293,"")</f>
        <v/>
      </c>
      <c r="F305">
        <f>IF(C297="D",F293,"")</f>
        <v>1.0302295642273647</v>
      </c>
      <c r="G305">
        <f>SUM(D305:F305)</f>
        <v>1.0302295642273647</v>
      </c>
      <c r="S305" t="str">
        <v>Velocity pressure exposure coef (27.3.1)</v>
      </c>
      <c r="T305" t="str">
        <v>Kz</v>
      </c>
      <c r="U305" t="str">
        <f>IF(T297="B",U293,"")</f>
        <v/>
      </c>
      <c r="V305" t="str">
        <f>IF(T297="C",V293,"")</f>
        <v/>
      </c>
      <c r="W305">
        <f>IF(T297="D",W293,"")</f>
        <v>1.0302295642273647</v>
      </c>
      <c r="X305">
        <f>SUM(U305:W305)</f>
        <v>1.0302295642273647</v>
      </c>
      <c r="AJ305" t="str">
        <v>Velocity pressure exposure coef (27.3.1)</v>
      </c>
      <c r="AK305" t="str">
        <v>Kz</v>
      </c>
      <c r="AL305" t="str">
        <f>IF(AK297="B",AL293,"")</f>
        <v/>
      </c>
      <c r="AM305" t="str">
        <f>IF(AK297="C",AM293,"")</f>
        <v/>
      </c>
      <c r="AN305">
        <f>IF(AK297="D",AN293,"")</f>
        <v>1.0302295642273647</v>
      </c>
      <c r="AO305">
        <f>SUM(AL305:AN305)</f>
        <v>1.0302295642273647</v>
      </c>
      <c r="BA305" t="str">
        <v>Velocity pressure exposure coef (27.3.1)</v>
      </c>
      <c r="BB305" t="str">
        <v>Kz</v>
      </c>
      <c r="BC305" t="str">
        <f>IF(BB297="B",BC293,"")</f>
        <v/>
      </c>
      <c r="BD305" t="str">
        <f>IF(BB297="C",BD293,"")</f>
        <v/>
      </c>
      <c r="BE305">
        <f>IF(BB297="D",BE293,"")</f>
        <v>1.0302295642273647</v>
      </c>
      <c r="BF305">
        <f>SUM(BC305:BE305)</f>
        <v>1.0302295642273647</v>
      </c>
      <c r="BR305" t="str">
        <v>Velocity pressure exposure coef (27.3.1)</v>
      </c>
      <c r="BS305" t="str">
        <v>Kz</v>
      </c>
      <c r="BT305" t="str">
        <f>IF(BS297="B",BT293,"")</f>
        <v/>
      </c>
      <c r="BU305" t="str">
        <f>IF(BS297="C",BU293,"")</f>
        <v/>
      </c>
      <c r="BV305">
        <f>IF(BS297="D",BV293,"")</f>
        <v>1.0302295642273647</v>
      </c>
      <c r="BW305">
        <f>SUM(BT305:BV305)</f>
        <v>1.0302295642273647</v>
      </c>
      <c r="CI305" t="str">
        <v>Velocity pressure exposure coef (27.3.1)</v>
      </c>
      <c r="CJ305" t="str">
        <v>Kz</v>
      </c>
      <c r="CK305" t="str">
        <f>IF(CJ297="B",CK293,"")</f>
        <v/>
      </c>
      <c r="CL305" t="str">
        <f>IF(CJ297="C",CL293,"")</f>
        <v/>
      </c>
      <c r="CM305">
        <f>IF(CJ297="D",CM293,"")</f>
        <v>1.0302295642273647</v>
      </c>
      <c r="CN305">
        <f>SUM(CK305:CM305)</f>
        <v>1.0302295642273647</v>
      </c>
      <c r="CZ305" t="str">
        <v>Velocity pressure exposure coef (27.3.1)</v>
      </c>
      <c r="DA305" t="str">
        <v>Kz</v>
      </c>
      <c r="DB305" t="str">
        <f>IF(DA297="B",DB293,"")</f>
        <v/>
      </c>
      <c r="DC305" t="str">
        <f>IF(DA297="C",DC293,"")</f>
        <v/>
      </c>
      <c r="DD305">
        <f>IF(DA297="D",DD293,"")</f>
        <v>1.0302295642273647</v>
      </c>
      <c r="DE305">
        <f>SUM(DB305:DD305)</f>
        <v>1.0302295642273647</v>
      </c>
      <c r="DQ305" t="str">
        <v>Velocity pressure exposure coef (27.3.1)</v>
      </c>
      <c r="DR305" t="str">
        <v>Kz</v>
      </c>
      <c r="DS305" t="str">
        <f>IF(DR297="B",DS293,"")</f>
        <v/>
      </c>
      <c r="DT305" t="str">
        <f>IF(DR297="C",DT293,"")</f>
        <v/>
      </c>
      <c r="DU305">
        <f>IF(DR297="D",DU293,"")</f>
        <v>1.0302295642273647</v>
      </c>
      <c r="DV305">
        <f>SUM(DS305:DU305)</f>
        <v>1.0302295642273647</v>
      </c>
    </row>
    <row r="306">
      <c r="B306" t="str">
        <v>z = RMH = h</v>
      </c>
      <c r="C306" t="str">
        <v>h (ft)</v>
      </c>
      <c r="D306" t="str">
        <f>IF(C297="B",D294,"")</f>
        <v/>
      </c>
      <c r="E306" t="str">
        <f>IF(C297="C",E294,"")</f>
        <v/>
      </c>
      <c r="F306">
        <f>IF(C297="D",F294,"")</f>
        <v>11</v>
      </c>
      <c r="G306">
        <f>SUM(D306:F306)</f>
        <v>11</v>
      </c>
      <c r="S306" t="str">
        <v>z = RMH = h</v>
      </c>
      <c r="T306" t="str">
        <v>h (ft)</v>
      </c>
      <c r="U306" t="str">
        <f>IF(T297="B",U294,"")</f>
        <v/>
      </c>
      <c r="V306" t="str">
        <f>IF(T297="C",V294,"")</f>
        <v/>
      </c>
      <c r="W306">
        <f>IF(T297="D",W294,"")</f>
        <v>11</v>
      </c>
      <c r="X306">
        <f>SUM(U306:W306)</f>
        <v>11</v>
      </c>
      <c r="AJ306" t="str">
        <v>z = RMH = h</v>
      </c>
      <c r="AK306" t="str">
        <v>h (ft)</v>
      </c>
      <c r="AL306" t="str">
        <f>IF(AK297="B",AL294,"")</f>
        <v/>
      </c>
      <c r="AM306" t="str">
        <f>IF(AK297="C",AM294,"")</f>
        <v/>
      </c>
      <c r="AN306">
        <f>IF(AK297="D",AN294,"")</f>
        <v>11</v>
      </c>
      <c r="AO306">
        <f>SUM(AL306:AN306)</f>
        <v>11</v>
      </c>
      <c r="BA306" t="str">
        <v>z = RMH = h</v>
      </c>
      <c r="BB306" t="str">
        <v>h (ft)</v>
      </c>
      <c r="BC306" t="str">
        <f>IF(BB297="B",BC294,"")</f>
        <v/>
      </c>
      <c r="BD306" t="str">
        <f>IF(BB297="C",BD294,"")</f>
        <v/>
      </c>
      <c r="BE306">
        <f>IF(BB297="D",BE294,"")</f>
        <v>11</v>
      </c>
      <c r="BF306">
        <f>SUM(BC306:BE306)</f>
        <v>11</v>
      </c>
      <c r="BR306" t="str">
        <v>z = RMH = h</v>
      </c>
      <c r="BS306" t="str">
        <v>h (ft)</v>
      </c>
      <c r="BT306" t="str">
        <f>IF(BS297="B",BT294,"")</f>
        <v/>
      </c>
      <c r="BU306" t="str">
        <f>IF(BS297="C",BU294,"")</f>
        <v/>
      </c>
      <c r="BV306">
        <f>IF(BS297="D",BV294,"")</f>
        <v>11</v>
      </c>
      <c r="BW306">
        <f>SUM(BT306:BV306)</f>
        <v>11</v>
      </c>
      <c r="CI306" t="str">
        <v>z = RMH = h</v>
      </c>
      <c r="CJ306" t="str">
        <v>h (ft)</v>
      </c>
      <c r="CK306" t="str">
        <f>IF(CJ297="B",CK294,"")</f>
        <v/>
      </c>
      <c r="CL306" t="str">
        <f>IF(CJ297="C",CL294,"")</f>
        <v/>
      </c>
      <c r="CM306">
        <f>IF(CJ297="D",CM294,"")</f>
        <v>11</v>
      </c>
      <c r="CN306">
        <f>SUM(CK306:CM306)</f>
        <v>11</v>
      </c>
      <c r="CZ306" t="str">
        <v>z = RMH = h</v>
      </c>
      <c r="DA306" t="str">
        <v>h (ft)</v>
      </c>
      <c r="DB306" t="str">
        <f>IF(DA297="B",DB294,"")</f>
        <v/>
      </c>
      <c r="DC306" t="str">
        <f>IF(DA297="C",DC294,"")</f>
        <v/>
      </c>
      <c r="DD306">
        <f>IF(DA297="D",DD294,"")</f>
        <v>11</v>
      </c>
      <c r="DE306">
        <f>SUM(DB306:DD306)</f>
        <v>11</v>
      </c>
      <c r="DQ306" t="str">
        <v>z = RMH = h</v>
      </c>
      <c r="DR306" t="str">
        <v>h (ft)</v>
      </c>
      <c r="DS306" t="str">
        <f>IF(DR297="B",DS294,"")</f>
        <v/>
      </c>
      <c r="DT306" t="str">
        <f>IF(DR297="C",DT294,"")</f>
        <v/>
      </c>
      <c r="DU306">
        <f>IF(DR297="D",DU294,"")</f>
        <v>11</v>
      </c>
      <c r="DV306">
        <f>SUM(DS306:DU306)</f>
        <v>11</v>
      </c>
    </row>
    <row r="307">
      <c r="B307" t="str">
        <v>Velocity pressure exposure coef at MRH (27.3.1)</v>
      </c>
      <c r="C307" t="str">
        <v>Kz</v>
      </c>
      <c r="D307" t="str">
        <f>IF(C297="B",D295,"")</f>
        <v/>
      </c>
      <c r="E307" t="str">
        <f>IF(C297="C",E295,"")</f>
        <v/>
      </c>
      <c r="F307">
        <f>IF(C297="D",F295,"")</f>
        <v>1.0302295642273647</v>
      </c>
      <c r="G307">
        <f>SUM(D307:F307)</f>
        <v>1.0302295642273647</v>
      </c>
      <c r="S307" t="str">
        <v>Velocity pressure exposure coef at MRH (27.3.1)</v>
      </c>
      <c r="T307" t="str">
        <v>Kz</v>
      </c>
      <c r="U307" t="str">
        <f>IF(T297="B",U295,"")</f>
        <v/>
      </c>
      <c r="V307" t="str">
        <f>IF(T297="C",V295,"")</f>
        <v/>
      </c>
      <c r="W307">
        <f>IF(T297="D",W295,"")</f>
        <v>1.0302295642273647</v>
      </c>
      <c r="X307">
        <f>SUM(U307:W307)</f>
        <v>1.0302295642273647</v>
      </c>
      <c r="AJ307" t="str">
        <v>Velocity pressure exposure coef at MRH (27.3.1)</v>
      </c>
      <c r="AK307" t="str">
        <v>Kz</v>
      </c>
      <c r="AL307" t="str">
        <f>IF(AK297="B",AL295,"")</f>
        <v/>
      </c>
      <c r="AM307" t="str">
        <f>IF(AK297="C",AM295,"")</f>
        <v/>
      </c>
      <c r="AN307">
        <f>IF(AK297="D",AN295,"")</f>
        <v>1.0302295642273647</v>
      </c>
      <c r="AO307">
        <f>SUM(AL307:AN307)</f>
        <v>1.0302295642273647</v>
      </c>
      <c r="BA307" t="str">
        <v>Velocity pressure exposure coef at MRH (27.3.1)</v>
      </c>
      <c r="BB307" t="str">
        <v>Kz</v>
      </c>
      <c r="BC307" t="str">
        <f>IF(BB297="B",BC295,"")</f>
        <v/>
      </c>
      <c r="BD307" t="str">
        <f>IF(BB297="C",BD295,"")</f>
        <v/>
      </c>
      <c r="BE307">
        <f>IF(BB297="D",BE295,"")</f>
        <v>1.0302295642273647</v>
      </c>
      <c r="BF307">
        <f>SUM(BC307:BE307)</f>
        <v>1.0302295642273647</v>
      </c>
      <c r="BR307" t="str">
        <v>Velocity pressure exposure coef at MRH (27.3.1)</v>
      </c>
      <c r="BS307" t="str">
        <v>Kz</v>
      </c>
      <c r="BT307" t="str">
        <f>IF(BS297="B",BT295,"")</f>
        <v/>
      </c>
      <c r="BU307" t="str">
        <f>IF(BS297="C",BU295,"")</f>
        <v/>
      </c>
      <c r="BV307">
        <f>IF(BS297="D",BV295,"")</f>
        <v>1.0302295642273647</v>
      </c>
      <c r="BW307">
        <f>SUM(BT307:BV307)</f>
        <v>1.0302295642273647</v>
      </c>
      <c r="CI307" t="str">
        <v>Velocity pressure exposure coef at MRH (27.3.1)</v>
      </c>
      <c r="CJ307" t="str">
        <v>Kz</v>
      </c>
      <c r="CK307" t="str">
        <f>IF(CJ297="B",CK295,"")</f>
        <v/>
      </c>
      <c r="CL307" t="str">
        <f>IF(CJ297="C",CL295,"")</f>
        <v/>
      </c>
      <c r="CM307">
        <f>IF(CJ297="D",CM295,"")</f>
        <v>1.0302295642273647</v>
      </c>
      <c r="CN307">
        <f>SUM(CK307:CM307)</f>
        <v>1.0302295642273647</v>
      </c>
      <c r="CZ307" t="str">
        <v>Velocity pressure exposure coef at MRH (27.3.1)</v>
      </c>
      <c r="DA307" t="str">
        <v>Kz</v>
      </c>
      <c r="DB307" t="str">
        <f>IF(DA297="B",DB295,"")</f>
        <v/>
      </c>
      <c r="DC307" t="str">
        <f>IF(DA297="C",DC295,"")</f>
        <v/>
      </c>
      <c r="DD307">
        <f>IF(DA297="D",DD295,"")</f>
        <v>1.0302295642273647</v>
      </c>
      <c r="DE307">
        <f>SUM(DB307:DD307)</f>
        <v>1.0302295642273647</v>
      </c>
      <c r="DQ307" t="str">
        <v>Velocity pressure exposure coef at MRH (27.3.1)</v>
      </c>
      <c r="DR307" t="str">
        <v>Kz</v>
      </c>
      <c r="DS307" t="str">
        <f>IF(DR297="B",DS295,"")</f>
        <v/>
      </c>
      <c r="DT307" t="str">
        <f>IF(DR297="C",DT295,"")</f>
        <v/>
      </c>
      <c r="DU307">
        <f>IF(DR297="D",DU295,"")</f>
        <v>1.0302295642273647</v>
      </c>
      <c r="DV307">
        <f>SUM(DS307:DU307)</f>
        <v>1.0302295642273647</v>
      </c>
    </row>
    <row r="310">
      <c r="C310" t="str">
        <v>z</v>
      </c>
      <c r="D310" t="str">
        <v>Kz, Kh</v>
      </c>
      <c r="T310" t="str">
        <v>z</v>
      </c>
      <c r="U310" t="str">
        <v>Kz, Kh</v>
      </c>
      <c r="AK310" t="str">
        <v>z</v>
      </c>
      <c r="AL310" t="str">
        <v>Kz, Kh</v>
      </c>
      <c r="BB310" t="str">
        <v>z</v>
      </c>
      <c r="BC310" t="str">
        <v>Kz, Kh</v>
      </c>
      <c r="BS310" t="str">
        <v>z</v>
      </c>
      <c r="BT310" t="str">
        <v>Kz, Kh</v>
      </c>
      <c r="CJ310" t="str">
        <v>z</v>
      </c>
      <c r="CK310" t="str">
        <v>Kz, Kh</v>
      </c>
      <c r="DA310" t="str">
        <v>z</v>
      </c>
      <c r="DB310" t="str">
        <v>Kz, Kh</v>
      </c>
      <c r="DR310" t="str">
        <v>z</v>
      </c>
      <c r="DS310" t="str">
        <v>Kz, Kh</v>
      </c>
    </row>
    <row r="311">
      <c r="B311" t="str">
        <f>B300</f>
        <v>z = 0 ft</v>
      </c>
      <c r="C311">
        <f>G300</f>
        <v>0</v>
      </c>
      <c r="D311">
        <f>G301</f>
        <v>1.0302295642273647</v>
      </c>
      <c r="E311" t="str">
        <v>Kz</v>
      </c>
      <c r="S311" t="str">
        <f>S300</f>
        <v>z = 0 ft</v>
      </c>
      <c r="T311">
        <f>X300</f>
        <v>0</v>
      </c>
      <c r="U311">
        <f>X301</f>
        <v>1.0302295642273647</v>
      </c>
      <c r="V311" t="str">
        <v>Kz</v>
      </c>
      <c r="AJ311" t="str">
        <f>AJ300</f>
        <v>z = 0 ft</v>
      </c>
      <c r="AK311">
        <f>AO300</f>
        <v>0</v>
      </c>
      <c r="AL311">
        <f>AO301</f>
        <v>1.0302295642273647</v>
      </c>
      <c r="AM311" t="str">
        <v>Kz</v>
      </c>
      <c r="BA311" t="str">
        <f>BA300</f>
        <v>z = 0 ft</v>
      </c>
      <c r="BB311">
        <f>BF300</f>
        <v>0</v>
      </c>
      <c r="BC311">
        <f>BF301</f>
        <v>1.0302295642273647</v>
      </c>
      <c r="BD311" t="str">
        <v>Kz</v>
      </c>
      <c r="BR311" t="str">
        <f>BR300</f>
        <v>z = 0 ft</v>
      </c>
      <c r="BS311">
        <f>BW300</f>
        <v>0</v>
      </c>
      <c r="BT311">
        <f>BW301</f>
        <v>1.0302295642273647</v>
      </c>
      <c r="BU311" t="str">
        <v>Kz</v>
      </c>
      <c r="CI311" t="str">
        <f>CI300</f>
        <v>z = 0 ft</v>
      </c>
      <c r="CJ311">
        <f>CN300</f>
        <v>0</v>
      </c>
      <c r="CK311">
        <f>CN301</f>
        <v>1.0302295642273647</v>
      </c>
      <c r="CL311" t="str">
        <v>Kz</v>
      </c>
      <c r="CZ311" t="str">
        <f>CZ300</f>
        <v>z = 0 ft</v>
      </c>
      <c r="DA311">
        <f>DE300</f>
        <v>0</v>
      </c>
      <c r="DB311">
        <f>DE301</f>
        <v>1.0302295642273647</v>
      </c>
      <c r="DC311" t="str">
        <v>Kz</v>
      </c>
      <c r="DQ311" t="str">
        <f>DQ300</f>
        <v>z = 0 ft</v>
      </c>
      <c r="DR311">
        <f>DV300</f>
        <v>0</v>
      </c>
      <c r="DS311">
        <f>DV301</f>
        <v>1.0302295642273647</v>
      </c>
      <c r="DT311" t="str">
        <v>Kz</v>
      </c>
    </row>
    <row r="312">
      <c r="B312" t="str">
        <f>B302</f>
        <v>z = 15 ft</v>
      </c>
      <c r="C312">
        <f>G302</f>
        <v>15</v>
      </c>
      <c r="D312">
        <f>G303</f>
        <v>1.0302295642273647</v>
      </c>
      <c r="E312" t="str">
        <v>Kz</v>
      </c>
      <c r="S312" t="str">
        <f>S302</f>
        <v>z = 15 ft</v>
      </c>
      <c r="T312">
        <f>X302</f>
        <v>15</v>
      </c>
      <c r="U312">
        <f>X303</f>
        <v>1.0302295642273647</v>
      </c>
      <c r="V312" t="str">
        <v>Kz</v>
      </c>
      <c r="AJ312" t="str">
        <f>AJ302</f>
        <v>z = 15 ft</v>
      </c>
      <c r="AK312">
        <f>AO302</f>
        <v>15</v>
      </c>
      <c r="AL312">
        <f>AO303</f>
        <v>1.0302295642273647</v>
      </c>
      <c r="AM312" t="str">
        <v>Kz</v>
      </c>
      <c r="BA312" t="str">
        <f>BA302</f>
        <v>z = 15 ft</v>
      </c>
      <c r="BB312">
        <f>BF302</f>
        <v>15</v>
      </c>
      <c r="BC312">
        <f>BF303</f>
        <v>1.0302295642273647</v>
      </c>
      <c r="BD312" t="str">
        <v>Kz</v>
      </c>
      <c r="BR312" t="str">
        <f>BR302</f>
        <v>z = 15 ft</v>
      </c>
      <c r="BS312">
        <f>BW302</f>
        <v>15</v>
      </c>
      <c r="BT312">
        <f>BW303</f>
        <v>1.0302295642273647</v>
      </c>
      <c r="BU312" t="str">
        <v>Kz</v>
      </c>
      <c r="CI312" t="str">
        <f>CI302</f>
        <v>z = 15 ft</v>
      </c>
      <c r="CJ312">
        <f>CN302</f>
        <v>15</v>
      </c>
      <c r="CK312">
        <f>CN303</f>
        <v>1.0302295642273647</v>
      </c>
      <c r="CL312" t="str">
        <v>Kz</v>
      </c>
      <c r="CZ312" t="str">
        <f>CZ302</f>
        <v>z = 15 ft</v>
      </c>
      <c r="DA312">
        <f>DE302</f>
        <v>15</v>
      </c>
      <c r="DB312">
        <f>DE303</f>
        <v>1.0302295642273647</v>
      </c>
      <c r="DC312" t="str">
        <v>Kz</v>
      </c>
      <c r="DQ312" t="str">
        <f>DQ302</f>
        <v>z = 15 ft</v>
      </c>
      <c r="DR312">
        <f>DV302</f>
        <v>15</v>
      </c>
      <c r="DS312">
        <f>DV303</f>
        <v>1.0302295642273647</v>
      </c>
      <c r="DT312" t="str">
        <v>Kz</v>
      </c>
    </row>
    <row r="313">
      <c r="B313" t="str">
        <f>B304</f>
        <v>z = H</v>
      </c>
      <c r="C313">
        <f>G304</f>
        <v>8</v>
      </c>
      <c r="D313">
        <f>G305</f>
        <v>1.0302295642273647</v>
      </c>
      <c r="E313" t="str">
        <v>Kz</v>
      </c>
      <c r="S313" t="str">
        <f>S304</f>
        <v>z = H</v>
      </c>
      <c r="T313">
        <f>X304</f>
        <v>8</v>
      </c>
      <c r="U313">
        <f>X305</f>
        <v>1.0302295642273647</v>
      </c>
      <c r="V313" t="str">
        <v>Kz</v>
      </c>
      <c r="AJ313" t="str">
        <f>AJ304</f>
        <v>z = H</v>
      </c>
      <c r="AK313">
        <f>AO304</f>
        <v>8</v>
      </c>
      <c r="AL313">
        <f>AO305</f>
        <v>1.0302295642273647</v>
      </c>
      <c r="AM313" t="str">
        <v>Kz</v>
      </c>
      <c r="BA313" t="str">
        <f>BA304</f>
        <v>z = H</v>
      </c>
      <c r="BB313">
        <f>BF304</f>
        <v>8</v>
      </c>
      <c r="BC313">
        <f>BF305</f>
        <v>1.0302295642273647</v>
      </c>
      <c r="BD313" t="str">
        <v>Kz</v>
      </c>
      <c r="BR313" t="str">
        <f>BR304</f>
        <v>z = H</v>
      </c>
      <c r="BS313">
        <f>BW304</f>
        <v>8</v>
      </c>
      <c r="BT313">
        <f>BW305</f>
        <v>1.0302295642273647</v>
      </c>
      <c r="BU313" t="str">
        <v>Kz</v>
      </c>
      <c r="CI313" t="str">
        <f>CI304</f>
        <v>z = H</v>
      </c>
      <c r="CJ313">
        <f>CN304</f>
        <v>8</v>
      </c>
      <c r="CK313">
        <f>CN305</f>
        <v>1.0302295642273647</v>
      </c>
      <c r="CL313" t="str">
        <v>Kz</v>
      </c>
      <c r="CZ313" t="str">
        <f>CZ304</f>
        <v>z = H</v>
      </c>
      <c r="DA313">
        <f>DE304</f>
        <v>8</v>
      </c>
      <c r="DB313">
        <f>DE305</f>
        <v>1.0302295642273647</v>
      </c>
      <c r="DC313" t="str">
        <v>Kz</v>
      </c>
      <c r="DQ313" t="str">
        <f>DQ304</f>
        <v>z = H</v>
      </c>
      <c r="DR313">
        <f>DV304</f>
        <v>8</v>
      </c>
      <c r="DS313">
        <f>DV305</f>
        <v>1.0302295642273647</v>
      </c>
      <c r="DT313" t="str">
        <v>Kz</v>
      </c>
    </row>
    <row r="314">
      <c r="B314" t="str">
        <f>B306</f>
        <v>z = RMH = h</v>
      </c>
      <c r="C314">
        <f>G306</f>
        <v>11</v>
      </c>
      <c r="D314">
        <f>G307</f>
        <v>1.0302295642273647</v>
      </c>
      <c r="E314" t="str">
        <v>Kh</v>
      </c>
      <c r="S314" t="str">
        <f>S306</f>
        <v>z = RMH = h</v>
      </c>
      <c r="T314">
        <f>X306</f>
        <v>11</v>
      </c>
      <c r="U314">
        <f>X307</f>
        <v>1.0302295642273647</v>
      </c>
      <c r="V314" t="str">
        <v>Kh</v>
      </c>
      <c r="AJ314" t="str">
        <f>AJ306</f>
        <v>z = RMH = h</v>
      </c>
      <c r="AK314">
        <f>AO306</f>
        <v>11</v>
      </c>
      <c r="AL314">
        <f>AO307</f>
        <v>1.0302295642273647</v>
      </c>
      <c r="AM314" t="str">
        <v>Kh</v>
      </c>
      <c r="BA314" t="str">
        <f>BA306</f>
        <v>z = RMH = h</v>
      </c>
      <c r="BB314">
        <f>BF306</f>
        <v>11</v>
      </c>
      <c r="BC314">
        <f>BF307</f>
        <v>1.0302295642273647</v>
      </c>
      <c r="BD314" t="str">
        <v>Kh</v>
      </c>
      <c r="BR314" t="str">
        <f>BR306</f>
        <v>z = RMH = h</v>
      </c>
      <c r="BS314">
        <f>BW306</f>
        <v>11</v>
      </c>
      <c r="BT314">
        <f>BW307</f>
        <v>1.0302295642273647</v>
      </c>
      <c r="BU314" t="str">
        <v>Kh</v>
      </c>
      <c r="CI314" t="str">
        <f>CI306</f>
        <v>z = RMH = h</v>
      </c>
      <c r="CJ314">
        <f>CN306</f>
        <v>11</v>
      </c>
      <c r="CK314">
        <f>CN307</f>
        <v>1.0302295642273647</v>
      </c>
      <c r="CL314" t="str">
        <v>Kh</v>
      </c>
      <c r="CZ314" t="str">
        <f>CZ306</f>
        <v>z = RMH = h</v>
      </c>
      <c r="DA314">
        <f>DE306</f>
        <v>11</v>
      </c>
      <c r="DB314">
        <f>DE307</f>
        <v>1.0302295642273647</v>
      </c>
      <c r="DC314" t="str">
        <v>Kh</v>
      </c>
      <c r="DQ314" t="str">
        <f>DQ306</f>
        <v>z = RMH = h</v>
      </c>
      <c r="DR314">
        <f>DV306</f>
        <v>11</v>
      </c>
      <c r="DS314">
        <f>DV307</f>
        <v>1.0302295642273647</v>
      </c>
      <c r="DT314" t="str">
        <v>Kh</v>
      </c>
    </row>
    <row r="316">
      <c r="A316" t="str">
        <v>5 - qz</v>
      </c>
      <c r="R316" t="str">
        <v>5 - qz</v>
      </c>
      <c r="AI316" t="str">
        <v>5 - qz</v>
      </c>
      <c r="AZ316" t="str">
        <v>5 - qz</v>
      </c>
      <c r="BQ316" t="str">
        <v>5 - qz</v>
      </c>
      <c r="CH316" t="str">
        <v>5 - qz</v>
      </c>
      <c r="CY316" t="str">
        <v>5 - qz</v>
      </c>
      <c r="DP316" t="str">
        <v>5 - qz</v>
      </c>
    </row>
    <row r="317">
      <c r="A317" t="str">
        <v>Step 5: Determine velocity pressure qz or qh, see Eq. 27.3-1</v>
      </c>
      <c r="R317" t="str">
        <v>Step 5: Determine velocity pressure qz or qh, see Eq. 27.3-1</v>
      </c>
      <c r="AI317" t="str">
        <v>Step 5: Determine velocity pressure qz or qh, see Eq. 27.3-1</v>
      </c>
      <c r="AZ317" t="str">
        <v>Step 5: Determine velocity pressure qz or qh, see Eq. 27.3-1</v>
      </c>
      <c r="BQ317" t="str">
        <v>Step 5: Determine velocity pressure qz or qh, see Eq. 27.3-1</v>
      </c>
      <c r="CH317" t="str">
        <v>Step 5: Determine velocity pressure qz or qh, see Eq. 27.3-1</v>
      </c>
      <c r="CY317" t="str">
        <v>Step 5: Determine velocity pressure qz or qh, see Eq. 27.3-1</v>
      </c>
      <c r="DP317" t="str">
        <v>Step 5: Determine velocity pressure qz or qh, see Eq. 27.3-1</v>
      </c>
    </row>
    <row r="319">
      <c r="B319" t="str">
        <v>qz = 0.00256*Kz*Kzt*Kd*V^2</v>
      </c>
      <c r="S319" t="str">
        <v>qz = 0.00256*Kz*Kzt*Kd*V^2</v>
      </c>
      <c r="AJ319" t="str">
        <v>qz = 0.00256*Kz*Kzt*Kd*V^2</v>
      </c>
      <c r="BA319" t="str">
        <v>qz = 0.00256*Kz*Kzt*Kd*V^2</v>
      </c>
      <c r="BR319" t="str">
        <v>qz = 0.00256*Kz*Kzt*Kd*V^2</v>
      </c>
      <c r="CI319" t="str">
        <v>qz = 0.00256*Kz*Kzt*Kd*V^2</v>
      </c>
      <c r="CZ319" t="str">
        <v>qz = 0.00256*Kz*Kzt*Kd*V^2</v>
      </c>
      <c r="DQ319" t="str">
        <v>qz = 0.00256*Kz*Kzt*Kd*V^2</v>
      </c>
    </row>
    <row r="321">
      <c r="C321" t="str">
        <v>z</v>
      </c>
      <c r="D321" t="str">
        <v>qz, qh</v>
      </c>
      <c r="T321" t="str">
        <v>z</v>
      </c>
      <c r="U321" t="str">
        <v>qz, qh</v>
      </c>
      <c r="AK321" t="str">
        <v>z</v>
      </c>
      <c r="AL321" t="str">
        <v>qz, qh</v>
      </c>
      <c r="BB321" t="str">
        <v>z</v>
      </c>
      <c r="BC321" t="str">
        <v>qz, qh</v>
      </c>
      <c r="BS321" t="str">
        <v>z</v>
      </c>
      <c r="BT321" t="str">
        <v>qz, qh</v>
      </c>
      <c r="CJ321" t="str">
        <v>z</v>
      </c>
      <c r="CK321" t="str">
        <v>qz, qh</v>
      </c>
      <c r="DA321" t="str">
        <v>z</v>
      </c>
      <c r="DB321" t="str">
        <v>qz, qh</v>
      </c>
      <c r="DR321" t="str">
        <v>z</v>
      </c>
      <c r="DS321" t="str">
        <v>qz, qh</v>
      </c>
    </row>
    <row r="322">
      <c r="B322" t="str">
        <f>B311</f>
        <v>z = 0 ft</v>
      </c>
      <c r="C322">
        <f>C311</f>
        <v>0</v>
      </c>
      <c r="D322">
        <f>0.00256*D311*D254*D250*D216*D216</f>
        <v>1.0549550737688216</v>
      </c>
      <c r="E322" t="str">
        <v>qz</v>
      </c>
      <c r="S322" t="str">
        <f>S311</f>
        <v>z = 0 ft</v>
      </c>
      <c r="T322">
        <f>T311</f>
        <v>0</v>
      </c>
      <c r="U322">
        <f>0.00256*U311*U254*U250*U216*U216</f>
        <v>1.0549550737688216</v>
      </c>
      <c r="V322" t="str">
        <v>qz</v>
      </c>
      <c r="AJ322" t="str">
        <f>AJ311</f>
        <v>z = 0 ft</v>
      </c>
      <c r="AK322">
        <f>AK311</f>
        <v>0</v>
      </c>
      <c r="AL322">
        <f>0.00256*AL311*AL254*AL250*AL216*AL216</f>
        <v>1.0549550737688216</v>
      </c>
      <c r="AM322" t="str">
        <v>qz</v>
      </c>
      <c r="BA322" t="str">
        <f>BA311</f>
        <v>z = 0 ft</v>
      </c>
      <c r="BB322">
        <f>BB311</f>
        <v>0</v>
      </c>
      <c r="BC322">
        <f>0.00256*BC311*BC254*BC250*BC216*BC216</f>
        <v>1.0549550737688216</v>
      </c>
      <c r="BD322" t="str">
        <v>qz</v>
      </c>
      <c r="BR322" t="str">
        <f>BR311</f>
        <v>z = 0 ft</v>
      </c>
      <c r="BS322">
        <f>BS311</f>
        <v>0</v>
      </c>
      <c r="BT322">
        <f>0.00256*BT311*BT254*BT250*BT216*BT216</f>
        <v>1.0549550737688216</v>
      </c>
      <c r="BU322" t="str">
        <v>qz</v>
      </c>
      <c r="CI322" t="str">
        <f>CI311</f>
        <v>z = 0 ft</v>
      </c>
      <c r="CJ322">
        <f>CJ311</f>
        <v>0</v>
      </c>
      <c r="CK322">
        <f>0.00256*CK311*CK254*CK250*CK216*CK216</f>
        <v>1.0549550737688216</v>
      </c>
      <c r="CL322" t="str">
        <v>qz</v>
      </c>
      <c r="CZ322" t="str">
        <f>CZ311</f>
        <v>z = 0 ft</v>
      </c>
      <c r="DA322">
        <f>DA311</f>
        <v>0</v>
      </c>
      <c r="DB322">
        <f>0.00256*DB311*DB254*DB250*DB216*DB216</f>
        <v>1.0549550737688216</v>
      </c>
      <c r="DC322" t="str">
        <v>qz</v>
      </c>
      <c r="DQ322" t="str">
        <f>DQ311</f>
        <v>z = 0 ft</v>
      </c>
      <c r="DR322">
        <f>DR311</f>
        <v>0</v>
      </c>
      <c r="DS322">
        <f>0.00256*DS311*DS254*DS250*DS216*DS216</f>
        <v>1.0549550737688216</v>
      </c>
      <c r="DT322" t="str">
        <v>qz</v>
      </c>
    </row>
    <row r="323">
      <c r="B323" t="str">
        <f>B312</f>
        <v>z = 15 ft</v>
      </c>
      <c r="C323">
        <f>C312</f>
        <v>15</v>
      </c>
      <c r="D323">
        <f>0.00256*D312*D254*D250*D216*D216</f>
        <v>1.0549550737688216</v>
      </c>
      <c r="E323" t="str">
        <v>qz</v>
      </c>
      <c r="S323" t="str">
        <f>S312</f>
        <v>z = 15 ft</v>
      </c>
      <c r="T323">
        <f>T312</f>
        <v>15</v>
      </c>
      <c r="U323">
        <f>0.00256*U312*U254*U250*U216*U216</f>
        <v>1.0549550737688216</v>
      </c>
      <c r="V323" t="str">
        <v>qz</v>
      </c>
      <c r="AJ323" t="str">
        <f>AJ312</f>
        <v>z = 15 ft</v>
      </c>
      <c r="AK323">
        <f>AK312</f>
        <v>15</v>
      </c>
      <c r="AL323">
        <f>0.00256*AL312*AL254*AL250*AL216*AL216</f>
        <v>1.0549550737688216</v>
      </c>
      <c r="AM323" t="str">
        <v>qz</v>
      </c>
      <c r="BA323" t="str">
        <f>BA312</f>
        <v>z = 15 ft</v>
      </c>
      <c r="BB323">
        <f>BB312</f>
        <v>15</v>
      </c>
      <c r="BC323">
        <f>0.00256*BC312*BC254*BC250*BC216*BC216</f>
        <v>1.0549550737688216</v>
      </c>
      <c r="BD323" t="str">
        <v>qz</v>
      </c>
      <c r="BR323" t="str">
        <f>BR312</f>
        <v>z = 15 ft</v>
      </c>
      <c r="BS323">
        <f>BS312</f>
        <v>15</v>
      </c>
      <c r="BT323">
        <f>0.00256*BT312*BT254*BT250*BT216*BT216</f>
        <v>1.0549550737688216</v>
      </c>
      <c r="BU323" t="str">
        <v>qz</v>
      </c>
      <c r="CI323" t="str">
        <f>CI312</f>
        <v>z = 15 ft</v>
      </c>
      <c r="CJ323">
        <f>CJ312</f>
        <v>15</v>
      </c>
      <c r="CK323">
        <f>0.00256*CK312*CK254*CK250*CK216*CK216</f>
        <v>1.0549550737688216</v>
      </c>
      <c r="CL323" t="str">
        <v>qz</v>
      </c>
      <c r="CZ323" t="str">
        <f>CZ312</f>
        <v>z = 15 ft</v>
      </c>
      <c r="DA323">
        <f>DA312</f>
        <v>15</v>
      </c>
      <c r="DB323">
        <f>0.00256*DB312*DB254*DB250*DB216*DB216</f>
        <v>1.0549550737688216</v>
      </c>
      <c r="DC323" t="str">
        <v>qz</v>
      </c>
      <c r="DQ323" t="str">
        <f>DQ312</f>
        <v>z = 15 ft</v>
      </c>
      <c r="DR323">
        <f>DR312</f>
        <v>15</v>
      </c>
      <c r="DS323">
        <f>0.00256*DS312*DS254*DS250*DS216*DS216</f>
        <v>1.0549550737688216</v>
      </c>
      <c r="DT323" t="str">
        <v>qz</v>
      </c>
    </row>
    <row r="324">
      <c r="B324" t="str">
        <f>B313</f>
        <v>z = H</v>
      </c>
      <c r="C324">
        <f>C313</f>
        <v>8</v>
      </c>
      <c r="D324">
        <f>0.00256*D313*D254*D250*D216*D216</f>
        <v>1.0549550737688216</v>
      </c>
      <c r="E324" t="str">
        <v>qz</v>
      </c>
      <c r="S324" t="str">
        <f>S313</f>
        <v>z = H</v>
      </c>
      <c r="T324">
        <f>T313</f>
        <v>8</v>
      </c>
      <c r="U324">
        <f>0.00256*U313*U254*U250*U216*U216</f>
        <v>1.0549550737688216</v>
      </c>
      <c r="V324" t="str">
        <v>qz</v>
      </c>
      <c r="AJ324" t="str">
        <f>AJ313</f>
        <v>z = H</v>
      </c>
      <c r="AK324">
        <f>AK313</f>
        <v>8</v>
      </c>
      <c r="AL324">
        <f>0.00256*AL313*AL254*AL250*AL216*AL216</f>
        <v>1.0549550737688216</v>
      </c>
      <c r="AM324" t="str">
        <v>qz</v>
      </c>
      <c r="BA324" t="str">
        <f>BA313</f>
        <v>z = H</v>
      </c>
      <c r="BB324">
        <f>BB313</f>
        <v>8</v>
      </c>
      <c r="BC324">
        <f>0.00256*BC313*BC254*BC250*BC216*BC216</f>
        <v>1.0549550737688216</v>
      </c>
      <c r="BD324" t="str">
        <v>qz</v>
      </c>
      <c r="BR324" t="str">
        <f>BR313</f>
        <v>z = H</v>
      </c>
      <c r="BS324">
        <f>BS313</f>
        <v>8</v>
      </c>
      <c r="BT324">
        <f>0.00256*BT313*BT254*BT250*BT216*BT216</f>
        <v>1.0549550737688216</v>
      </c>
      <c r="BU324" t="str">
        <v>qz</v>
      </c>
      <c r="CI324" t="str">
        <f>CI313</f>
        <v>z = H</v>
      </c>
      <c r="CJ324">
        <f>CJ313</f>
        <v>8</v>
      </c>
      <c r="CK324">
        <f>0.00256*CK313*CK254*CK250*CK216*CK216</f>
        <v>1.0549550737688216</v>
      </c>
      <c r="CL324" t="str">
        <v>qz</v>
      </c>
      <c r="CZ324" t="str">
        <f>CZ313</f>
        <v>z = H</v>
      </c>
      <c r="DA324">
        <f>DA313</f>
        <v>8</v>
      </c>
      <c r="DB324">
        <f>0.00256*DB313*DB254*DB250*DB216*DB216</f>
        <v>1.0549550737688216</v>
      </c>
      <c r="DC324" t="str">
        <v>qz</v>
      </c>
      <c r="DQ324" t="str">
        <f>DQ313</f>
        <v>z = H</v>
      </c>
      <c r="DR324">
        <f>DR313</f>
        <v>8</v>
      </c>
      <c r="DS324">
        <f>0.00256*DS313*DS254*DS250*DS216*DS216</f>
        <v>1.0549550737688216</v>
      </c>
      <c r="DT324" t="str">
        <v>qz</v>
      </c>
    </row>
    <row r="325">
      <c r="B325" t="str">
        <f>B314</f>
        <v>z = RMH = h</v>
      </c>
      <c r="C325">
        <f>C314</f>
        <v>11</v>
      </c>
      <c r="D325">
        <f>0.00256*D314*D254*D250*D216*D216</f>
        <v>1.0549550737688216</v>
      </c>
      <c r="E325" t="str">
        <v>qh</v>
      </c>
      <c r="S325" t="str">
        <f>S314</f>
        <v>z = RMH = h</v>
      </c>
      <c r="T325">
        <f>T314</f>
        <v>11</v>
      </c>
      <c r="U325">
        <f>0.00256*U314*U254*U250*U216*U216</f>
        <v>1.0549550737688216</v>
      </c>
      <c r="V325" t="str">
        <v>qh</v>
      </c>
      <c r="AJ325" t="str">
        <f>AJ314</f>
        <v>z = RMH = h</v>
      </c>
      <c r="AK325">
        <f>AK314</f>
        <v>11</v>
      </c>
      <c r="AL325">
        <f>0.00256*AL314*AL254*AL250*AL216*AL216</f>
        <v>1.0549550737688216</v>
      </c>
      <c r="AM325" t="str">
        <v>qh</v>
      </c>
      <c r="BA325" t="str">
        <f>BA314</f>
        <v>z = RMH = h</v>
      </c>
      <c r="BB325">
        <f>BB314</f>
        <v>11</v>
      </c>
      <c r="BC325">
        <f>0.00256*BC314*BC254*BC250*BC216*BC216</f>
        <v>1.0549550737688216</v>
      </c>
      <c r="BD325" t="str">
        <v>qh</v>
      </c>
      <c r="BR325" t="str">
        <f>BR314</f>
        <v>z = RMH = h</v>
      </c>
      <c r="BS325">
        <f>BS314</f>
        <v>11</v>
      </c>
      <c r="BT325">
        <f>0.00256*BT314*BT254*BT250*BT216*BT216</f>
        <v>1.0549550737688216</v>
      </c>
      <c r="BU325" t="str">
        <v>qh</v>
      </c>
      <c r="CI325" t="str">
        <f>CI314</f>
        <v>z = RMH = h</v>
      </c>
      <c r="CJ325">
        <f>CJ314</f>
        <v>11</v>
      </c>
      <c r="CK325">
        <f>0.00256*CK314*CK254*CK250*CK216*CK216</f>
        <v>1.0549550737688216</v>
      </c>
      <c r="CL325" t="str">
        <v>qh</v>
      </c>
      <c r="CZ325" t="str">
        <f>CZ314</f>
        <v>z = RMH = h</v>
      </c>
      <c r="DA325">
        <f>DA314</f>
        <v>11</v>
      </c>
      <c r="DB325">
        <f>0.00256*DB314*DB254*DB250*DB216*DB216</f>
        <v>1.0549550737688216</v>
      </c>
      <c r="DC325" t="str">
        <v>qh</v>
      </c>
      <c r="DQ325" t="str">
        <f>DQ314</f>
        <v>z = RMH = h</v>
      </c>
      <c r="DR325">
        <f>DR314</f>
        <v>11</v>
      </c>
      <c r="DS325">
        <f>0.00256*DS314*DS254*DS250*DS216*DS216</f>
        <v>1.0549550737688216</v>
      </c>
      <c r="DT325" t="str">
        <v>qh</v>
      </c>
    </row>
    <row r="327">
      <c r="A327" t="str">
        <v xml:space="preserve">6.1 CN FOR OPEN </v>
      </c>
      <c r="R327" t="str">
        <v xml:space="preserve">6.1 CN FOR OPEN </v>
      </c>
      <c r="AI327" t="str">
        <v xml:space="preserve">6.1 CN FOR OPEN </v>
      </c>
      <c r="AZ327" t="str">
        <v xml:space="preserve">6.1 CN FOR OPEN </v>
      </c>
      <c r="BQ327" t="str">
        <v xml:space="preserve">6.1 CN FOR OPEN </v>
      </c>
      <c r="CH327" t="str">
        <v xml:space="preserve">6.1 CN FOR OPEN </v>
      </c>
      <c r="CY327" t="str">
        <v xml:space="preserve">6.1 CN FOR OPEN </v>
      </c>
      <c r="DP327" t="str">
        <v xml:space="preserve">6.1 CN FOR OPEN </v>
      </c>
    </row>
    <row r="328">
      <c r="A328" t="str">
        <v>Step 6.1: Determine external pressure coefficient, CN for open buildings</v>
      </c>
      <c r="R328" t="str">
        <v>Step 6.1: Determine external pressure coefficient, CN for open buildings</v>
      </c>
      <c r="AI328" t="str">
        <v>Step 6.1: Determine external pressure coefficient, CN for open buildings</v>
      </c>
      <c r="AZ328" t="str">
        <v>Step 6.1: Determine external pressure coefficient, CN for open buildings</v>
      </c>
      <c r="BQ328" t="str">
        <v>Step 6.1: Determine external pressure coefficient, CN for open buildings</v>
      </c>
      <c r="CH328" t="str">
        <v>Step 6.1: Determine external pressure coefficient, CN for open buildings</v>
      </c>
      <c r="CY328" t="str">
        <v>Step 6.1: Determine external pressure coefficient, CN for open buildings</v>
      </c>
      <c r="DP328" t="str">
        <v>Step 6.1: Determine external pressure coefficient, CN for open buildings</v>
      </c>
    </row>
    <row r="329">
      <c r="B329" t="str">
        <v>Fig. 27.4-5 for pitched roof, open building</v>
      </c>
      <c r="S329" t="str">
        <v>Fig. 27.4-5 for pitched roof, open building</v>
      </c>
      <c r="AJ329" t="str">
        <v>Fig. 27.4-5 for pitched roof, open building</v>
      </c>
      <c r="BA329" t="str">
        <v>Fig. 27.4-5 for pitched roof, open building</v>
      </c>
      <c r="BR329" t="str">
        <v>Fig. 27.4-5 for pitched roof, open building</v>
      </c>
      <c r="CI329" t="str">
        <v>Fig. 27.4-5 for pitched roof, open building</v>
      </c>
      <c r="CZ329" t="str">
        <v>Fig. 27.4-5 for pitched roof, open building</v>
      </c>
      <c r="DQ329" t="str">
        <v>Fig. 27.4-5 for pitched roof, open building</v>
      </c>
    </row>
    <row r="330">
      <c r="B330" t="str">
        <v>Fig. 27.4-7 for along-ridge/valley wind load case for pitched roof, open building</v>
      </c>
      <c r="S330" t="str">
        <v>Fig. 27.4-7 for along-ridge/valley wind load case for pitched roof, open building</v>
      </c>
      <c r="AJ330" t="str">
        <v>Fig. 27.4-7 for along-ridge/valley wind load case for pitched roof, open building</v>
      </c>
      <c r="BA330" t="str">
        <v>Fig. 27.4-7 for along-ridge/valley wind load case for pitched roof, open building</v>
      </c>
      <c r="BR330" t="str">
        <v>Fig. 27.4-7 for along-ridge/valley wind load case for pitched roof, open building</v>
      </c>
      <c r="CI330" t="str">
        <v>Fig. 27.4-7 for along-ridge/valley wind load case for pitched roof, open building</v>
      </c>
      <c r="CZ330" t="str">
        <v>Fig. 27.4-7 for along-ridge/valley wind load case for pitched roof, open building</v>
      </c>
      <c r="DQ330" t="str">
        <v>Fig. 27.4-7 for along-ridge/valley wind load case for pitched roof, open building</v>
      </c>
    </row>
    <row r="332">
      <c r="B332" t="str">
        <v xml:space="preserve">Since the wind direction is </v>
      </c>
      <c r="C332" t="str">
        <f>D131</f>
        <v>X</v>
      </c>
      <c r="S332" t="str">
        <v xml:space="preserve">Since the wind direction is </v>
      </c>
      <c r="T332" t="str">
        <f>U131</f>
        <v>X</v>
      </c>
      <c r="AJ332" t="str">
        <v xml:space="preserve">Since the wind direction is </v>
      </c>
      <c r="AK332" t="str">
        <f>AL131</f>
        <v>X</v>
      </c>
      <c r="BA332" t="str">
        <v xml:space="preserve">Since the wind direction is </v>
      </c>
      <c r="BB332" t="str">
        <f>BC131</f>
        <v>X</v>
      </c>
      <c r="BR332" t="str">
        <v xml:space="preserve">Since the wind direction is </v>
      </c>
      <c r="BS332" t="str">
        <f>BT131</f>
        <v>Y</v>
      </c>
      <c r="CI332" t="str">
        <v xml:space="preserve">Since the wind direction is </v>
      </c>
      <c r="CJ332" t="str">
        <f>CK131</f>
        <v>Y</v>
      </c>
      <c r="CZ332" t="str">
        <v xml:space="preserve">Since the wind direction is </v>
      </c>
      <c r="DA332" t="str">
        <f>DB131</f>
        <v>Y</v>
      </c>
      <c r="DQ332" t="str">
        <v xml:space="preserve">Since the wind direction is </v>
      </c>
      <c r="DR332" t="str">
        <f>DS131</f>
        <v>Y</v>
      </c>
    </row>
    <row r="333">
      <c r="B333" t="str">
        <v xml:space="preserve">the non-zero ridge is </v>
      </c>
      <c r="C333" t="str">
        <f>IF(C332="X","parallel","normal")</f>
        <v>parallel</v>
      </c>
      <c r="D333" t="str">
        <v>to the wind direction</v>
      </c>
      <c r="S333" t="str">
        <v xml:space="preserve">the non-zero ridge is </v>
      </c>
      <c r="T333" t="str">
        <f>IF(T332="X","parallel","normal")</f>
        <v>parallel</v>
      </c>
      <c r="U333" t="str">
        <v>to the wind direction</v>
      </c>
      <c r="AJ333" t="str">
        <v xml:space="preserve">the non-zero ridge is </v>
      </c>
      <c r="AK333" t="str">
        <f>IF(AK332="X","parallel","normal")</f>
        <v>parallel</v>
      </c>
      <c r="AL333" t="str">
        <v>to the wind direction</v>
      </c>
      <c r="BA333" t="str">
        <v xml:space="preserve">the non-zero ridge is </v>
      </c>
      <c r="BB333" t="str">
        <f>IF(BB332="X","parallel","normal")</f>
        <v>parallel</v>
      </c>
      <c r="BC333" t="str">
        <v>to the wind direction</v>
      </c>
      <c r="BR333" t="str">
        <v xml:space="preserve">the non-zero ridge is </v>
      </c>
      <c r="BS333" t="str">
        <f>IF(BS332="X","parallel","normal")</f>
        <v>normal</v>
      </c>
      <c r="BT333" t="str">
        <v>to the wind direction</v>
      </c>
      <c r="CI333" t="str">
        <v xml:space="preserve">the non-zero ridge is </v>
      </c>
      <c r="CJ333" t="str">
        <f>IF(CJ332="X","parallel","normal")</f>
        <v>normal</v>
      </c>
      <c r="CK333" t="str">
        <v>to the wind direction</v>
      </c>
      <c r="CZ333" t="str">
        <v xml:space="preserve">the non-zero ridge is </v>
      </c>
      <c r="DA333" t="str">
        <f>IF(DA332="X","parallel","normal")</f>
        <v>normal</v>
      </c>
      <c r="DB333" t="str">
        <v>to the wind direction</v>
      </c>
      <c r="DQ333" t="str">
        <v xml:space="preserve">the non-zero ridge is </v>
      </c>
      <c r="DR333" t="str">
        <f>IF(DR332="X","parallel","normal")</f>
        <v>normal</v>
      </c>
      <c r="DS333" t="str">
        <v>to the wind direction</v>
      </c>
    </row>
    <row r="334">
      <c r="B334" t="str">
        <v>The windward and leeward roof surfaces are</v>
      </c>
      <c r="C334" t="str">
        <f>IF(C332="X","+X &amp; -X","+Y &amp; -Y")</f>
        <v>+X &amp; -X</v>
      </c>
      <c r="S334" t="str">
        <v>The windward and leeward roof surfaces are</v>
      </c>
      <c r="T334" t="str">
        <f>IF(T332="X","+X &amp; -X","+Y &amp; -Y")</f>
        <v>+X &amp; -X</v>
      </c>
      <c r="AJ334" t="str">
        <v>The windward and leeward roof surfaces are</v>
      </c>
      <c r="AK334" t="str">
        <f>IF(AK332="X","+X &amp; -X","+Y &amp; -Y")</f>
        <v>+X &amp; -X</v>
      </c>
      <c r="BA334" t="str">
        <v>The windward and leeward roof surfaces are</v>
      </c>
      <c r="BB334" t="str">
        <f>IF(BB332="X","+X &amp; -X","+Y &amp; -Y")</f>
        <v>+X &amp; -X</v>
      </c>
      <c r="BR334" t="str">
        <v>The windward and leeward roof surfaces are</v>
      </c>
      <c r="BS334" t="str">
        <f>IF(BS332="X","+X &amp; -X","+Y &amp; -Y")</f>
        <v>+Y &amp; -Y</v>
      </c>
      <c r="CI334" t="str">
        <v>The windward and leeward roof surfaces are</v>
      </c>
      <c r="CJ334" t="str">
        <f>IF(CJ332="X","+X &amp; -X","+Y &amp; -Y")</f>
        <v>+Y &amp; -Y</v>
      </c>
      <c r="CZ334" t="str">
        <v>The windward and leeward roof surfaces are</v>
      </c>
      <c r="DA334" t="str">
        <f>IF(DA332="X","+X &amp; -X","+Y &amp; -Y")</f>
        <v>+Y &amp; -Y</v>
      </c>
      <c r="DQ334" t="str">
        <v>The windward and leeward roof surfaces are</v>
      </c>
      <c r="DR334" t="str">
        <f>IF(DR332="X","+X &amp; -X","+Y &amp; -Y")</f>
        <v>+Y &amp; -Y</v>
      </c>
    </row>
    <row r="335">
      <c r="B335" t="str">
        <v>and the corresponding roof pitch angle is</v>
      </c>
      <c r="C335">
        <f>IF(C332="X",D166,D165)</f>
        <v>16.699258339253714</v>
      </c>
      <c r="S335" t="str">
        <v>and the corresponding roof pitch angle is</v>
      </c>
      <c r="T335">
        <f>IF(T332="X",U166,U165)</f>
        <v>16.699258339253714</v>
      </c>
      <c r="AJ335" t="str">
        <v>and the corresponding roof pitch angle is</v>
      </c>
      <c r="AK335">
        <f>IF(AK332="X",AL166,AL165)</f>
        <v>16.699258339253714</v>
      </c>
      <c r="BA335" t="str">
        <v>and the corresponding roof pitch angle is</v>
      </c>
      <c r="BB335">
        <f>IF(BB332="X",BC166,BC165)</f>
        <v>16.699258339253714</v>
      </c>
      <c r="BR335" t="str">
        <v>and the corresponding roof pitch angle is</v>
      </c>
      <c r="BS335">
        <f>IF(BS332="X",BT166,BT165)</f>
        <v>30.963782686061883</v>
      </c>
      <c r="CI335" t="str">
        <v>and the corresponding roof pitch angle is</v>
      </c>
      <c r="CJ335">
        <f>IF(CJ332="X",CK166,CK165)</f>
        <v>30.963782686061883</v>
      </c>
      <c r="CZ335" t="str">
        <v>and the corresponding roof pitch angle is</v>
      </c>
      <c r="DA335">
        <f>IF(DA332="X",DB166,DB165)</f>
        <v>30.963782686061883</v>
      </c>
      <c r="DQ335" t="str">
        <v>and the corresponding roof pitch angle is</v>
      </c>
      <c r="DR335">
        <f>IF(DR332="X",DS166,DS165)</f>
        <v>30.963782686061883</v>
      </c>
    </row>
    <row r="336">
      <c r="B336" t="str">
        <v>The side rood surfaces are</v>
      </c>
      <c r="C336" t="str">
        <f>IF(C332="X","+Y &amp; -Y","+X &amp; -X")</f>
        <v>+Y &amp; -Y</v>
      </c>
      <c r="S336" t="str">
        <v>The side rood surfaces are</v>
      </c>
      <c r="T336" t="str">
        <f>IF(T332="X","+Y &amp; -Y","+X &amp; -X")</f>
        <v>+Y &amp; -Y</v>
      </c>
      <c r="AJ336" t="str">
        <v>The side rood surfaces are</v>
      </c>
      <c r="AK336" t="str">
        <f>IF(AK332="X","+Y &amp; -Y","+X &amp; -X")</f>
        <v>+Y &amp; -Y</v>
      </c>
      <c r="BA336" t="str">
        <v>The side rood surfaces are</v>
      </c>
      <c r="BB336" t="str">
        <f>IF(BB332="X","+Y &amp; -Y","+X &amp; -X")</f>
        <v>+Y &amp; -Y</v>
      </c>
      <c r="BR336" t="str">
        <v>The side rood surfaces are</v>
      </c>
      <c r="BS336" t="str">
        <f>IF(BS332="X","+Y &amp; -Y","+X &amp; -X")</f>
        <v>+X &amp; -X</v>
      </c>
      <c r="CI336" t="str">
        <v>The side rood surfaces are</v>
      </c>
      <c r="CJ336" t="str">
        <f>IF(CJ332="X","+Y &amp; -Y","+X &amp; -X")</f>
        <v>+X &amp; -X</v>
      </c>
      <c r="CZ336" t="str">
        <v>The side rood surfaces are</v>
      </c>
      <c r="DA336" t="str">
        <f>IF(DA332="X","+Y &amp; -Y","+X &amp; -X")</f>
        <v>+X &amp; -X</v>
      </c>
      <c r="DQ336" t="str">
        <v>The side rood surfaces are</v>
      </c>
      <c r="DR336" t="str">
        <f>IF(DR332="X","+Y &amp; -Y","+X &amp; -X")</f>
        <v>+X &amp; -X</v>
      </c>
    </row>
    <row r="337">
      <c r="B337" t="str">
        <v>and the corresponding roof pitch angle is</v>
      </c>
      <c r="C337">
        <f>IF(C332="X",D165,D166)</f>
        <v>30.963782686061883</v>
      </c>
      <c r="S337" t="str">
        <v>and the corresponding roof pitch angle is</v>
      </c>
      <c r="T337">
        <f>IF(T332="X",U165,U166)</f>
        <v>30.963782686061883</v>
      </c>
      <c r="AJ337" t="str">
        <v>and the corresponding roof pitch angle is</v>
      </c>
      <c r="AK337">
        <f>IF(AK332="X",AL165,AL166)</f>
        <v>30.963782686061883</v>
      </c>
      <c r="BA337" t="str">
        <v>and the corresponding roof pitch angle is</v>
      </c>
      <c r="BB337">
        <f>IF(BB332="X",BC165,BC166)</f>
        <v>30.963782686061883</v>
      </c>
      <c r="BR337" t="str">
        <v>and the corresponding roof pitch angle is</v>
      </c>
      <c r="BS337">
        <f>IF(BS332="X",BT165,BT166)</f>
        <v>16.699258339253714</v>
      </c>
      <c r="CI337" t="str">
        <v>and the corresponding roof pitch angle is</v>
      </c>
      <c r="CJ337">
        <f>IF(CJ332="X",CK165,CK166)</f>
        <v>16.699258339253714</v>
      </c>
      <c r="CZ337" t="str">
        <v>and the corresponding roof pitch angle is</v>
      </c>
      <c r="DA337">
        <f>IF(DA332="X",DB165,DB166)</f>
        <v>16.699258339253714</v>
      </c>
      <c r="DQ337" t="str">
        <v>and the corresponding roof pitch angle is</v>
      </c>
      <c r="DR337">
        <f>IF(DR332="X",DS165,DS166)</f>
        <v>16.699258339253714</v>
      </c>
    </row>
    <row r="338">
      <c r="B338" t="str">
        <v>Tent dimension normal to wind direction</v>
      </c>
      <c r="C338">
        <f>IF(C332="X",D158,D157)</f>
        <v>20</v>
      </c>
      <c r="S338" t="str">
        <v>Tent dimension normal to wind direction</v>
      </c>
      <c r="T338">
        <f>IF(T332="X",U158,U157)</f>
        <v>20</v>
      </c>
      <c r="AJ338" t="str">
        <v>Tent dimension normal to wind direction</v>
      </c>
      <c r="AK338">
        <f>IF(AK332="X",AL158,AL157)</f>
        <v>20</v>
      </c>
      <c r="BA338" t="str">
        <v>Tent dimension normal to wind direction</v>
      </c>
      <c r="BB338">
        <f>IF(BB332="X",BC158,BC157)</f>
        <v>20</v>
      </c>
      <c r="BR338" t="str">
        <v>Tent dimension normal to wind direction</v>
      </c>
      <c r="BS338">
        <f>IF(BS332="X",BT158,BT157)</f>
        <v>40</v>
      </c>
      <c r="CI338" t="str">
        <v>Tent dimension normal to wind direction</v>
      </c>
      <c r="CJ338">
        <f>IF(CJ332="X",CK158,CK157)</f>
        <v>40</v>
      </c>
      <c r="CZ338" t="str">
        <v>Tent dimension normal to wind direction</v>
      </c>
      <c r="DA338">
        <f>IF(DA332="X",DB158,DB157)</f>
        <v>40</v>
      </c>
      <c r="DQ338" t="str">
        <v>Tent dimension normal to wind direction</v>
      </c>
      <c r="DR338">
        <f>IF(DR332="X",DS158,DS157)</f>
        <v>40</v>
      </c>
    </row>
    <row r="339">
      <c r="B339" t="str">
        <v>Tent dimension parallel to wind direction</v>
      </c>
      <c r="C339">
        <f>IF(C332="X",D157,D158)</f>
        <v>40</v>
      </c>
      <c r="S339" t="str">
        <v>Tent dimension parallel to wind direction</v>
      </c>
      <c r="T339">
        <f>IF(T332="X",U157,U158)</f>
        <v>40</v>
      </c>
      <c r="AJ339" t="str">
        <v>Tent dimension parallel to wind direction</v>
      </c>
      <c r="AK339">
        <f>IF(AK332="X",AL157,AL158)</f>
        <v>40</v>
      </c>
      <c r="BA339" t="str">
        <v>Tent dimension parallel to wind direction</v>
      </c>
      <c r="BB339">
        <f>IF(BB332="X",BC157,BC158)</f>
        <v>40</v>
      </c>
      <c r="BR339" t="str">
        <v>Tent dimension parallel to wind direction</v>
      </c>
      <c r="BS339">
        <f>IF(BS332="X",BT157,BT158)</f>
        <v>20</v>
      </c>
      <c r="CI339" t="str">
        <v>Tent dimension parallel to wind direction</v>
      </c>
      <c r="CJ339">
        <f>IF(CJ332="X",CK157,CK158)</f>
        <v>20</v>
      </c>
      <c r="CZ339" t="str">
        <v>Tent dimension parallel to wind direction</v>
      </c>
      <c r="DA339">
        <f>IF(DA332="X",DB157,DB158)</f>
        <v>20</v>
      </c>
      <c r="DQ339" t="str">
        <v>Tent dimension parallel to wind direction</v>
      </c>
      <c r="DR339">
        <f>IF(DR332="X",DS157,DS158)</f>
        <v>20</v>
      </c>
    </row>
    <row r="340">
      <c r="B340" t="str">
        <v>Mean roof height</v>
      </c>
      <c r="C340">
        <f>D170</f>
        <v>11</v>
      </c>
      <c r="S340" t="str">
        <v>Mean roof height</v>
      </c>
      <c r="T340">
        <f>U170</f>
        <v>11</v>
      </c>
      <c r="AJ340" t="str">
        <v>Mean roof height</v>
      </c>
      <c r="AK340">
        <f>AL170</f>
        <v>11</v>
      </c>
      <c r="BA340" t="str">
        <v>Mean roof height</v>
      </c>
      <c r="BB340">
        <f>BC170</f>
        <v>11</v>
      </c>
      <c r="BR340" t="str">
        <v>Mean roof height</v>
      </c>
      <c r="BS340">
        <f>BT170</f>
        <v>11</v>
      </c>
      <c r="CI340" t="str">
        <v>Mean roof height</v>
      </c>
      <c r="CJ340">
        <f>CK170</f>
        <v>11</v>
      </c>
      <c r="CZ340" t="str">
        <v>Mean roof height</v>
      </c>
      <c r="DA340">
        <f>DB170</f>
        <v>11</v>
      </c>
      <c r="DQ340" t="str">
        <v>Mean roof height</v>
      </c>
      <c r="DR340">
        <f>DS170</f>
        <v>11</v>
      </c>
    </row>
    <row r="342">
      <c r="B342" t="str">
        <v xml:space="preserve">Load case </v>
      </c>
      <c r="C342" t="str">
        <v>(A or B)</v>
      </c>
      <c r="D342" t="str">
        <f>C178</f>
        <v>A</v>
      </c>
      <c r="S342" t="str">
        <v xml:space="preserve">Load case </v>
      </c>
      <c r="T342" t="str">
        <v>(A or B)</v>
      </c>
      <c r="U342" t="str">
        <f>T178</f>
        <v>B</v>
      </c>
      <c r="AJ342" t="str">
        <v xml:space="preserve">Load case </v>
      </c>
      <c r="AK342" t="str">
        <v>(A or B)</v>
      </c>
      <c r="AL342" t="str">
        <f>AK178</f>
        <v>A</v>
      </c>
      <c r="BA342" t="str">
        <v xml:space="preserve">Load case </v>
      </c>
      <c r="BB342" t="str">
        <v>(A or B)</v>
      </c>
      <c r="BC342" t="str">
        <f>BB178</f>
        <v>B</v>
      </c>
      <c r="BR342" t="str">
        <v xml:space="preserve">Load case </v>
      </c>
      <c r="BS342" t="str">
        <v>(A or B)</v>
      </c>
      <c r="BT342" t="str">
        <f>BS178</f>
        <v>A</v>
      </c>
      <c r="CI342" t="str">
        <v xml:space="preserve">Load case </v>
      </c>
      <c r="CJ342" t="str">
        <v>(A or B)</v>
      </c>
      <c r="CK342" t="str">
        <f>CJ178</f>
        <v>B</v>
      </c>
      <c r="CZ342" t="str">
        <v xml:space="preserve">Load case </v>
      </c>
      <c r="DA342" t="str">
        <v>(A or B)</v>
      </c>
      <c r="DB342" t="str">
        <f>DA178</f>
        <v>A</v>
      </c>
      <c r="DQ342" t="str">
        <v xml:space="preserve">Load case </v>
      </c>
      <c r="DR342" t="str">
        <v>(A or B)</v>
      </c>
      <c r="DS342" t="str">
        <f>DR178</f>
        <v>B</v>
      </c>
    </row>
    <row r="343">
      <c r="B343" t="str">
        <v>Clear (=1) or obstructed (=2 or 3) wind flow</v>
      </c>
      <c r="C343" t="str">
        <v>(1 or 2/3)</v>
      </c>
      <c r="D343">
        <f>C179</f>
        <v>1</v>
      </c>
      <c r="E343" t="str">
        <v>Clear wind flow denotes relatively unobstructed wind flow with blockage less than or equal to 50%. Obstructed wind flow denotes objects below roof inhibiting wind flow with &gt;50% blockage</v>
      </c>
      <c r="S343" t="str">
        <v>Clear (=1) or obstructed (=2 or 3) wind flow</v>
      </c>
      <c r="T343" t="str">
        <v>(1 or 2/3)</v>
      </c>
      <c r="U343">
        <f>T179</f>
        <v>1</v>
      </c>
      <c r="V343" t="str">
        <v>Clear wind flow denotes relatively unobstructed wind flow with blockage less than or equal to 50%. Obstructed wind flow denotes objects below roof inhibiting wind flow with &gt;50% blockage</v>
      </c>
      <c r="AJ343" t="str">
        <v>Clear (=1) or obstructed (=2 or 3) wind flow</v>
      </c>
      <c r="AK343" t="str">
        <v>(1 or 2/3)</v>
      </c>
      <c r="AL343">
        <f>AK179</f>
        <v>1</v>
      </c>
      <c r="AM343" t="str">
        <v>Clear wind flow denotes relatively unobstructed wind flow with blockage less than or equal to 50%. Obstructed wind flow denotes objects below roof inhibiting wind flow with &gt;50% blockage</v>
      </c>
      <c r="BA343" t="str">
        <v>Clear (=1) or obstructed (=2 or 3) wind flow</v>
      </c>
      <c r="BB343" t="str">
        <v>(1 or 2/3)</v>
      </c>
      <c r="BC343">
        <f>BB179</f>
        <v>1</v>
      </c>
      <c r="BD343" t="str">
        <v>Clear wind flow denotes relatively unobstructed wind flow with blockage less than or equal to 50%. Obstructed wind flow denotes objects below roof inhibiting wind flow with &gt;50% blockage</v>
      </c>
      <c r="BR343" t="str">
        <v>Clear (=1) or obstructed (=2 or 3) wind flow</v>
      </c>
      <c r="BS343" t="str">
        <v>(1 or 2/3)</v>
      </c>
      <c r="BT343">
        <f>BS179</f>
        <v>1</v>
      </c>
      <c r="BU343" t="str">
        <v>Clear wind flow denotes relatively unobstructed wind flow with blockage less than or equal to 50%. Obstructed wind flow denotes objects below roof inhibiting wind flow with &gt;50% blockage</v>
      </c>
      <c r="CI343" t="str">
        <v>Clear (=1) or obstructed (=2 or 3) wind flow</v>
      </c>
      <c r="CJ343" t="str">
        <v>(1 or 2/3)</v>
      </c>
      <c r="CK343">
        <f>CJ179</f>
        <v>1</v>
      </c>
      <c r="CL343" t="str">
        <v>Clear wind flow denotes relatively unobstructed wind flow with blockage less than or equal to 50%. Obstructed wind flow denotes objects below roof inhibiting wind flow with &gt;50% blockage</v>
      </c>
      <c r="CZ343" t="str">
        <v>Clear (=1) or obstructed (=2 or 3) wind flow</v>
      </c>
      <c r="DA343" t="str">
        <v>(1 or 2/3)</v>
      </c>
      <c r="DB343">
        <f>DA179</f>
        <v>1</v>
      </c>
      <c r="DC343" t="str">
        <v>Clear wind flow denotes relatively unobstructed wind flow with blockage less than or equal to 50%. Obstructed wind flow denotes objects below roof inhibiting wind flow with &gt;50% blockage</v>
      </c>
      <c r="DQ343" t="str">
        <v>Clear (=1) or obstructed (=2 or 3) wind flow</v>
      </c>
      <c r="DR343" t="str">
        <v>(1 or 2/3)</v>
      </c>
      <c r="DS343">
        <f>DR179</f>
        <v>1</v>
      </c>
      <c r="DT343" t="str">
        <v>Clear wind flow denotes relatively unobstructed wind flow with blockage less than or equal to 50%. Obstructed wind flow denotes objects below roof inhibiting wind flow with &gt;50% blockage</v>
      </c>
    </row>
    <row r="345">
      <c r="B345" t="str">
        <v>Plus and minus signs signify pressures acting toward and away from the surfaces, respectively.</v>
      </c>
      <c r="S345" t="str">
        <v>Plus and minus signs signify pressures acting toward and away from the surfaces, respectively.</v>
      </c>
      <c r="AJ345" t="str">
        <v>Plus and minus signs signify pressures acting toward and away from the surfaces, respectively.</v>
      </c>
      <c r="BA345" t="str">
        <v>Plus and minus signs signify pressures acting toward and away from the surfaces, respectively.</v>
      </c>
      <c r="BR345" t="str">
        <v>Plus and minus signs signify pressures acting toward and away from the surfaces, respectively.</v>
      </c>
      <c r="CI345" t="str">
        <v>Plus and minus signs signify pressures acting toward and away from the surfaces, respectively.</v>
      </c>
      <c r="CZ345" t="str">
        <v>Plus and minus signs signify pressures acting toward and away from the surfaces, respectively.</v>
      </c>
      <c r="DQ345" t="str">
        <v>Plus and minus signs signify pressures acting toward and away from the surfaces, respectively.</v>
      </c>
    </row>
    <row r="346">
      <c r="B346" t="str">
        <v>For GCpi, plus and minus signs signify pressures acting toward and away from the internal surfaces, respectively.</v>
      </c>
      <c r="S346" t="str">
        <v>For GCpi, plus and minus signs signify pressures acting toward and away from the internal surfaces, respectively.</v>
      </c>
      <c r="AJ346" t="str">
        <v>For GCpi, plus and minus signs signify pressures acting toward and away from the internal surfaces, respectively.</v>
      </c>
      <c r="BA346" t="str">
        <v>For GCpi, plus and minus signs signify pressures acting toward and away from the internal surfaces, respectively.</v>
      </c>
      <c r="BR346" t="str">
        <v>For GCpi, plus and minus signs signify pressures acting toward and away from the internal surfaces, respectively.</v>
      </c>
      <c r="CI346" t="str">
        <v>For GCpi, plus and minus signs signify pressures acting toward and away from the internal surfaces, respectively.</v>
      </c>
      <c r="CZ346" t="str">
        <v>For GCpi, plus and minus signs signify pressures acting toward and away from the internal surfaces, respectively.</v>
      </c>
      <c r="DQ346" t="str">
        <v>For GCpi, plus and minus signs signify pressures acting toward and away from the internal surfaces, respectively.</v>
      </c>
    </row>
    <row r="348">
      <c r="B348" t="str">
        <v>B: Horizontal dimension of building measured normal to wind direction.</v>
      </c>
      <c r="F348" t="str">
        <v>STARTING IN VERSION main39.0 (08/14/21)</v>
      </c>
      <c r="S348" t="str">
        <v>B: Horizontal dimension of building measured normal to wind direction.</v>
      </c>
      <c r="AJ348" t="str">
        <v>B: Horizontal dimension of building measured normal to wind direction.</v>
      </c>
      <c r="BA348" t="str">
        <v>B: Horizontal dimension of building measured normal to wind direction.</v>
      </c>
      <c r="BR348" t="str">
        <v>B: Horizontal dimension of building measured normal to wind direction.</v>
      </c>
      <c r="CI348" t="str">
        <v>B: Horizontal dimension of building measured normal to wind direction.</v>
      </c>
      <c r="CZ348" t="str">
        <v>B: Horizontal dimension of building measured normal to wind direction.</v>
      </c>
      <c r="DQ348" t="str">
        <v>B: Horizontal dimension of building measured normal to wind direction.</v>
      </c>
    </row>
    <row r="349">
      <c r="B349" t="str">
        <v>L: Horizontal dimension of building measured parallel to wind direction.</v>
      </c>
      <c r="F349" t="str">
        <v>CHANGED THE WHOLE TABLE OF CN BY CONSIDERING BOTHER CLEAR AND OBSTRUCTED AS GENERAL CASES</v>
      </c>
      <c r="S349" t="str">
        <v>L: Horizontal dimension of building measured parallel to wind direction.</v>
      </c>
      <c r="AJ349" t="str">
        <v>L: Horizontal dimension of building measured parallel to wind direction.</v>
      </c>
      <c r="BA349" t="str">
        <v>L: Horizontal dimension of building measured parallel to wind direction.</v>
      </c>
      <c r="BR349" t="str">
        <v>L: Horizontal dimension of building measured parallel to wind direction.</v>
      </c>
      <c r="CI349" t="str">
        <v>L: Horizontal dimension of building measured parallel to wind direction.</v>
      </c>
      <c r="CZ349" t="str">
        <v>L: Horizontal dimension of building measured parallel to wind direction.</v>
      </c>
      <c r="DQ349" t="str">
        <v>L: Horizontal dimension of building measured parallel to wind direction.</v>
      </c>
    </row>
    <row r="350">
      <c r="B350" t="str">
        <v>h: Mean roof height, except that eave height shall be used for θ ≤ 10 degrees</v>
      </c>
      <c r="F350" t="str">
        <v>AND ADDED A COEFFICIENT OF 1.0, 0.8, AND 0.6 FOR CLEAR, PARTIALLY OBSTRUCTED, SHELTERED LOCATION</v>
      </c>
      <c r="S350" t="str">
        <v>h: Mean roof height, except that eave height shall be used for θ ≤ 10 degrees</v>
      </c>
      <c r="AJ350" t="str">
        <v>h: Mean roof height, except that eave height shall be used for θ ≤ 10 degrees</v>
      </c>
      <c r="BA350" t="str">
        <v>h: Mean roof height, except that eave height shall be used for θ ≤ 10 degrees</v>
      </c>
      <c r="BR350" t="str">
        <v>h: Mean roof height, except that eave height shall be used for θ ≤ 10 degrees</v>
      </c>
      <c r="CI350" t="str">
        <v>h: Mean roof height, except that eave height shall be used for θ ≤ 10 degrees</v>
      </c>
      <c r="CZ350" t="str">
        <v>h: Mean roof height, except that eave height shall be used for θ ≤ 10 degrees</v>
      </c>
      <c r="DQ350" t="str">
        <v>h: Mean roof height, except that eave height shall be used for θ ≤ 10 degrees</v>
      </c>
    </row>
    <row r="352">
      <c r="B352" t="str">
        <v>Windward and Leeward surfaces</v>
      </c>
      <c r="D352" t="str">
        <v>Load case A</v>
      </c>
      <c r="H352" t="str">
        <v>Load case B</v>
      </c>
      <c r="S352" t="str">
        <v>Windward and Leeward surfaces</v>
      </c>
      <c r="U352" t="str">
        <v>Load case A</v>
      </c>
      <c r="Y352" t="str">
        <v>Load case B</v>
      </c>
      <c r="AJ352" t="str">
        <v>Windward and Leeward surfaces</v>
      </c>
      <c r="AL352" t="str">
        <v>Load case A</v>
      </c>
      <c r="AP352" t="str">
        <v>Load case B</v>
      </c>
      <c r="BA352" t="str">
        <v>Windward and Leeward surfaces</v>
      </c>
      <c r="BC352" t="str">
        <v>Load case A</v>
      </c>
      <c r="BG352" t="str">
        <v>Load case B</v>
      </c>
      <c r="BR352" t="str">
        <v>Windward and Leeward surfaces</v>
      </c>
      <c r="BT352" t="str">
        <v>Load case A</v>
      </c>
      <c r="BX352" t="str">
        <v>Load case B</v>
      </c>
      <c r="CG352" t="str">
        <v>Load case A</v>
      </c>
      <c r="CK352" t="str">
        <v>Load case A</v>
      </c>
      <c r="CO352" t="str">
        <v>Load case B</v>
      </c>
      <c r="CW352" t="str">
        <v>Load case A</v>
      </c>
      <c r="DB352" t="str">
        <v>Load case A</v>
      </c>
      <c r="DF352" t="str">
        <v>Load case B</v>
      </c>
      <c r="DM352" t="str">
        <v>Load case A</v>
      </c>
      <c r="DQ352" t="str">
        <v>Windward and Leeward surfaces</v>
      </c>
      <c r="DS352" t="str">
        <v>Load case A</v>
      </c>
      <c r="DW352" t="str">
        <v>Load case B</v>
      </c>
    </row>
    <row r="353">
      <c r="D353" t="str">
        <v>Clear wind flow</v>
      </c>
      <c r="F353" t="str">
        <v>Obstructed wind flow</v>
      </c>
      <c r="H353" t="str">
        <v>Clear wind flow</v>
      </c>
      <c r="J353" t="str">
        <v>Obstructed wind flow</v>
      </c>
      <c r="U353" t="str">
        <v>Clear wind flow</v>
      </c>
      <c r="W353" t="str">
        <v>Obstructed wind flow</v>
      </c>
      <c r="Y353" t="str">
        <v>Clear wind flow</v>
      </c>
      <c r="AA353" t="str">
        <v>Obstructed wind flow</v>
      </c>
      <c r="AL353" t="str">
        <v>Clear wind flow</v>
      </c>
      <c r="AN353" t="str">
        <v>Obstructed wind flow</v>
      </c>
      <c r="AP353" t="str">
        <v>Clear wind flow</v>
      </c>
      <c r="AR353" t="str">
        <v>Obstructed wind flow</v>
      </c>
      <c r="BC353" t="str">
        <v>Clear wind flow</v>
      </c>
      <c r="BE353" t="str">
        <v>Obstructed wind flow</v>
      </c>
      <c r="BG353" t="str">
        <v>Clear wind flow</v>
      </c>
      <c r="BI353" t="str">
        <v>Obstructed wind flow</v>
      </c>
      <c r="BT353" t="str">
        <v>Clear wind flow</v>
      </c>
      <c r="BV353" t="str">
        <v>Obstructed wind flow</v>
      </c>
      <c r="BX353" t="str">
        <v>Clear wind flow</v>
      </c>
      <c r="BZ353" t="str">
        <v>Obstructed wind flow</v>
      </c>
      <c r="CG353" t="str">
        <v>Clear wind flow</v>
      </c>
      <c r="CK353" t="str">
        <v>Clear wind flow</v>
      </c>
      <c r="CM353" t="str">
        <v>Obstructed wind flow</v>
      </c>
      <c r="CO353" t="str">
        <v>Clear wind flow</v>
      </c>
      <c r="CQ353" t="str">
        <v>Obstructed wind flow</v>
      </c>
      <c r="DB353" t="str">
        <v>Clear wind flow</v>
      </c>
      <c r="DD353" t="str">
        <v>Obstructed wind flow</v>
      </c>
      <c r="DF353" t="str">
        <v>Clear wind flow</v>
      </c>
      <c r="DH353" t="str">
        <v>Obstructed wind flow</v>
      </c>
      <c r="DO353" t="str">
        <v>Obstructed wind flow</v>
      </c>
      <c r="DS353" t="str">
        <v>Clear wind flow</v>
      </c>
      <c r="DU353" t="str">
        <v>Obstructed wind flow</v>
      </c>
      <c r="DW353" t="str">
        <v>Clear wind flow</v>
      </c>
      <c r="DY353" t="str">
        <v>Obstructed wind flow</v>
      </c>
    </row>
    <row r="354">
      <c r="C354" t="str">
        <v>Theta \  CN</v>
      </c>
      <c r="D354" t="str">
        <v>CNWind</v>
      </c>
      <c r="E354" t="str">
        <v>CNLee</v>
      </c>
      <c r="F354" t="str">
        <v>CNWind</v>
      </c>
      <c r="G354" t="str">
        <v>CNLee</v>
      </c>
      <c r="H354" t="str">
        <v>CNWind</v>
      </c>
      <c r="I354" t="str">
        <v>CNLee</v>
      </c>
      <c r="J354" t="str">
        <v>CNWind</v>
      </c>
      <c r="K354" t="str">
        <v>CNLee</v>
      </c>
      <c r="L354" t="str">
        <v>CNWind</v>
      </c>
      <c r="M354" t="str">
        <v>CNLee</v>
      </c>
      <c r="N354" t="str">
        <v>CNWind</v>
      </c>
      <c r="O354" t="str">
        <v>CNLee</v>
      </c>
      <c r="T354" t="str">
        <v>Theta \  CN</v>
      </c>
      <c r="U354" t="str">
        <v>CNWind</v>
      </c>
      <c r="V354" t="str">
        <v>CNLee</v>
      </c>
      <c r="W354" t="str">
        <v>CNWind</v>
      </c>
      <c r="X354" t="str">
        <v>CNLee</v>
      </c>
      <c r="Y354" t="str">
        <v>CNWind</v>
      </c>
      <c r="Z354" t="str">
        <v>CNLee</v>
      </c>
      <c r="AA354" t="str">
        <v>CNWind</v>
      </c>
      <c r="AB354" t="str">
        <v>CNLee</v>
      </c>
      <c r="AC354" t="str">
        <v>CNWind</v>
      </c>
      <c r="AD354" t="str">
        <v>CNLee</v>
      </c>
      <c r="AE354" t="str">
        <v>CNWind</v>
      </c>
      <c r="AF354" t="str">
        <v>CNLee</v>
      </c>
      <c r="AK354" t="str">
        <v>Theta \  CN</v>
      </c>
      <c r="AL354" t="str">
        <v>CNWind</v>
      </c>
      <c r="AM354" t="str">
        <v>CNLee</v>
      </c>
      <c r="AN354" t="str">
        <v>CNWind</v>
      </c>
      <c r="AO354" t="str">
        <v>CNLee</v>
      </c>
      <c r="AP354" t="str">
        <v>CNWind</v>
      </c>
      <c r="AQ354" t="str">
        <v>CNLee</v>
      </c>
      <c r="AR354" t="str">
        <v>CNWind</v>
      </c>
      <c r="AS354" t="str">
        <v>CNLee</v>
      </c>
      <c r="AT354" t="str">
        <v>CNWind</v>
      </c>
      <c r="AU354" t="str">
        <v>CNLee</v>
      </c>
      <c r="AV354" t="str">
        <v>CNWind</v>
      </c>
      <c r="AW354" t="str">
        <v>CNLee</v>
      </c>
      <c r="BB354" t="str">
        <v>Theta \  CN</v>
      </c>
      <c r="BC354" t="str">
        <v>CNWind</v>
      </c>
      <c r="BD354" t="str">
        <v>CNLee</v>
      </c>
      <c r="BE354" t="str">
        <v>CNWind</v>
      </c>
      <c r="BF354" t="str">
        <v>CNLee</v>
      </c>
      <c r="BG354" t="str">
        <v>CNWind</v>
      </c>
      <c r="BH354" t="str">
        <v>CNLee</v>
      </c>
      <c r="BI354" t="str">
        <v>CNWind</v>
      </c>
      <c r="BJ354" t="str">
        <v>CNLee</v>
      </c>
      <c r="BK354" t="str">
        <v>CNWind</v>
      </c>
      <c r="BL354" t="str">
        <v>CNLee</v>
      </c>
      <c r="BM354" t="str">
        <v>CNWind</v>
      </c>
      <c r="BN354" t="str">
        <v>CNLee</v>
      </c>
      <c r="BS354" t="str">
        <v>Theta \  CN</v>
      </c>
      <c r="BT354" t="str">
        <v>CNWind</v>
      </c>
      <c r="BU354" t="str">
        <v>CNLee</v>
      </c>
      <c r="BV354" t="str">
        <v>CNWind</v>
      </c>
      <c r="BW354" t="str">
        <v>CNLee</v>
      </c>
      <c r="BX354" t="str">
        <v>CNWind</v>
      </c>
      <c r="BY354" t="str">
        <v>CNLee</v>
      </c>
      <c r="BZ354" t="str">
        <v>CNWind</v>
      </c>
      <c r="CA354" t="str">
        <v>CNLee</v>
      </c>
      <c r="CB354" t="str">
        <v>CNWind</v>
      </c>
      <c r="CC354" t="str">
        <v>CNLee</v>
      </c>
      <c r="CD354" t="str">
        <v>CNWind</v>
      </c>
      <c r="CE354" t="str">
        <v>CNLee</v>
      </c>
      <c r="CJ354" t="str">
        <v>Theta \  CN</v>
      </c>
      <c r="CK354" t="str">
        <v>CNWind</v>
      </c>
      <c r="CL354" t="str">
        <v>CNLee</v>
      </c>
      <c r="CM354" t="str">
        <v>CNWind</v>
      </c>
      <c r="CN354" t="str">
        <v>CNLee</v>
      </c>
      <c r="CO354" t="str">
        <v>CNWind</v>
      </c>
      <c r="CP354" t="str">
        <v>CNLee</v>
      </c>
      <c r="CQ354" t="str">
        <v>CNWind</v>
      </c>
      <c r="CR354" t="str">
        <v>CNLee</v>
      </c>
      <c r="CS354" t="str">
        <v>CNWind</v>
      </c>
      <c r="CT354" t="str">
        <v>CNLee</v>
      </c>
      <c r="CU354" t="str">
        <v>CNWind</v>
      </c>
      <c r="CV354" t="str">
        <v>CNLee</v>
      </c>
      <c r="DA354" t="str">
        <v>Theta \  CN</v>
      </c>
      <c r="DB354" t="str">
        <v>CNWind</v>
      </c>
      <c r="DC354" t="str">
        <v>CNLee</v>
      </c>
      <c r="DD354" t="str">
        <v>CNWind</v>
      </c>
      <c r="DE354" t="str">
        <v>CNLee</v>
      </c>
      <c r="DF354" t="str">
        <v>CNWind</v>
      </c>
      <c r="DG354" t="str">
        <v>CNLee</v>
      </c>
      <c r="DH354" t="str">
        <v>CNWind</v>
      </c>
      <c r="DI354" t="str">
        <v>CNLee</v>
      </c>
      <c r="DJ354" t="str">
        <v>CNWind</v>
      </c>
      <c r="DK354" t="str">
        <v>CNLee</v>
      </c>
      <c r="DL354" t="str">
        <v>CNWind</v>
      </c>
      <c r="DM354" t="str">
        <v>CNLee</v>
      </c>
      <c r="DR354" t="str">
        <v>Theta \  CN</v>
      </c>
      <c r="DS354" t="str">
        <v>CNWind</v>
      </c>
      <c r="DT354" t="str">
        <v>CNLee</v>
      </c>
      <c r="DU354" t="str">
        <v>CNWind</v>
      </c>
      <c r="DV354" t="str">
        <v>CNLee</v>
      </c>
      <c r="DW354" t="str">
        <v>CNWind</v>
      </c>
      <c r="DX354" t="str">
        <v>CNLee</v>
      </c>
      <c r="DY354" t="str">
        <v>CNWind</v>
      </c>
      <c r="DZ354" t="str">
        <v>CNLee</v>
      </c>
      <c r="EA354" t="str">
        <v>CNWind</v>
      </c>
      <c r="EB354" t="str">
        <v>CNLee</v>
      </c>
      <c r="EC354" t="str">
        <v>CNWind</v>
      </c>
      <c r="ED354" t="str">
        <v>CNLee</v>
      </c>
    </row>
    <row r="355">
      <c r="C355">
        <v>0</v>
      </c>
      <c r="L355">
        <v>1.2</v>
      </c>
      <c r="M355">
        <v>0.3</v>
      </c>
      <c r="N355" t="str">
        <f>IF(AND(C335&lt;=C356,C335&gt;C355),L355+(C335-C355)*(L356-L355)/(C356-C355),"")</f>
        <v/>
      </c>
      <c r="O355" t="str">
        <f>IF(AND(C335&lt;=C356,C335&gt;C355),M355+(C335-C355)*(M356-M355)/(C356-C355),"")</f>
        <v/>
      </c>
      <c r="T355">
        <v>0</v>
      </c>
      <c r="AC355">
        <v>-1.1</v>
      </c>
      <c r="AD355">
        <v>-0.1</v>
      </c>
      <c r="AE355" t="str">
        <f>IF(AND(T335&lt;=T356,T335&gt;T355),AC355+(T335-T355)*(AC356-AC355)/(T356-T355),"")</f>
        <v/>
      </c>
      <c r="AF355" t="str">
        <f>IF(AND(T335&lt;=T356,T335&gt;T355),AD355+(T335-T355)*(AD356-AD355)/(T356-T355),"")</f>
        <v/>
      </c>
      <c r="AK355">
        <v>0</v>
      </c>
      <c r="AT355">
        <v>-0.5</v>
      </c>
      <c r="AU355">
        <v>-1.2</v>
      </c>
      <c r="AV355" t="str">
        <f>IF(AND(AK335&lt;=AK356,AK335&gt;AK355),AT355+(AK335-AK355)*(AT356-AT355)/(AK356-AK355),"")</f>
        <v/>
      </c>
      <c r="AW355" t="str">
        <f>IF(AND(AK335&lt;=AK356,AK335&gt;AK355),AU355+(AK335-AK355)*(AU356-AU355)/(AK356-AK355),"")</f>
        <v/>
      </c>
      <c r="BB355">
        <v>0</v>
      </c>
      <c r="BK355">
        <v>-1.1</v>
      </c>
      <c r="BL355">
        <v>-0.6</v>
      </c>
      <c r="BM355" t="str">
        <f>IF(AND(BB335&lt;=BB356,BB335&gt;BB355),BK355+(BB335-BB355)*(BK356-BK355)/(BB356-BB355),"")</f>
        <v/>
      </c>
      <c r="BN355" t="str">
        <f>IF(AND(BB335&lt;=BB356,BB335&gt;BB355),BL355+(BB335-BB355)*(BL356-BL355)/(BB356-BB355),"")</f>
        <v/>
      </c>
      <c r="BS355">
        <v>0</v>
      </c>
      <c r="CB355">
        <v>1.2</v>
      </c>
      <c r="CC355">
        <v>0.3</v>
      </c>
      <c r="CD355" t="str">
        <f>IF(AND(BS335&lt;=BS356,BS335&gt;BS355),CB355+(BS335-BS355)*(CB356-CB355)/(BS356-BS355),"")</f>
        <v/>
      </c>
      <c r="CE355" t="str">
        <f>IF(AND(BS335&lt;=BS356,BS335&gt;BS355),CC355+(BS335-BS355)*(CC356-CC355)/(BS356-BS355),"")</f>
        <v/>
      </c>
      <c r="CJ355">
        <v>0</v>
      </c>
      <c r="CS355">
        <v>-1.1</v>
      </c>
      <c r="CT355">
        <v>-0.1</v>
      </c>
      <c r="CU355" t="str">
        <f>IF(AND(CJ335&lt;=CJ356,CJ335&gt;CJ355),CS355+(CJ335-CJ355)*(CS356-CS355)/(CJ356-CJ355),"")</f>
        <v/>
      </c>
      <c r="CV355" t="str">
        <f>IF(AND(CJ335&lt;=CJ356,CJ335&gt;CJ355),CT355+(CJ335-CJ355)*(CT356-CT355)/(CJ356-CJ355),"")</f>
        <v/>
      </c>
      <c r="DA355">
        <v>0</v>
      </c>
      <c r="DJ355">
        <v>-0.5</v>
      </c>
      <c r="DK355">
        <v>-1.2</v>
      </c>
      <c r="DL355" t="str">
        <f>IF(AND(DA335&lt;=DA356,DA335&gt;DA355),DJ355+(DA335-DA355)*(DJ356-DJ355)/(DA356-DA355),"")</f>
        <v/>
      </c>
      <c r="DM355" t="str">
        <f>IF(AND(DA335&lt;=DA356,DA335&gt;DA355),DK355+(DA335-DA355)*(DK356-DK355)/(DA356-DA355),"")</f>
        <v/>
      </c>
      <c r="DR355">
        <v>0</v>
      </c>
      <c r="EA355">
        <v>-1.1</v>
      </c>
      <c r="EB355">
        <v>-0.6</v>
      </c>
      <c r="EC355" t="str">
        <f>IF(AND(DR335&lt;=DR356,DR335&gt;DR355),EA355+(DR335-DR355)*(EA356-EA355)/(DR356-DR355),"")</f>
        <v/>
      </c>
      <c r="ED355" t="str">
        <f>IF(AND(DR335&lt;=DR356,DR335&gt;DR355),EB355+(DR335-DR355)*(EB356-EB355)/(DR356-DR355),"")</f>
        <v/>
      </c>
    </row>
    <row r="356">
      <c r="C356">
        <v>7.5</v>
      </c>
      <c r="L356">
        <v>1.1</v>
      </c>
      <c r="M356">
        <v>-0.3</v>
      </c>
      <c r="N356" t="str">
        <f>IF(AND(C335&lt;=C357,C335&gt;C356),L356+(C335-C356)*(L357-L356)/(C357-C356),"")</f>
        <v/>
      </c>
      <c r="O356" t="str">
        <f>IF(AND(C335&lt;=C357,C335&gt;C356),M356+(C335-C356)*(M357-M356)/(C357-C356),"")</f>
        <v/>
      </c>
      <c r="T356">
        <v>7.5</v>
      </c>
      <c r="AC356">
        <v>0.2</v>
      </c>
      <c r="AD356">
        <v>-1.2</v>
      </c>
      <c r="AE356" t="str">
        <f>IF(AND(T335&lt;=T357,T335&gt;T356),AC356+(T335-T356)*(AC357-AC356)/(T357-T356),"")</f>
        <v/>
      </c>
      <c r="AF356" t="str">
        <f>IF(AND(T335&lt;=T357,T335&gt;T356),AD356+(T335-T356)*(AD357-AD356)/(T357-T356),"")</f>
        <v/>
      </c>
      <c r="AK356">
        <v>7.5</v>
      </c>
      <c r="AT356">
        <v>-1.6</v>
      </c>
      <c r="AU356">
        <v>-1</v>
      </c>
      <c r="AV356" t="str">
        <f>IF(AND(AK335&lt;=AK357,AK335&gt;AK356),AT356+(AK335-AK356)*(AT357-AT356)/(AK357-AK356),"")</f>
        <v/>
      </c>
      <c r="AW356" t="str">
        <f>IF(AND(AK335&lt;=AK357,AK335&gt;AK356),AU356+(AK335-AK356)*(AU357-AU356)/(AK357-AK356),"")</f>
        <v/>
      </c>
      <c r="BB356">
        <v>7.5</v>
      </c>
      <c r="BK356">
        <v>-0.9</v>
      </c>
      <c r="BL356">
        <v>-1.7</v>
      </c>
      <c r="BM356" t="str">
        <f>IF(AND(BB335&lt;=BB357,BB335&gt;BB356),BK356+(BB335-BB356)*(BK357-BK356)/(BB357-BB356),"")</f>
        <v/>
      </c>
      <c r="BN356" t="str">
        <f>IF(AND(BB335&lt;=BB357,BB335&gt;BB356),BL356+(BB335-BB356)*(BL357-BL356)/(BB357-BB356),"")</f>
        <v/>
      </c>
      <c r="BS356">
        <v>7.5</v>
      </c>
      <c r="CB356">
        <v>1.1</v>
      </c>
      <c r="CC356">
        <v>-0.3</v>
      </c>
      <c r="CD356" t="str">
        <f>IF(AND(BS335&lt;=BS357,BS335&gt;BS356),CB356+(BS335-BS356)*(CB357-CB356)/(BS357-BS356),"")</f>
        <v/>
      </c>
      <c r="CE356" t="str">
        <f>IF(AND(BS335&lt;=BS357,BS335&gt;BS356),CC356+(BS335-BS356)*(CC357-CC356)/(BS357-BS356),"")</f>
        <v/>
      </c>
      <c r="CJ356">
        <v>7.5</v>
      </c>
      <c r="CS356">
        <v>0.2</v>
      </c>
      <c r="CT356">
        <v>-1.2</v>
      </c>
      <c r="CU356" t="str">
        <f>IF(AND(CJ335&lt;=CJ357,CJ335&gt;CJ356),CS356+(CJ335-CJ356)*(CS357-CS356)/(CJ357-CJ356),"")</f>
        <v/>
      </c>
      <c r="CV356" t="str">
        <f>IF(AND(CJ335&lt;=CJ357,CJ335&gt;CJ356),CT356+(CJ335-CJ356)*(CT357-CT356)/(CJ357-CJ356),"")</f>
        <v/>
      </c>
      <c r="DA356">
        <v>7.5</v>
      </c>
      <c r="DJ356">
        <v>-1.6</v>
      </c>
      <c r="DK356">
        <v>-1</v>
      </c>
      <c r="DL356" t="str">
        <f>IF(AND(DA335&lt;=DA357,DA335&gt;DA356),DJ356+(DA335-DA356)*(DJ357-DJ356)/(DA357-DA356),"")</f>
        <v/>
      </c>
      <c r="DM356" t="str">
        <f>IF(AND(DA335&lt;=DA357,DA335&gt;DA356),DK356+(DA335-DA356)*(DK357-DK356)/(DA357-DA356),"")</f>
        <v/>
      </c>
      <c r="DR356">
        <v>7.5</v>
      </c>
      <c r="EA356">
        <v>-0.9</v>
      </c>
      <c r="EB356">
        <v>-1.7</v>
      </c>
      <c r="EC356" t="str">
        <f>IF(AND(DR335&lt;=DR357,DR335&gt;DR356),EA356+(DR335-DR356)*(EA357-EA356)/(DR357-DR356),"")</f>
        <v/>
      </c>
      <c r="ED356" t="str">
        <f>IF(AND(DR335&lt;=DR357,DR335&gt;DR356),EB356+(DR335-DR356)*(EB357-EB356)/(DR357-DR356),"")</f>
        <v/>
      </c>
    </row>
    <row r="357">
      <c r="C357">
        <v>15</v>
      </c>
      <c r="L357">
        <v>1.1</v>
      </c>
      <c r="M357">
        <v>-0.4</v>
      </c>
      <c r="N357">
        <f>IF(AND(C335&lt;=C358,C335&gt;C357),L357+(C335-C357)*(L358-L357)/(C358-C357),"")</f>
        <v>1.1</v>
      </c>
      <c r="O357">
        <f>IF(AND(C335&lt;=C358,C335&gt;C357),M357+(C335-C357)*(M358-M357)/(C358-C357),"")</f>
        <v>-0.2867161107164191</v>
      </c>
      <c r="T357">
        <v>15</v>
      </c>
      <c r="AC357">
        <v>0.1</v>
      </c>
      <c r="AD357">
        <v>-1.1</v>
      </c>
      <c r="AE357">
        <f>IF(AND(T335&lt;=T358,T335&gt;T357),AC357+(T335-T357)*(AC358-AC357)/(T358-T357),"")</f>
        <v>0.054686444286567645</v>
      </c>
      <c r="AF357">
        <f>IF(AND(T335&lt;=T358,T335&gt;T357),AD357+(T335-T357)*(AD358-AD357)/(T358-T357),"")</f>
        <v>-1.0320296664298516</v>
      </c>
      <c r="AK357">
        <v>15</v>
      </c>
      <c r="AT357">
        <v>-1.2</v>
      </c>
      <c r="AU357">
        <v>-1</v>
      </c>
      <c r="AV357">
        <f>IF(AND(AK335&lt;=AK358,AK335&gt;AK357),AT357+(AK335-AK357)*(AT358-AT357)/(AK358-AK357),"")</f>
        <v>-1.2</v>
      </c>
      <c r="AW357">
        <f>IF(AND(AK335&lt;=AK358,AK335&gt;AK357),AU357+(AK335-AK357)*(AU358-AU357)/(AK358-AK357),"")</f>
        <v>-1.0453135557134323</v>
      </c>
      <c r="BB357">
        <v>15</v>
      </c>
      <c r="BK357">
        <v>-0.6</v>
      </c>
      <c r="BL357">
        <v>-1.6</v>
      </c>
      <c r="BM357">
        <f>IF(AND(BB335&lt;=BB358,BB335&gt;BB357),BK357+(BB335-BB357)*(BK358-BK357)/(BB358-BB357),"")</f>
        <v>-0.6453135557134324</v>
      </c>
      <c r="BN357">
        <f>IF(AND(BB335&lt;=BB358,BB335&gt;BB357),BL357+(BB335-BB357)*(BL358-BL357)/(BB358-BB357),"")</f>
        <v>-1.6226567778567162</v>
      </c>
      <c r="BS357">
        <v>15</v>
      </c>
      <c r="CB357">
        <v>1.1</v>
      </c>
      <c r="CC357">
        <v>-0.4</v>
      </c>
      <c r="CD357" t="str">
        <f>IF(AND(BS335&lt;=BS358,BS335&gt;BS357),CB357+(BS335-BS357)*(CB358-CB357)/(BS358-BS357),"")</f>
        <v/>
      </c>
      <c r="CE357" t="str">
        <f>IF(AND(BS335&lt;=BS358,BS335&gt;BS357),CC357+(BS335-BS357)*(CC358-CC357)/(BS358-BS357),"")</f>
        <v/>
      </c>
      <c r="CJ357">
        <v>15</v>
      </c>
      <c r="CS357">
        <v>0.1</v>
      </c>
      <c r="CT357">
        <v>-1.1</v>
      </c>
      <c r="CU357" t="str">
        <f>IF(AND(CJ335&lt;=CJ358,CJ335&gt;CJ357),CS357+(CJ335-CJ357)*(CS358-CS357)/(CJ358-CJ357),"")</f>
        <v/>
      </c>
      <c r="CV357" t="str">
        <f>IF(AND(CJ335&lt;=CJ358,CJ335&gt;CJ357),CT357+(CJ335-CJ357)*(CT358-CT357)/(CJ358-CJ357),"")</f>
        <v/>
      </c>
      <c r="DA357">
        <v>15</v>
      </c>
      <c r="DJ357">
        <v>-1.2</v>
      </c>
      <c r="DK357">
        <v>-1</v>
      </c>
      <c r="DL357" t="str">
        <f>IF(AND(DA335&lt;=DA358,DA335&gt;DA357),DJ357+(DA335-DA357)*(DJ358-DJ357)/(DA358-DA357),"")</f>
        <v/>
      </c>
      <c r="DM357" t="str">
        <f>IF(AND(DA335&lt;=DA358,DA335&gt;DA357),DK357+(DA335-DA357)*(DK358-DK357)/(DA358-DA357),"")</f>
        <v/>
      </c>
      <c r="DR357">
        <v>15</v>
      </c>
      <c r="EA357">
        <v>-0.6</v>
      </c>
      <c r="EB357">
        <v>-1.6</v>
      </c>
      <c r="EC357" t="str">
        <f>IF(AND(DR335&lt;=DR358,DR335&gt;DR357),EA357+(DR335-DR357)*(EA358-EA357)/(DR358-DR357),"")</f>
        <v/>
      </c>
      <c r="ED357" t="str">
        <f>IF(AND(DR335&lt;=DR358,DR335&gt;DR357),EB357+(DR335-DR357)*(EB358-EB357)/(DR358-DR357),"")</f>
        <v/>
      </c>
    </row>
    <row r="358">
      <c r="C358">
        <v>22.5</v>
      </c>
      <c r="L358">
        <v>1.1</v>
      </c>
      <c r="M358">
        <v>0.1</v>
      </c>
      <c r="N358" t="str">
        <f>IF(AND(C335&lt;=C359,C335&gt;C358),L358+(C335-C358)*(L359-L358)/(C359-C358),"")</f>
        <v/>
      </c>
      <c r="O358" t="str">
        <f>IF(AND(C335&lt;=C359,C335&gt;C358),M358+(C335-C358)*(M359-M358)/(C359-C358),"")</f>
        <v/>
      </c>
      <c r="T358">
        <v>22.5</v>
      </c>
      <c r="AC358">
        <v>-0.1</v>
      </c>
      <c r="AD358">
        <v>-0.8</v>
      </c>
      <c r="AE358" t="str">
        <f>IF(AND(T335&lt;=T359,T335&gt;T358),AC358+(T335-T358)*(AC359-AC358)/(T359-T358),"")</f>
        <v/>
      </c>
      <c r="AF358" t="str">
        <f>IF(AND(T335&lt;=T359,T335&gt;T358),AD358+(T335-T358)*(AD359-AD358)/(T359-T358),"")</f>
        <v/>
      </c>
      <c r="AK358">
        <v>22.5</v>
      </c>
      <c r="AT358">
        <v>-1.2</v>
      </c>
      <c r="AU358">
        <v>-1.2</v>
      </c>
      <c r="AV358" t="str">
        <f>IF(AND(AK335&lt;=AK359,AK335&gt;AK358),AT358+(AK335-AK358)*(AT359-AT358)/(AK359-AK358),"")</f>
        <v/>
      </c>
      <c r="AW358" t="str">
        <f>IF(AND(AK335&lt;=AK359,AK335&gt;AK358),AU358+(AK335-AK358)*(AU359-AU358)/(AK359-AK358),"")</f>
        <v/>
      </c>
      <c r="BB358">
        <v>22.5</v>
      </c>
      <c r="BK358">
        <v>-0.8</v>
      </c>
      <c r="BL358">
        <v>-1.7</v>
      </c>
      <c r="BM358" t="str">
        <f>IF(AND(BB335&lt;=BB359,BB335&gt;BB358),BK358+(BB335-BB358)*(BK359-BK358)/(BB359-BB358),"")</f>
        <v/>
      </c>
      <c r="BN358" t="str">
        <f>IF(AND(BB335&lt;=BB359,BB335&gt;BB358),BL358+(BB335-BB358)*(BL359-BL358)/(BB359-BB358),"")</f>
        <v/>
      </c>
      <c r="BS358">
        <v>22.5</v>
      </c>
      <c r="CB358">
        <v>1.1</v>
      </c>
      <c r="CC358">
        <v>0.1</v>
      </c>
      <c r="CD358" t="str">
        <f>IF(AND(BS335&lt;=BS359,BS335&gt;BS358),CB358+(BS335-BS358)*(CB359-CB358)/(BS359-BS358),"")</f>
        <v/>
      </c>
      <c r="CE358" t="str">
        <f>IF(AND(BS335&lt;=BS359,BS335&gt;BS358),CC358+(BS335-BS358)*(CC359-CC358)/(BS359-BS358),"")</f>
        <v/>
      </c>
      <c r="CJ358">
        <v>22.5</v>
      </c>
      <c r="CS358">
        <v>-0.1</v>
      </c>
      <c r="CT358">
        <v>-0.8</v>
      </c>
      <c r="CU358" t="str">
        <f>IF(AND(CJ335&lt;=CJ359,CJ335&gt;CJ358),CS358+(CJ335-CJ358)*(CS359-CS358)/(CJ359-CJ358),"")</f>
        <v/>
      </c>
      <c r="CV358" t="str">
        <f>IF(AND(CJ335&lt;=CJ359,CJ335&gt;CJ358),CT358+(CJ335-CJ358)*(CT359-CT358)/(CJ359-CJ358),"")</f>
        <v/>
      </c>
      <c r="DA358">
        <v>22.5</v>
      </c>
      <c r="DJ358">
        <v>-1.2</v>
      </c>
      <c r="DK358">
        <v>-1.2</v>
      </c>
      <c r="DL358" t="str">
        <f>IF(AND(DA335&lt;=DA359,DA335&gt;DA358),DJ358+(DA335-DA358)*(DJ359-DJ358)/(DA359-DA358),"")</f>
        <v/>
      </c>
      <c r="DM358" t="str">
        <f>IF(AND(DA335&lt;=DA359,DA335&gt;DA358),DK358+(DA335-DA358)*(DK359-DK358)/(DA359-DA358),"")</f>
        <v/>
      </c>
      <c r="DR358">
        <v>22.5</v>
      </c>
      <c r="EA358">
        <v>-0.8</v>
      </c>
      <c r="EB358">
        <v>-1.7</v>
      </c>
      <c r="EC358" t="str">
        <f>IF(AND(DR335&lt;=DR359,DR335&gt;DR358),EA358+(DR335-DR358)*(EA359-EA358)/(DR359-DR358),"")</f>
        <v/>
      </c>
      <c r="ED358" t="str">
        <f>IF(AND(DR335&lt;=DR359,DR335&gt;DR358),EB358+(DR335-DR358)*(EB359-EB358)/(DR359-DR358),"")</f>
        <v/>
      </c>
    </row>
    <row r="359">
      <c r="C359">
        <v>30</v>
      </c>
      <c r="L359">
        <v>1.3</v>
      </c>
      <c r="M359">
        <v>0.3</v>
      </c>
      <c r="N359" t="str">
        <f>IF(AND(C335&lt;=C360,C335&gt;C359),L359+(C335-C359)*(L360-L359)/(C360-C359),"")</f>
        <v/>
      </c>
      <c r="O359" t="str">
        <f>IF(AND(C335&lt;=C360,C335&gt;C359),M359+(C335-C359)*(M360-M359)/(C360-C359),"")</f>
        <v/>
      </c>
      <c r="T359">
        <v>30</v>
      </c>
      <c r="AC359">
        <v>-0.1</v>
      </c>
      <c r="AD359">
        <v>-0.9</v>
      </c>
      <c r="AE359" t="str">
        <f>IF(AND(T335&lt;=T360,T335&gt;T359),AC359+(T335-T359)*(AC360-AC359)/(T360-T359),"")</f>
        <v/>
      </c>
      <c r="AF359" t="str">
        <f>IF(AND(T335&lt;=T360,T335&gt;T359),AD359+(T335-T359)*(AD360-AD359)/(T360-T359),"")</f>
        <v/>
      </c>
      <c r="AK359">
        <v>30</v>
      </c>
      <c r="AT359">
        <v>-0.7</v>
      </c>
      <c r="AU359">
        <v>-0.7</v>
      </c>
      <c r="AV359" t="str">
        <f>IF(AND(AK335&lt;=AK360,AK335&gt;AK359),AT359+(AK335-AK359)*(AT360-AT359)/(AK360-AK359),"")</f>
        <v/>
      </c>
      <c r="AW359" t="str">
        <f>IF(AND(AK335&lt;=AK360,AK335&gt;AK359),AU359+(AK335-AK359)*(AU360-AU359)/(AK360-AK359),"")</f>
        <v/>
      </c>
      <c r="BB359">
        <v>30</v>
      </c>
      <c r="BK359">
        <v>-0.2</v>
      </c>
      <c r="BL359">
        <v>-1.1</v>
      </c>
      <c r="BM359" t="str">
        <f>IF(AND(BB335&lt;=BB360,BB335&gt;BB359),BK359+(BB335-BB359)*(BK360-BK359)/(BB360-BB359),"")</f>
        <v/>
      </c>
      <c r="BN359" t="str">
        <f>IF(AND(BB335&lt;=BB360,BB335&gt;BB359),BL359+(BB335-BB359)*(BL360-BL359)/(BB360-BB359),"")</f>
        <v/>
      </c>
      <c r="BS359">
        <v>30</v>
      </c>
      <c r="CB359">
        <v>1.3</v>
      </c>
      <c r="CC359">
        <v>0.3</v>
      </c>
      <c r="CD359">
        <f>IF(AND(BS335&lt;=BS360,BS335&gt;BS359),CB359+(BS335-BS359)*(CB360-CB359)/(BS360-BS359),"")</f>
        <v>1.3</v>
      </c>
      <c r="CE359">
        <f>IF(AND(BS335&lt;=BS360,BS335&gt;BS359),CC359+(BS335-BS359)*(CC360-CC359)/(BS360-BS359),"")</f>
        <v>0.3385513074424753</v>
      </c>
      <c r="CJ359">
        <v>30</v>
      </c>
      <c r="CS359">
        <v>-0.1</v>
      </c>
      <c r="CT359">
        <v>-0.9</v>
      </c>
      <c r="CU359">
        <f>IF(AND(CJ335&lt;=CJ360,CJ335&gt;CJ359),CS359+(CJ335-CJ359)*(CS360-CS359)/(CJ360-CJ359),"")</f>
        <v>-0.11285043581415845</v>
      </c>
      <c r="CV359">
        <f>IF(AND(CJ335&lt;=CJ360,CJ335&gt;CJ359),CT359+(CJ335-CJ359)*(CT360-CT359)/(CJ360-CJ359),"")</f>
        <v>-0.8614486925575247</v>
      </c>
      <c r="DA359">
        <v>30</v>
      </c>
      <c r="DJ359">
        <v>-0.7</v>
      </c>
      <c r="DK359">
        <v>-0.7</v>
      </c>
      <c r="DL359">
        <f>IF(AND(DA335&lt;=DA360,DA335&gt;DA359),DJ359+(DA335-DA359)*(DJ360-DJ359)/(DA360-DA359),"")</f>
        <v>-0.6871495641858415</v>
      </c>
      <c r="DM359">
        <f>IF(AND(DA335&lt;=DA360,DA335&gt;DA359),DK359+(DA335-DA359)*(DK360-DK359)/(DA360-DA359),"")</f>
        <v>-0.6871495641858415</v>
      </c>
      <c r="DR359">
        <v>30</v>
      </c>
      <c r="EA359">
        <v>-0.2</v>
      </c>
      <c r="EB359">
        <v>-1.1</v>
      </c>
      <c r="EC359">
        <f>IF(AND(DR335&lt;=DR360,DR335&gt;DR359),EA359+(DR335-DR359)*(EA360-EA359)/(DR360-DR359),"")</f>
        <v>-0.21285043581415844</v>
      </c>
      <c r="ED359">
        <f>IF(AND(DR335&lt;=DR360,DR335&gt;DR359),EB359+(DR335-DR359)*(EB360-EB359)/(DR360-DR359),"")</f>
        <v>-1.0742991283716832</v>
      </c>
    </row>
    <row r="360">
      <c r="C360">
        <v>37.5</v>
      </c>
      <c r="L360">
        <v>1.3</v>
      </c>
      <c r="M360">
        <v>0.6</v>
      </c>
      <c r="N360" t="str">
        <f>IF(AND(C335&lt;=C361,C335&gt;C360),L360+(C335-C360)*(L361-L360)/(C361-C360),"")</f>
        <v/>
      </c>
      <c r="O360" t="str">
        <f>IF(AND(C335&lt;=C361,C335&gt;C360),M360+(C335-C360)*(M361-M360)/(C361-C360),"")</f>
        <v/>
      </c>
      <c r="T360">
        <v>37.5</v>
      </c>
      <c r="AC360">
        <v>-0.2</v>
      </c>
      <c r="AD360">
        <v>-0.6</v>
      </c>
      <c r="AE360" t="str">
        <f>IF(AND(T335&lt;=T361,T335&gt;T360),AC360+(T335-T360)*(AC361-AC360)/(T361-T360),"")</f>
        <v/>
      </c>
      <c r="AF360" t="str">
        <f>IF(AND(T335&lt;=T361,T335&gt;T360),AD360+(T335-T360)*(AD361-AD360)/(T361-T360),"")</f>
        <v/>
      </c>
      <c r="AK360">
        <v>37.5</v>
      </c>
      <c r="AT360">
        <v>-0.6</v>
      </c>
      <c r="AU360">
        <v>-0.6</v>
      </c>
      <c r="AV360" t="str">
        <f>IF(AND(AK335&lt;=AK361,AK335&gt;AK360),AT360+(AK335-AK360)*(AT361-AT360)/(AK361-AK360),"")</f>
        <v/>
      </c>
      <c r="AW360" t="str">
        <f>IF(AND(AK335&lt;=AK361,AK335&gt;AK360),AU360+(AK335-AK360)*(AU361-AU360)/(AK361-AK360),"")</f>
        <v/>
      </c>
      <c r="BB360">
        <v>37.5</v>
      </c>
      <c r="BK360">
        <v>-0.3</v>
      </c>
      <c r="BL360">
        <v>-0.9</v>
      </c>
      <c r="BM360" t="str">
        <f>IF(AND(BB335&lt;=BB361,BB335&gt;BB360),BK360+(BB335-BB360)*(BK361-BK360)/(BB361-BB360),"")</f>
        <v/>
      </c>
      <c r="BN360" t="str">
        <f>IF(AND(BB335&lt;=BB361,BB335&gt;BB360),BL360+(BB335-BB360)*(BL361-BL360)/(BB361-BB360),"")</f>
        <v/>
      </c>
      <c r="BS360">
        <v>37.5</v>
      </c>
      <c r="CB360">
        <v>1.3</v>
      </c>
      <c r="CC360">
        <v>0.6</v>
      </c>
      <c r="CD360" t="str">
        <f>IF(AND(BS335&lt;=BS361,BS335&gt;BS360),CB360+(BS335-BS360)*(CB361-CB360)/(BS361-BS360),"")</f>
        <v/>
      </c>
      <c r="CE360" t="str">
        <f>IF(AND(BS335&lt;=BS361,BS335&gt;BS360),CC360+(BS335-BS360)*(CC361-CC360)/(BS361-BS360),"")</f>
        <v/>
      </c>
      <c r="CJ360">
        <v>37.5</v>
      </c>
      <c r="CS360">
        <v>-0.2</v>
      </c>
      <c r="CT360">
        <v>-0.6</v>
      </c>
      <c r="CU360" t="str">
        <f>IF(AND(CJ335&lt;=CJ361,CJ335&gt;CJ360),CS360+(CJ335-CJ360)*(CS361-CS360)/(CJ361-CJ360),"")</f>
        <v/>
      </c>
      <c r="CV360" t="str">
        <f>IF(AND(CJ335&lt;=CJ361,CJ335&gt;CJ360),CT360+(CJ335-CJ360)*(CT361-CT360)/(CJ361-CJ360),"")</f>
        <v/>
      </c>
      <c r="DA360">
        <v>37.5</v>
      </c>
      <c r="DJ360">
        <v>-0.6</v>
      </c>
      <c r="DK360">
        <v>-0.6</v>
      </c>
      <c r="DL360" t="str">
        <f>IF(AND(DA335&lt;=DA361,DA335&gt;DA360),DJ360+(DA335-DA360)*(DJ361-DJ360)/(DA361-DA360),"")</f>
        <v/>
      </c>
      <c r="DM360" t="str">
        <f>IF(AND(DA335&lt;=DA361,DA335&gt;DA360),DK360+(DA335-DA360)*(DK361-DK360)/(DA361-DA360),"")</f>
        <v/>
      </c>
      <c r="DR360">
        <v>37.5</v>
      </c>
      <c r="EA360">
        <v>-0.3</v>
      </c>
      <c r="EB360">
        <v>-0.9</v>
      </c>
      <c r="EC360" t="str">
        <f>IF(AND(DR335&lt;=DR361,DR335&gt;DR360),EA360+(DR335-DR360)*(EA361-EA360)/(DR361-DR360),"")</f>
        <v/>
      </c>
      <c r="ED360" t="str">
        <f>IF(AND(DR335&lt;=DR361,DR335&gt;DR360),EB360+(DR335-DR360)*(EB361-EB360)/(DR361-DR360),"")</f>
        <v/>
      </c>
    </row>
    <row r="361">
      <c r="C361">
        <v>45</v>
      </c>
      <c r="L361">
        <v>1.1</v>
      </c>
      <c r="M361">
        <v>0.9</v>
      </c>
      <c r="N361" t="str">
        <f>IF(AND(C335&lt;=C362,C335&gt;C361),L361+(C335-C361)*(L362-L361)/(C362-C361),"")</f>
        <v/>
      </c>
      <c r="O361" t="str">
        <f>IF(AND(C335&lt;=C362,C335&gt;C361),M361+(C335-C361)*(M362-M361)/(C362-C361),"")</f>
        <v/>
      </c>
      <c r="T361">
        <v>45</v>
      </c>
      <c r="AC361">
        <v>-0.3</v>
      </c>
      <c r="AD361">
        <v>-0.5</v>
      </c>
      <c r="AE361" t="str">
        <f>IF(AND(T335&lt;=T362,T335&gt;T361),AC361+(T335-T361)*(AC362-AC361)/(T362-T361),"")</f>
        <v/>
      </c>
      <c r="AF361" t="str">
        <f>IF(AND(T335&lt;=T362,T335&gt;T361),AD361+(T335-T361)*(AD362-AD361)/(T362-T361),"")</f>
        <v/>
      </c>
      <c r="AK361">
        <v>45</v>
      </c>
      <c r="AT361">
        <v>-0.5</v>
      </c>
      <c r="AU361">
        <v>-0.5</v>
      </c>
      <c r="AV361" t="str">
        <f>IF(AND(AK335&lt;=AK362,AK335&gt;AK361),AT361+(AK335-AK361)*(AT362-AT361)/(AK362-AK361),"")</f>
        <v/>
      </c>
      <c r="AW361" t="str">
        <f>IF(AND(AK335&lt;=AK362,AK335&gt;AK361),AU361+(AK335-AK361)*(AU362-AU361)/(AK362-AK361),"")</f>
        <v/>
      </c>
      <c r="BB361">
        <v>45</v>
      </c>
      <c r="BK361">
        <v>-0.3</v>
      </c>
      <c r="BL361">
        <v>-0.7</v>
      </c>
      <c r="BM361" t="str">
        <f>IF(AND(BB335&lt;=BB362,BB335&gt;BB361),BK361+(BB335-BB361)*(BK362-BK361)/(BB362-BB361),"")</f>
        <v/>
      </c>
      <c r="BN361" t="str">
        <f>IF(AND(BB335&lt;=BB362,BB335&gt;BB361),BL361+(BB335-BB361)*(BL362-BL361)/(BB362-BB361),"")</f>
        <v/>
      </c>
      <c r="BS361">
        <v>45</v>
      </c>
      <c r="CB361">
        <v>1.1</v>
      </c>
      <c r="CC361">
        <v>0.9</v>
      </c>
      <c r="CD361" t="str">
        <f>IF(AND(BS335&lt;=BS362,BS335&gt;BS361),CB361+(BS335-BS361)*(CB362-CB361)/(BS362-BS361),"")</f>
        <v/>
      </c>
      <c r="CE361" t="str">
        <f>IF(AND(BS335&lt;=BS362,BS335&gt;BS361),CC361+(BS335-BS361)*(CC362-CC361)/(BS362-BS361),"")</f>
        <v/>
      </c>
      <c r="CJ361">
        <v>45</v>
      </c>
      <c r="CS361">
        <v>-0.3</v>
      </c>
      <c r="CT361">
        <v>-0.5</v>
      </c>
      <c r="CU361" t="str">
        <f>IF(AND(CJ335&lt;=CJ362,CJ335&gt;CJ361),CS361+(CJ335-CJ361)*(CS362-CS361)/(CJ362-CJ361),"")</f>
        <v/>
      </c>
      <c r="CV361" t="str">
        <f>IF(AND(CJ335&lt;=CJ362,CJ335&gt;CJ361),CT361+(CJ335-CJ361)*(CT362-CT361)/(CJ362-CJ361),"")</f>
        <v/>
      </c>
      <c r="DA361">
        <v>45</v>
      </c>
      <c r="DJ361">
        <v>-0.5</v>
      </c>
      <c r="DK361">
        <v>-0.5</v>
      </c>
      <c r="DL361" t="str">
        <f>IF(AND(DA335&lt;=DA362,DA335&gt;DA361),DJ361+(DA335-DA361)*(DJ362-DJ361)/(DA362-DA361),"")</f>
        <v/>
      </c>
      <c r="DM361" t="str">
        <f>IF(AND(DA335&lt;=DA362,DA335&gt;DA361),DK361+(DA335-DA361)*(DK362-DK361)/(DA362-DA361),"")</f>
        <v/>
      </c>
      <c r="DR361">
        <v>45</v>
      </c>
      <c r="EA361">
        <v>-0.3</v>
      </c>
      <c r="EB361">
        <v>-0.7</v>
      </c>
      <c r="EC361" t="str">
        <f>IF(AND(DR335&lt;=DR362,DR335&gt;DR361),EA361+(DR335-DR361)*(EA362-EA361)/(DR362-DR361),"")</f>
        <v/>
      </c>
      <c r="ED361" t="str">
        <f>IF(AND(DR335&lt;=DR362,DR335&gt;DR361),EB361+(DR335-DR361)*(EB362-EB361)/(DR362-DR361),"")</f>
        <v/>
      </c>
    </row>
    <row r="362">
      <c r="M362" t="str">
        <v>CN</v>
      </c>
      <c r="N362">
        <f>SUM(N355:N361)*IF(D343=1,1,IF(D343=2,0.8,0.6))</f>
        <v>1.1</v>
      </c>
      <c r="O362">
        <f>SUM(O355:O361)*IF(D343=1,1,IF(D343=2,0.8,0.6))</f>
        <v>-0.2867161107164191</v>
      </c>
      <c r="AD362" t="str">
        <v>CN</v>
      </c>
      <c r="AE362">
        <f>SUM(AE355:AE361)*IF(U343=1,1,IF(U343=2,0.8,0.6))</f>
        <v>0.054686444286567645</v>
      </c>
      <c r="AF362">
        <f>SUM(AF355:AF361)*IF(U343=1,1,IF(U343=2,0.8,0.6))</f>
        <v>-1.0320296664298516</v>
      </c>
      <c r="AU362" t="str">
        <v>CN</v>
      </c>
      <c r="AV362">
        <f>SUM(AV355:AV361)*IF(AL343=1,1,IF(AL343=2,0.8,0.6))</f>
        <v>-1.2</v>
      </c>
      <c r="AW362">
        <f>SUM(AW355:AW361)*IF(AL343=1,1,IF(AL343=2,0.8,0.6))</f>
        <v>-1.0453135557134323</v>
      </c>
      <c r="BL362" t="str">
        <v>CN</v>
      </c>
      <c r="BM362">
        <f>SUM(BM355:BM361)*IF(BC343=1,1,IF(BC343=2,0.8,0.6))</f>
        <v>-0.6453135557134324</v>
      </c>
      <c r="BN362">
        <f>SUM(BN355:BN361)*IF(BC343=1,1,IF(BC343=2,0.8,0.6))</f>
        <v>-1.6226567778567162</v>
      </c>
      <c r="CC362" t="str">
        <v>CN</v>
      </c>
      <c r="CD362">
        <f>SUM(CD355:CD361)*IF(BT343=1,1,IF(BT343=2,0.8,0.6))</f>
        <v>1.3</v>
      </c>
      <c r="CE362">
        <f>SUM(CE355:CE361)*IF(BT343=1,1,IF(BT343=2,0.8,0.6))</f>
        <v>0.3385513074424753</v>
      </c>
      <c r="CT362" t="str">
        <v>CN</v>
      </c>
      <c r="CU362">
        <f>SUM(CU355:CU361)*IF(CK343=1,1,IF(CK343=2,0.8,0.6))</f>
        <v>-0.11285043581415845</v>
      </c>
      <c r="CV362">
        <f>SUM(CV355:CV361)*IF(CK343=1,1,IF(CK343=2,0.8,0.6))</f>
        <v>-0.8614486925575247</v>
      </c>
      <c r="DK362" t="str">
        <v>CN</v>
      </c>
      <c r="DL362">
        <f>SUM(DL355:DL361)*IF(DB343=1,1,IF(DB343=2,0.8,0.6))</f>
        <v>-0.6871495641858415</v>
      </c>
      <c r="DM362">
        <f>SUM(DM355:DM361)*IF(DB343=1,1,IF(DB343=2,0.8,0.6))</f>
        <v>-0.6871495641858415</v>
      </c>
      <c r="EB362" t="str">
        <v>CN</v>
      </c>
      <c r="EC362">
        <f>SUM(EC355:EC361)*IF(DS343=1,1,IF(DS343=2,0.8,0.6))</f>
        <v>-0.21285043581415844</v>
      </c>
      <c r="ED362">
        <f>SUM(ED355:ED361)*IF(DS343=1,1,IF(DS343=2,0.8,0.6))</f>
        <v>-1.0742991283716832</v>
      </c>
    </row>
    <row r="364">
      <c r="B364" t="str">
        <v>Side surfaces</v>
      </c>
      <c r="C364" t="str">
        <v>Horizontal distance from windward edge</v>
      </c>
      <c r="S364" t="str">
        <v>Side surfaces</v>
      </c>
      <c r="T364" t="str">
        <v>Horizontal distance from windward edge</v>
      </c>
      <c r="AJ364" t="str">
        <v>Side surfaces</v>
      </c>
      <c r="AK364" t="str">
        <v>Horizontal distance from windward edge</v>
      </c>
      <c r="BA364" t="str">
        <v>Side surfaces</v>
      </c>
      <c r="BB364" t="str">
        <v>Horizontal distance from windward edge</v>
      </c>
      <c r="BP364" t="str">
        <v>Horizontal distance from windward edge</v>
      </c>
      <c r="CF364" t="str">
        <v>Horizontal distance from windward edge</v>
      </c>
      <c r="CV364" t="str">
        <v>Horizontal distance from windward edge</v>
      </c>
      <c r="DL364" t="str">
        <v>Horizontal distance from windward edge</v>
      </c>
    </row>
    <row r="365">
      <c r="B365" t="str">
        <v>h/L_inter</v>
      </c>
      <c r="C365" t="str">
        <v>0-h/2</v>
      </c>
      <c r="D365" t="str">
        <v>h/2-h</v>
      </c>
      <c r="E365" t="str">
        <v>h-2h</v>
      </c>
      <c r="F365" t="str">
        <v>&gt;2h</v>
      </c>
      <c r="G365" t="str">
        <v>0-h/2</v>
      </c>
      <c r="H365" t="str">
        <v>h/2-h</v>
      </c>
      <c r="I365" t="str">
        <v>h-2h</v>
      </c>
      <c r="J365" t="str">
        <v>&gt;2h</v>
      </c>
      <c r="S365" t="str">
        <v>h/L_inter</v>
      </c>
      <c r="T365" t="str">
        <v>0-h/2</v>
      </c>
      <c r="U365" t="str">
        <v>h/2-h</v>
      </c>
      <c r="V365" t="str">
        <v>h-2h</v>
      </c>
      <c r="W365" t="str">
        <v>&gt;2h</v>
      </c>
      <c r="X365" t="str">
        <v>0-h/2</v>
      </c>
      <c r="Y365" t="str">
        <v>h/2-h</v>
      </c>
      <c r="Z365" t="str">
        <v>h-2h</v>
      </c>
      <c r="AA365" t="str">
        <v>&gt;2h</v>
      </c>
      <c r="AJ365" t="str">
        <v>h/L_inter</v>
      </c>
      <c r="AK365" t="str">
        <v>0-h/2</v>
      </c>
      <c r="AL365" t="str">
        <v>h/2-h</v>
      </c>
      <c r="AM365" t="str">
        <v>h-2h</v>
      </c>
      <c r="AN365" t="str">
        <v>&gt;2h</v>
      </c>
      <c r="AO365" t="str">
        <v>0-h/2</v>
      </c>
      <c r="AP365" t="str">
        <v>h/2-h</v>
      </c>
      <c r="AQ365" t="str">
        <v>h-2h</v>
      </c>
      <c r="AR365" t="str">
        <v>&gt;2h</v>
      </c>
      <c r="BA365" t="str">
        <v>h/L_inter</v>
      </c>
      <c r="BB365" t="str">
        <v>0-h/2</v>
      </c>
      <c r="BC365" t="str">
        <v>h/2-h</v>
      </c>
      <c r="BD365" t="str">
        <v>h-2h</v>
      </c>
      <c r="BE365" t="str">
        <v>&gt;2h</v>
      </c>
      <c r="BF365" t="str">
        <v>0-h/2</v>
      </c>
      <c r="BG365" t="str">
        <v>h/2-h</v>
      </c>
      <c r="BH365" t="str">
        <v>h-2h</v>
      </c>
      <c r="BI365" t="str">
        <v>&gt;2h</v>
      </c>
      <c r="BR365" t="str">
        <v>h/L_inter</v>
      </c>
      <c r="BS365" t="str">
        <v>0-h/2</v>
      </c>
      <c r="BT365" t="str">
        <v>h/2-h</v>
      </c>
      <c r="BU365" t="str">
        <v>h-2h</v>
      </c>
      <c r="BV365" t="str">
        <v>&gt;2h</v>
      </c>
      <c r="BW365" t="str">
        <v>0-h/2</v>
      </c>
      <c r="BX365" t="str">
        <v>h/2-h</v>
      </c>
      <c r="BY365" t="str">
        <v>h-2h</v>
      </c>
      <c r="BZ365" t="str">
        <v>&gt;2h</v>
      </c>
      <c r="CI365" t="str">
        <v>h/L_inter</v>
      </c>
      <c r="CJ365" t="str">
        <v>0-h/2</v>
      </c>
      <c r="CK365" t="str">
        <v>h/2-h</v>
      </c>
      <c r="CL365" t="str">
        <v>h-2h</v>
      </c>
      <c r="CM365" t="str">
        <v>&gt;2h</v>
      </c>
      <c r="CN365" t="str">
        <v>0-h/2</v>
      </c>
      <c r="CO365" t="str">
        <v>h/2-h</v>
      </c>
      <c r="CP365" t="str">
        <v>h-2h</v>
      </c>
      <c r="CQ365" t="str">
        <v>&gt;2h</v>
      </c>
      <c r="CZ365" t="str">
        <v>h/L_inter</v>
      </c>
      <c r="DA365" t="str">
        <v>0-h/2</v>
      </c>
      <c r="DB365" t="str">
        <v>h/2-h</v>
      </c>
      <c r="DC365" t="str">
        <v>h-2h</v>
      </c>
      <c r="DD365" t="str">
        <v>&gt;2h</v>
      </c>
      <c r="DE365" t="str">
        <v>0-h/2</v>
      </c>
      <c r="DF365" t="str">
        <v>h/2-h</v>
      </c>
      <c r="DG365" t="str">
        <v>h-2h</v>
      </c>
      <c r="DH365" t="str">
        <v>&gt;2h</v>
      </c>
      <c r="DQ365" t="str">
        <v>h/L_inter</v>
      </c>
      <c r="DR365" t="str">
        <v>0-h/2</v>
      </c>
      <c r="DS365" t="str">
        <v>h/2-h</v>
      </c>
      <c r="DT365" t="str">
        <v>h-2h</v>
      </c>
      <c r="DU365" t="str">
        <v>&gt;2h</v>
      </c>
      <c r="DV365" t="str">
        <v>0-h/2</v>
      </c>
      <c r="DW365" t="str">
        <v>h/2-h</v>
      </c>
      <c r="DX365" t="str">
        <v>h-2h</v>
      </c>
      <c r="DY365" t="str">
        <v>&gt;2h</v>
      </c>
    </row>
    <row r="366">
      <c r="B366" t="str">
        <v>Load case A - Clear wind flow</v>
      </c>
      <c r="G366">
        <v>-0.8</v>
      </c>
      <c r="H366">
        <v>-0.8</v>
      </c>
      <c r="I366">
        <v>-0.6</v>
      </c>
      <c r="J366">
        <v>-0.3</v>
      </c>
      <c r="S366" t="str">
        <v>Load case A - Clear wind flow</v>
      </c>
      <c r="AJ366" t="str">
        <v>Load case A - Clear wind flow</v>
      </c>
      <c r="BA366" t="str">
        <v>Load case A - Clear wind flow</v>
      </c>
      <c r="BR366" t="str">
        <v>Load case A - Clear wind flow</v>
      </c>
      <c r="BW366">
        <v>-0.8</v>
      </c>
      <c r="BX366">
        <v>-0.8</v>
      </c>
      <c r="BY366">
        <v>-0.6</v>
      </c>
      <c r="BZ366">
        <v>-0.3</v>
      </c>
      <c r="CI366" t="str">
        <v>Load case A - Clear wind flow</v>
      </c>
      <c r="CZ366" t="str">
        <v>Load case A - Clear wind flow</v>
      </c>
      <c r="DQ366" t="str">
        <v>Load case A - Clear wind flow</v>
      </c>
    </row>
    <row r="367">
      <c r="B367" t="str">
        <v>Load case A - Obstructed wind flow</v>
      </c>
      <c r="S367" t="str">
        <v>Load case A - Obstructed wind flow</v>
      </c>
      <c r="AJ367" t="str">
        <v>Load case A - Obstructed wind flow</v>
      </c>
      <c r="AO367">
        <v>-1.2</v>
      </c>
      <c r="AP367">
        <v>-1.2</v>
      </c>
      <c r="AQ367">
        <v>-0.9</v>
      </c>
      <c r="AR367">
        <v>-0.6</v>
      </c>
      <c r="BA367" t="str">
        <v>Load case A - Obstructed wind flow</v>
      </c>
      <c r="BR367" t="str">
        <v>Load case A - Obstructed wind flow</v>
      </c>
      <c r="CI367" t="str">
        <v>Load case A - Obstructed wind flow</v>
      </c>
      <c r="CZ367" t="str">
        <v>Load case A - Obstructed wind flow</v>
      </c>
      <c r="DE367">
        <v>-1.2</v>
      </c>
      <c r="DF367">
        <v>-1.2</v>
      </c>
      <c r="DG367">
        <v>-0.9</v>
      </c>
      <c r="DH367">
        <v>-0.6</v>
      </c>
      <c r="DQ367" t="str">
        <v>Load case A - Obstructed wind flow</v>
      </c>
    </row>
    <row r="368">
      <c r="B368" t="str">
        <v>Load case B - Clear wind flow</v>
      </c>
      <c r="S368" t="str">
        <v>Load case B - Clear wind flow</v>
      </c>
      <c r="X368">
        <v>0.8</v>
      </c>
      <c r="Y368">
        <v>0.8</v>
      </c>
      <c r="Z368">
        <v>0.5</v>
      </c>
      <c r="AA368">
        <v>0.3</v>
      </c>
      <c r="AJ368" t="str">
        <v>Load case B - Clear wind flow</v>
      </c>
      <c r="BA368" t="str">
        <v>Load case B - Clear wind flow</v>
      </c>
      <c r="BR368" t="str">
        <v>Load case B - Clear wind flow</v>
      </c>
      <c r="CI368" t="str">
        <v>Load case B - Clear wind flow</v>
      </c>
      <c r="CN368">
        <v>0.8</v>
      </c>
      <c r="CO368">
        <v>0.8</v>
      </c>
      <c r="CP368">
        <v>0.5</v>
      </c>
      <c r="CQ368">
        <v>0.3</v>
      </c>
      <c r="CZ368" t="str">
        <v>Load case B - Clear wind flow</v>
      </c>
      <c r="DQ368" t="str">
        <v>Load case B - Clear wind flow</v>
      </c>
    </row>
    <row r="369">
      <c r="B369" t="str">
        <v>Load case B - Obstructed wind flow</v>
      </c>
      <c r="S369" t="str">
        <v>Load case B - Obstructed wind flow</v>
      </c>
      <c r="AJ369" t="str">
        <v>Load case B - Obstructed wind flow</v>
      </c>
      <c r="BA369" t="str">
        <v>Load case B - Obstructed wind flow</v>
      </c>
      <c r="BF369">
        <v>0.5</v>
      </c>
      <c r="BG369">
        <v>0.5</v>
      </c>
      <c r="BH369">
        <v>0.5</v>
      </c>
      <c r="BI369">
        <v>0.3</v>
      </c>
      <c r="BR369" t="str">
        <v>Load case B - Obstructed wind flow</v>
      </c>
      <c r="CI369" t="str">
        <v>Load case B - Obstructed wind flow</v>
      </c>
      <c r="CZ369" t="str">
        <v>Load case B - Obstructed wind flow</v>
      </c>
      <c r="DQ369" t="str">
        <v>Load case B - Obstructed wind flow</v>
      </c>
      <c r="DV369">
        <v>0.5</v>
      </c>
      <c r="DW369">
        <v>0.5</v>
      </c>
      <c r="DX369">
        <v>0.5</v>
      </c>
      <c r="DY369">
        <v>0.3</v>
      </c>
    </row>
    <row r="370">
      <c r="F370" t="str">
        <v>CN</v>
      </c>
      <c r="G370">
        <f>SUM(G366:G369)*IF(D343=1,1,IF(D343=2,0.8,0.6))</f>
        <v>-0.8</v>
      </c>
      <c r="H370">
        <f>SUM(H366:H369)*IF(D343=1,1,IF(D343=2,0.8,0.6))</f>
        <v>-0.8</v>
      </c>
      <c r="I370">
        <f>SUM(I366:I369)*IF(D343=1,1,IF(D343=2,0.8,0.6))</f>
        <v>-0.6</v>
      </c>
      <c r="J370">
        <f>SUM(J366:J369)*IF(D343=1,1,IF(D343=2,0.8,0.6))</f>
        <v>-0.3</v>
      </c>
      <c r="W370" t="str">
        <v>CN</v>
      </c>
      <c r="X370">
        <f>SUM(X366:X369)*IF(U343=1,1,IF(U343=2,0.8,0.6))</f>
        <v>0.8</v>
      </c>
      <c r="Y370">
        <f>SUM(Y366:Y369)*IF(U343=1,1,IF(U343=2,0.8,0.6))</f>
        <v>0.8</v>
      </c>
      <c r="Z370">
        <f>SUM(Z366:Z369)*IF(U343=1,1,IF(U343=2,0.8,0.6))</f>
        <v>0.5</v>
      </c>
      <c r="AA370">
        <f>SUM(AA366:AA369)*IF(U343=1,1,IF(U343=2,0.8,0.6))</f>
        <v>0.3</v>
      </c>
      <c r="AN370" t="str">
        <v>CN</v>
      </c>
      <c r="AO370">
        <f>SUM(AO366:AO369)*IF(AL343=1,1,IF(AL343=2,0.8,0.6))</f>
        <v>-1.2</v>
      </c>
      <c r="AP370">
        <f>SUM(AP366:AP369)*IF(AL343=1,1,IF(AL343=2,0.8,0.6))</f>
        <v>-1.2</v>
      </c>
      <c r="AQ370">
        <f>SUM(AQ366:AQ369)*IF(AL343=1,1,IF(AL343=2,0.8,0.6))</f>
        <v>-0.9</v>
      </c>
      <c r="AR370">
        <f>SUM(AR366:AR369)*IF(AL343=1,1,IF(AL343=2,0.8,0.6))</f>
        <v>-0.6</v>
      </c>
      <c r="BE370" t="str">
        <v>CN</v>
      </c>
      <c r="BF370">
        <f>SUM(BF366:BF369)*IF(BC343=1,1,IF(BC343=2,0.8,0.6))</f>
        <v>0.5</v>
      </c>
      <c r="BG370">
        <f>SUM(BG366:BG369)*IF(BC343=1,1,IF(BC343=2,0.8,0.6))</f>
        <v>0.5</v>
      </c>
      <c r="BH370">
        <f>SUM(BH366:BH369)*IF(BC343=1,1,IF(BC343=2,0.8,0.6))</f>
        <v>0.5</v>
      </c>
      <c r="BI370">
        <f>SUM(BI366:BI369)*IF(BC343=1,1,IF(BC343=2,0.8,0.6))</f>
        <v>0.3</v>
      </c>
      <c r="BV370" t="str">
        <v>CN</v>
      </c>
      <c r="BW370">
        <f>SUM(BW366:BW369)*IF(BT343=1,1,IF(BT343=2,0.8,0.6))</f>
        <v>-0.8</v>
      </c>
      <c r="BX370">
        <f>SUM(BX366:BX369)*IF(BT343=1,1,IF(BT343=2,0.8,0.6))</f>
        <v>-0.8</v>
      </c>
      <c r="BY370">
        <f>SUM(BY366:BY369)*IF(BT343=1,1,IF(BT343=2,0.8,0.6))</f>
        <v>-0.6</v>
      </c>
      <c r="BZ370">
        <f>SUM(BZ366:BZ369)*IF(BT343=1,1,IF(BT343=2,0.8,0.6))</f>
        <v>-0.3</v>
      </c>
      <c r="CM370" t="str">
        <v>CN</v>
      </c>
      <c r="CN370">
        <f>SUM(CN366:CN369)*IF(CK343=1,1,IF(CK343=2,0.8,0.6))</f>
        <v>0.8</v>
      </c>
      <c r="CO370">
        <f>SUM(CO366:CO369)*IF(CK343=1,1,IF(CK343=2,0.8,0.6))</f>
        <v>0.8</v>
      </c>
      <c r="CP370">
        <f>SUM(CP366:CP369)*IF(CK343=1,1,IF(CK343=2,0.8,0.6))</f>
        <v>0.5</v>
      </c>
      <c r="CQ370">
        <f>SUM(CQ366:CQ369)*IF(CK343=1,1,IF(CK343=2,0.8,0.6))</f>
        <v>0.3</v>
      </c>
      <c r="DD370" t="str">
        <v>CN</v>
      </c>
      <c r="DE370">
        <f>SUM(DE366:DE369)*IF(DB343=1,1,IF(DB343=2,0.8,0.6))</f>
        <v>-1.2</v>
      </c>
      <c r="DF370">
        <f>SUM(DF366:DF369)*IF(DB343=1,1,IF(DB343=2,0.8,0.6))</f>
        <v>-1.2</v>
      </c>
      <c r="DG370">
        <f>SUM(DG366:DG369)*IF(DB343=1,1,IF(DB343=2,0.8,0.6))</f>
        <v>-0.9</v>
      </c>
      <c r="DH370">
        <f>SUM(DH366:DH369)*IF(DB343=1,1,IF(DB343=2,0.8,0.6))</f>
        <v>-0.6</v>
      </c>
      <c r="DU370" t="str">
        <v>CN</v>
      </c>
      <c r="DV370">
        <f>SUM(DV366:DV369)*IF(DS343=1,1,IF(DS343=2,0.8,0.6))</f>
        <v>0.5</v>
      </c>
      <c r="DW370">
        <f>SUM(DW366:DW369)*IF(DS343=1,1,IF(DS343=2,0.8,0.6))</f>
        <v>0.5</v>
      </c>
      <c r="DX370">
        <f>SUM(DX366:DX369)*IF(DS343=1,1,IF(DS343=2,0.8,0.6))</f>
        <v>0.5</v>
      </c>
      <c r="DY370">
        <f>SUM(DY366:DY369)*IF(DS343=1,1,IF(DS343=2,0.8,0.6))</f>
        <v>0.3</v>
      </c>
    </row>
    <row r="372">
      <c r="A372" t="str">
        <v>6.2 - Cp FOR PARTIALLY ENCLOSED &amp; ENCLOSED</v>
      </c>
      <c r="R372" t="str">
        <v>6.2 - Cp FOR PARTIALLY ENCLOSED &amp; ENCLOSED</v>
      </c>
      <c r="AI372" t="str">
        <v>6.2 - Cp FOR PARTIALLY ENCLOSED &amp; ENCLOSED</v>
      </c>
      <c r="AZ372" t="str">
        <v>6.2 - Cp FOR PARTIALLY ENCLOSED &amp; ENCLOSED</v>
      </c>
      <c r="BQ372" t="str">
        <v>6.2 - Cp FOR PARTIALLY ENCLOSED &amp; ENCLOSED</v>
      </c>
      <c r="CH372" t="str">
        <v>6.2 - Cp FOR PARTIALLY ENCLOSED &amp; ENCLOSED</v>
      </c>
      <c r="CY372" t="str">
        <v>6.2 - Cp FOR PARTIALLY ENCLOSED &amp; ENCLOSED</v>
      </c>
      <c r="DP372" t="str">
        <v>6.2 - Cp FOR PARTIALLY ENCLOSED &amp; ENCLOSED</v>
      </c>
    </row>
    <row r="373">
      <c r="A373" t="str">
        <v>Step 6.2: Determine external pressure coefficient, Cp, for partially enclosed &amp; enclosed buildings</v>
      </c>
      <c r="R373" t="str">
        <v>Step 6.2: Determine external pressure coefficient, Cp, for partially enclosed &amp; enclosed buildings</v>
      </c>
      <c r="AI373" t="str">
        <v>Step 6.2: Determine external pressure coefficient, Cp, for partially enclosed &amp; enclosed buildings</v>
      </c>
      <c r="AZ373" t="str">
        <v>Step 6.2: Determine external pressure coefficient, Cp, for partially enclosed &amp; enclosed buildings</v>
      </c>
      <c r="BQ373" t="str">
        <v>Step 6.2: Determine external pressure coefficient, Cp, for partially enclosed &amp; enclosed buildings</v>
      </c>
      <c r="CH373" t="str">
        <v>Step 6.2: Determine external pressure coefficient, Cp, for partially enclosed &amp; enclosed buildings</v>
      </c>
      <c r="CY373" t="str">
        <v>Step 6.2: Determine external pressure coefficient, Cp, for partially enclosed &amp; enclosed buildings</v>
      </c>
      <c r="DP373" t="str">
        <v>Step 6.2: Determine external pressure coefficient, Cp, for partially enclosed &amp; enclosed buildings</v>
      </c>
    </row>
    <row r="374">
      <c r="B374" t="str">
        <v>Fig. 27.4-1 for walls and gable or hip roofs</v>
      </c>
      <c r="S374" t="str">
        <v>Fig. 27.4-1 for walls and gable or hip roofs</v>
      </c>
      <c r="AJ374" t="str">
        <v>Fig. 27.4-1 for walls and gable or hip roofs</v>
      </c>
      <c r="BA374" t="str">
        <v>Fig. 27.4-1 for walls and gable or hip roofs</v>
      </c>
      <c r="BR374" t="str">
        <v>Fig. 27.4-1 for walls and gable or hip roofs</v>
      </c>
      <c r="CI374" t="str">
        <v>Fig. 27.4-1 for walls and gable or hip roofs</v>
      </c>
      <c r="CZ374" t="str">
        <v>Fig. 27.4-1 for walls and gable or hip roofs</v>
      </c>
      <c r="DQ374" t="str">
        <v>Fig. 27.4-1 for walls and gable or hip roofs</v>
      </c>
    </row>
    <row r="377">
      <c r="B377" t="str">
        <v xml:space="preserve">Since the wind direction is </v>
      </c>
      <c r="C377" t="str">
        <f>C332</f>
        <v>X</v>
      </c>
      <c r="S377" t="str">
        <v xml:space="preserve">Since the wind direction is </v>
      </c>
      <c r="T377" t="str">
        <f>T332</f>
        <v>X</v>
      </c>
      <c r="AJ377" t="str">
        <v xml:space="preserve">Since the wind direction is </v>
      </c>
      <c r="AK377" t="str">
        <f>AK332</f>
        <v>X</v>
      </c>
      <c r="BA377" t="str">
        <v xml:space="preserve">Since the wind direction is </v>
      </c>
      <c r="BB377" t="str">
        <f>BB332</f>
        <v>X</v>
      </c>
      <c r="BR377" t="str">
        <v xml:space="preserve">Since the wind direction is </v>
      </c>
      <c r="BS377" t="str">
        <f>BS332</f>
        <v>Y</v>
      </c>
      <c r="CI377" t="str">
        <v xml:space="preserve">Since the wind direction is </v>
      </c>
      <c r="CJ377" t="str">
        <f>CJ332</f>
        <v>Y</v>
      </c>
      <c r="CZ377" t="str">
        <v xml:space="preserve">Since the wind direction is </v>
      </c>
      <c r="DA377" t="str">
        <f>DA332</f>
        <v>Y</v>
      </c>
      <c r="DQ377" t="str">
        <v xml:space="preserve">Since the wind direction is </v>
      </c>
      <c r="DR377" t="str">
        <f>DR332</f>
        <v>Y</v>
      </c>
    </row>
    <row r="378">
      <c r="B378" t="str">
        <v xml:space="preserve">the non-zero ridge is </v>
      </c>
      <c r="C378" t="str">
        <f>IF(C377="X","parallel","normal")</f>
        <v>parallel</v>
      </c>
      <c r="D378" t="str">
        <v>to the non-zero ridge</v>
      </c>
      <c r="S378" t="str">
        <v xml:space="preserve">the non-zero ridge is </v>
      </c>
      <c r="T378" t="str">
        <f>IF(T377="X","parallel","normal")</f>
        <v>parallel</v>
      </c>
      <c r="U378" t="str">
        <v>to the non-zero ridge</v>
      </c>
      <c r="AJ378" t="str">
        <v xml:space="preserve">the non-zero ridge is </v>
      </c>
      <c r="AK378" t="str">
        <f>IF(AK377="X","parallel","normal")</f>
        <v>parallel</v>
      </c>
      <c r="AL378" t="str">
        <v>to the non-zero ridge</v>
      </c>
      <c r="BA378" t="str">
        <v xml:space="preserve">the non-zero ridge is </v>
      </c>
      <c r="BB378" t="str">
        <f>IF(BB377="X","parallel","normal")</f>
        <v>parallel</v>
      </c>
      <c r="BC378" t="str">
        <v>to the non-zero ridge</v>
      </c>
      <c r="BR378" t="str">
        <v xml:space="preserve">the non-zero ridge is </v>
      </c>
      <c r="BS378" t="str">
        <f>IF(BS377="X","parallel","normal")</f>
        <v>normal</v>
      </c>
      <c r="BT378" t="str">
        <v>to the non-zero ridge</v>
      </c>
      <c r="CI378" t="str">
        <v xml:space="preserve">the non-zero ridge is </v>
      </c>
      <c r="CJ378" t="str">
        <f>IF(CJ377="X","parallel","normal")</f>
        <v>normal</v>
      </c>
      <c r="CK378" t="str">
        <v>to the non-zero ridge</v>
      </c>
      <c r="CZ378" t="str">
        <v xml:space="preserve">the non-zero ridge is </v>
      </c>
      <c r="DA378" t="str">
        <f>IF(DA377="X","parallel","normal")</f>
        <v>normal</v>
      </c>
      <c r="DB378" t="str">
        <v>to the non-zero ridge</v>
      </c>
      <c r="DQ378" t="str">
        <v xml:space="preserve">the non-zero ridge is </v>
      </c>
      <c r="DR378" t="str">
        <f>IF(DR377="X","parallel","normal")</f>
        <v>normal</v>
      </c>
      <c r="DS378" t="str">
        <v>to the non-zero ridge</v>
      </c>
    </row>
    <row r="379">
      <c r="B379" t="str">
        <v>The windward and leeward roof surfaces are</v>
      </c>
      <c r="C379" t="str">
        <f>IF(C377="X","+X &amp; -X","+Y &amp; -Y")</f>
        <v>+X &amp; -X</v>
      </c>
      <c r="S379" t="str">
        <v>The windward and leeward roof surfaces are</v>
      </c>
      <c r="T379" t="str">
        <f>IF(T377="X","+X &amp; -X","+Y &amp; -Y")</f>
        <v>+X &amp; -X</v>
      </c>
      <c r="AJ379" t="str">
        <v>The windward and leeward roof surfaces are</v>
      </c>
      <c r="AK379" t="str">
        <f>IF(AK377="X","+X &amp; -X","+Y &amp; -Y")</f>
        <v>+X &amp; -X</v>
      </c>
      <c r="BA379" t="str">
        <v>The windward and leeward roof surfaces are</v>
      </c>
      <c r="BB379" t="str">
        <f>IF(BB377="X","+X &amp; -X","+Y &amp; -Y")</f>
        <v>+X &amp; -X</v>
      </c>
      <c r="BR379" t="str">
        <v>The windward and leeward roof surfaces are</v>
      </c>
      <c r="BS379" t="str">
        <f>IF(BS377="X","+X &amp; -X","+Y &amp; -Y")</f>
        <v>+Y &amp; -Y</v>
      </c>
      <c r="CI379" t="str">
        <v>The windward and leeward roof surfaces are</v>
      </c>
      <c r="CJ379" t="str">
        <f>IF(CJ377="X","+X &amp; -X","+Y &amp; -Y")</f>
        <v>+Y &amp; -Y</v>
      </c>
      <c r="CZ379" t="str">
        <v>The windward and leeward roof surfaces are</v>
      </c>
      <c r="DA379" t="str">
        <f>IF(DA377="X","+X &amp; -X","+Y &amp; -Y")</f>
        <v>+Y &amp; -Y</v>
      </c>
      <c r="DQ379" t="str">
        <v>The windward and leeward roof surfaces are</v>
      </c>
      <c r="DR379" t="str">
        <f>IF(DR377="X","+X &amp; -X","+Y &amp; -Y")</f>
        <v>+Y &amp; -Y</v>
      </c>
    </row>
    <row r="380">
      <c r="B380" t="str">
        <v>and the corresponding roof pitch angle is</v>
      </c>
      <c r="C380">
        <f>C335</f>
        <v>16.699258339253714</v>
      </c>
      <c r="S380" t="str">
        <v>and the corresponding roof pitch angle is</v>
      </c>
      <c r="T380">
        <f>T335</f>
        <v>16.699258339253714</v>
      </c>
      <c r="AJ380" t="str">
        <v>and the corresponding roof pitch angle is</v>
      </c>
      <c r="AK380">
        <f>AK335</f>
        <v>16.699258339253714</v>
      </c>
      <c r="BA380" t="str">
        <v>and the corresponding roof pitch angle is</v>
      </c>
      <c r="BB380">
        <f>BB335</f>
        <v>16.699258339253714</v>
      </c>
      <c r="BR380" t="str">
        <v>and the corresponding roof pitch angle is</v>
      </c>
      <c r="BS380">
        <f>BS335</f>
        <v>30.963782686061883</v>
      </c>
      <c r="CI380" t="str">
        <v>and the corresponding roof pitch angle is</v>
      </c>
      <c r="CJ380">
        <f>CJ335</f>
        <v>30.963782686061883</v>
      </c>
      <c r="CZ380" t="str">
        <v>and the corresponding roof pitch angle is</v>
      </c>
      <c r="DA380">
        <f>DA335</f>
        <v>30.963782686061883</v>
      </c>
      <c r="DQ380" t="str">
        <v>and the corresponding roof pitch angle is</v>
      </c>
      <c r="DR380">
        <f>DR335</f>
        <v>30.963782686061883</v>
      </c>
    </row>
    <row r="381">
      <c r="B381" t="str">
        <v>The side rood surfaces are</v>
      </c>
      <c r="C381" t="str">
        <f>IF(C377="X","+Y &amp; -Y","+X &amp; -X")</f>
        <v>+Y &amp; -Y</v>
      </c>
      <c r="S381" t="str">
        <v>The side rood surfaces are</v>
      </c>
      <c r="T381" t="str">
        <f>IF(T377="X","+Y &amp; -Y","+X &amp; -X")</f>
        <v>+Y &amp; -Y</v>
      </c>
      <c r="AJ381" t="str">
        <v>The side rood surfaces are</v>
      </c>
      <c r="AK381" t="str">
        <f>IF(AK377="X","+Y &amp; -Y","+X &amp; -X")</f>
        <v>+Y &amp; -Y</v>
      </c>
      <c r="BA381" t="str">
        <v>The side rood surfaces are</v>
      </c>
      <c r="BB381" t="str">
        <f>IF(BB377="X","+Y &amp; -Y","+X &amp; -X")</f>
        <v>+Y &amp; -Y</v>
      </c>
      <c r="BR381" t="str">
        <v>The side rood surfaces are</v>
      </c>
      <c r="BS381" t="str">
        <f>IF(BS377="X","+Y &amp; -Y","+X &amp; -X")</f>
        <v>+X &amp; -X</v>
      </c>
      <c r="CI381" t="str">
        <v>The side rood surfaces are</v>
      </c>
      <c r="CJ381" t="str">
        <f>IF(CJ377="X","+Y &amp; -Y","+X &amp; -X")</f>
        <v>+X &amp; -X</v>
      </c>
      <c r="CZ381" t="str">
        <v>The side rood surfaces are</v>
      </c>
      <c r="DA381" t="str">
        <f>IF(DA377="X","+Y &amp; -Y","+X &amp; -X")</f>
        <v>+X &amp; -X</v>
      </c>
      <c r="DQ381" t="str">
        <v>The side rood surfaces are</v>
      </c>
      <c r="DR381" t="str">
        <f>IF(DR377="X","+Y &amp; -Y","+X &amp; -X")</f>
        <v>+X &amp; -X</v>
      </c>
    </row>
    <row r="382">
      <c r="B382" t="str">
        <v>and the corresponding roof pitch angle is</v>
      </c>
      <c r="C382">
        <f>C337</f>
        <v>30.963782686061883</v>
      </c>
      <c r="S382" t="str">
        <v>and the corresponding roof pitch angle is</v>
      </c>
      <c r="T382">
        <f>T337</f>
        <v>30.963782686061883</v>
      </c>
      <c r="AJ382" t="str">
        <v>and the corresponding roof pitch angle is</v>
      </c>
      <c r="AK382">
        <f>AK337</f>
        <v>30.963782686061883</v>
      </c>
      <c r="BA382" t="str">
        <v>and the corresponding roof pitch angle is</v>
      </c>
      <c r="BB382">
        <f>BB337</f>
        <v>30.963782686061883</v>
      </c>
      <c r="BR382" t="str">
        <v>and the corresponding roof pitch angle is</v>
      </c>
      <c r="BS382">
        <f>BS337</f>
        <v>16.699258339253714</v>
      </c>
      <c r="CI382" t="str">
        <v>and the corresponding roof pitch angle is</v>
      </c>
      <c r="CJ382">
        <f>CJ337</f>
        <v>16.699258339253714</v>
      </c>
      <c r="CZ382" t="str">
        <v>and the corresponding roof pitch angle is</v>
      </c>
      <c r="DA382">
        <f>DA337</f>
        <v>16.699258339253714</v>
      </c>
      <c r="DQ382" t="str">
        <v>and the corresponding roof pitch angle is</v>
      </c>
      <c r="DR382">
        <f>DR337</f>
        <v>16.699258339253714</v>
      </c>
    </row>
    <row r="383">
      <c r="B383" t="str">
        <v>Tent dimension normal to wind direction (B)</v>
      </c>
      <c r="C383">
        <f>C338</f>
        <v>20</v>
      </c>
      <c r="S383" t="str">
        <v>Tent dimension normal to wind direction (B)</v>
      </c>
      <c r="T383">
        <f>T338</f>
        <v>20</v>
      </c>
      <c r="AJ383" t="str">
        <v>Tent dimension normal to wind direction (B)</v>
      </c>
      <c r="AK383">
        <f>AK338</f>
        <v>20</v>
      </c>
      <c r="BA383" t="str">
        <v>Tent dimension normal to wind direction (B)</v>
      </c>
      <c r="BB383">
        <f>BB338</f>
        <v>20</v>
      </c>
      <c r="BR383" t="str">
        <v>Tent dimension normal to wind direction (B)</v>
      </c>
      <c r="BS383">
        <f>BS338</f>
        <v>40</v>
      </c>
      <c r="CI383" t="str">
        <v>Tent dimension normal to wind direction (B)</v>
      </c>
      <c r="CJ383">
        <f>CJ338</f>
        <v>40</v>
      </c>
      <c r="CZ383" t="str">
        <v>Tent dimension normal to wind direction (B)</v>
      </c>
      <c r="DA383">
        <f>DA338</f>
        <v>40</v>
      </c>
      <c r="DQ383" t="str">
        <v>Tent dimension normal to wind direction (B)</v>
      </c>
      <c r="DR383">
        <f>DR338</f>
        <v>40</v>
      </c>
    </row>
    <row r="384">
      <c r="B384" t="str">
        <v>Tent dimension parallel to wind direction (L)</v>
      </c>
      <c r="C384">
        <f>C339</f>
        <v>40</v>
      </c>
      <c r="S384" t="str">
        <v>Tent dimension parallel to wind direction (L)</v>
      </c>
      <c r="T384">
        <f>T339</f>
        <v>40</v>
      </c>
      <c r="AJ384" t="str">
        <v>Tent dimension parallel to wind direction (L)</v>
      </c>
      <c r="AK384">
        <f>AK339</f>
        <v>40</v>
      </c>
      <c r="BA384" t="str">
        <v>Tent dimension parallel to wind direction (L)</v>
      </c>
      <c r="BB384">
        <f>BB339</f>
        <v>40</v>
      </c>
      <c r="BR384" t="str">
        <v>Tent dimension parallel to wind direction (L)</v>
      </c>
      <c r="BS384">
        <f>BS339</f>
        <v>20</v>
      </c>
      <c r="CI384" t="str">
        <v>Tent dimension parallel to wind direction (L)</v>
      </c>
      <c r="CJ384">
        <f>CJ339</f>
        <v>20</v>
      </c>
      <c r="CZ384" t="str">
        <v>Tent dimension parallel to wind direction (L)</v>
      </c>
      <c r="DA384">
        <f>DA339</f>
        <v>20</v>
      </c>
      <c r="DQ384" t="str">
        <v>Tent dimension parallel to wind direction (L)</v>
      </c>
      <c r="DR384">
        <f>DR339</f>
        <v>20</v>
      </c>
    </row>
    <row r="385">
      <c r="B385" t="str">
        <v>Mean roof height</v>
      </c>
      <c r="C385">
        <f>C340</f>
        <v>11</v>
      </c>
      <c r="S385" t="str">
        <v>Mean roof height</v>
      </c>
      <c r="T385">
        <f>T340</f>
        <v>11</v>
      </c>
      <c r="AJ385" t="str">
        <v>Mean roof height</v>
      </c>
      <c r="AK385">
        <f>AK340</f>
        <v>11</v>
      </c>
      <c r="BA385" t="str">
        <v>Mean roof height</v>
      </c>
      <c r="BB385">
        <f>BB340</f>
        <v>11</v>
      </c>
      <c r="BR385" t="str">
        <v>Mean roof height</v>
      </c>
      <c r="BS385">
        <f>BS340</f>
        <v>11</v>
      </c>
      <c r="CI385" t="str">
        <v>Mean roof height</v>
      </c>
      <c r="CJ385">
        <f>CJ340</f>
        <v>11</v>
      </c>
      <c r="CZ385" t="str">
        <v>Mean roof height</v>
      </c>
      <c r="DA385">
        <f>DA340</f>
        <v>11</v>
      </c>
      <c r="DQ385" t="str">
        <v>Mean roof height</v>
      </c>
      <c r="DR385">
        <f>DR340</f>
        <v>11</v>
      </c>
    </row>
    <row r="387">
      <c r="B387" t="str">
        <v>Load case (A or B)</v>
      </c>
      <c r="C387" t="str">
        <f>D342</f>
        <v>A</v>
      </c>
      <c r="S387" t="str">
        <v>Load case (A or B)</v>
      </c>
      <c r="T387" t="str">
        <f>U342</f>
        <v>B</v>
      </c>
      <c r="AJ387" t="str">
        <v>Load case (A or B)</v>
      </c>
      <c r="AK387" t="str">
        <f>AL342</f>
        <v>A</v>
      </c>
      <c r="BA387" t="str">
        <v>Load case (A or B)</v>
      </c>
      <c r="BB387" t="str">
        <f>BC342</f>
        <v>B</v>
      </c>
      <c r="BR387" t="str">
        <v>Load case (A or B)</v>
      </c>
      <c r="BS387" t="str">
        <f>BT342</f>
        <v>A</v>
      </c>
      <c r="CI387" t="str">
        <v>Load case (A or B)</v>
      </c>
      <c r="CJ387" t="str">
        <f>CK342</f>
        <v>B</v>
      </c>
      <c r="CZ387" t="str">
        <v>Load case (A or B)</v>
      </c>
      <c r="DA387" t="str">
        <f>DB342</f>
        <v>A</v>
      </c>
      <c r="DQ387" t="str">
        <v>Load case (A or B)</v>
      </c>
      <c r="DR387" t="str">
        <f>DS342</f>
        <v>B</v>
      </c>
    </row>
    <row r="389">
      <c r="B389" t="str">
        <v>Plus and minus signs signify pressures acting toward and away from the surfaces, respectively.</v>
      </c>
      <c r="S389" t="str">
        <v>Plus and minus signs signify pressures acting toward and away from the surfaces, respectively.</v>
      </c>
      <c r="AJ389" t="str">
        <v>Plus and minus signs signify pressures acting toward and away from the surfaces, respectively.</v>
      </c>
      <c r="BA389" t="str">
        <v>Plus and minus signs signify pressures acting toward and away from the surfaces, respectively.</v>
      </c>
      <c r="BR389" t="str">
        <v>Plus and minus signs signify pressures acting toward and away from the surfaces, respectively.</v>
      </c>
      <c r="CI389" t="str">
        <v>Plus and minus signs signify pressures acting toward and away from the surfaces, respectively.</v>
      </c>
      <c r="CZ389" t="str">
        <v>Plus and minus signs signify pressures acting toward and away from the surfaces, respectively.</v>
      </c>
      <c r="DQ389" t="str">
        <v>Plus and minus signs signify pressures acting toward and away from the surfaces, respectively.</v>
      </c>
    </row>
    <row r="390">
      <c r="B390" t="str">
        <v>For GCpi, plus and minus signs signify pressures acting toward and away from the internal surfaces, respectively.</v>
      </c>
      <c r="S390" t="str">
        <v>For GCpi, plus and minus signs signify pressures acting toward and away from the internal surfaces, respectively.</v>
      </c>
      <c r="AJ390" t="str">
        <v>For GCpi, plus and minus signs signify pressures acting toward and away from the internal surfaces, respectively.</v>
      </c>
      <c r="BA390" t="str">
        <v>For GCpi, plus and minus signs signify pressures acting toward and away from the internal surfaces, respectively.</v>
      </c>
      <c r="BR390" t="str">
        <v>For GCpi, plus and minus signs signify pressures acting toward and away from the internal surfaces, respectively.</v>
      </c>
      <c r="CI390" t="str">
        <v>For GCpi, plus and minus signs signify pressures acting toward and away from the internal surfaces, respectively.</v>
      </c>
      <c r="CZ390" t="str">
        <v>For GCpi, plus and minus signs signify pressures acting toward and away from the internal surfaces, respectively.</v>
      </c>
      <c r="DQ390" t="str">
        <v>For GCpi, plus and minus signs signify pressures acting toward and away from the internal surfaces, respectively.</v>
      </c>
    </row>
    <row r="392">
      <c r="B392" t="str">
        <v>B: Horizontal dimension of building measured normal to wind direction.</v>
      </c>
      <c r="S392" t="str">
        <v>B: Horizontal dimension of building measured normal to wind direction.</v>
      </c>
      <c r="AJ392" t="str">
        <v>B: Horizontal dimension of building measured normal to wind direction.</v>
      </c>
      <c r="BA392" t="str">
        <v>B: Horizontal dimension of building measured normal to wind direction.</v>
      </c>
      <c r="BR392" t="str">
        <v>B: Horizontal dimension of building measured normal to wind direction.</v>
      </c>
      <c r="CI392" t="str">
        <v>B: Horizontal dimension of building measured normal to wind direction.</v>
      </c>
      <c r="CZ392" t="str">
        <v>B: Horizontal dimension of building measured normal to wind direction.</v>
      </c>
      <c r="DQ392" t="str">
        <v>B: Horizontal dimension of building measured normal to wind direction.</v>
      </c>
    </row>
    <row r="393">
      <c r="B393" t="str">
        <v>L: Horizontal dimension of building measured parallel to wind direction.</v>
      </c>
      <c r="S393" t="str">
        <v>L: Horizontal dimension of building measured parallel to wind direction.</v>
      </c>
      <c r="AJ393" t="str">
        <v>L: Horizontal dimension of building measured parallel to wind direction.</v>
      </c>
      <c r="BA393" t="str">
        <v>L: Horizontal dimension of building measured parallel to wind direction.</v>
      </c>
      <c r="BR393" t="str">
        <v>L: Horizontal dimension of building measured parallel to wind direction.</v>
      </c>
      <c r="CI393" t="str">
        <v>L: Horizontal dimension of building measured parallel to wind direction.</v>
      </c>
      <c r="CZ393" t="str">
        <v>L: Horizontal dimension of building measured parallel to wind direction.</v>
      </c>
      <c r="DQ393" t="str">
        <v>L: Horizontal dimension of building measured parallel to wind direction.</v>
      </c>
    </row>
    <row r="394">
      <c r="B394" t="str">
        <v>h: Mean roof height, except that eave height shall be used for θ ≤ 10 degrees</v>
      </c>
      <c r="S394" t="str">
        <v>h: Mean roof height, except that eave height shall be used for θ ≤ 10 degrees</v>
      </c>
      <c r="AJ394" t="str">
        <v>h: Mean roof height, except that eave height shall be used for θ ≤ 10 degrees</v>
      </c>
      <c r="BA394" t="str">
        <v>h: Mean roof height, except that eave height shall be used for θ ≤ 10 degrees</v>
      </c>
      <c r="BR394" t="str">
        <v>h: Mean roof height, except that eave height shall be used for θ ≤ 10 degrees</v>
      </c>
      <c r="CI394" t="str">
        <v>h: Mean roof height, except that eave height shall be used for θ ≤ 10 degrees</v>
      </c>
      <c r="CZ394" t="str">
        <v>h: Mean roof height, except that eave height shall be used for θ ≤ 10 degrees</v>
      </c>
      <c r="DQ394" t="str">
        <v>h: Mean roof height, except that eave height shall be used for θ ≤ 10 degrees</v>
      </c>
    </row>
    <row r="396">
      <c r="B396" t="str">
        <v>Windward roof</v>
      </c>
      <c r="S396" t="str">
        <v>Windward roof</v>
      </c>
      <c r="AJ396" t="str">
        <v>Windward roof</v>
      </c>
      <c r="BA396" t="str">
        <v>Windward roof</v>
      </c>
      <c r="BR396" t="str">
        <v>Windward roof</v>
      </c>
      <c r="CI396" t="str">
        <v>Windward roof</v>
      </c>
      <c r="CZ396" t="str">
        <v>Windward roof</v>
      </c>
      <c r="DQ396" t="str">
        <v>Windward roof</v>
      </c>
    </row>
    <row r="397">
      <c r="B397" t="str">
        <v>Wind direction normal to ridge &amp; Windward:</v>
      </c>
      <c r="S397" t="str">
        <v>Wind direction normal to ridge &amp; Windward:</v>
      </c>
      <c r="AJ397" t="str">
        <v>Wind direction normal to ridge &amp; Windward:</v>
      </c>
      <c r="BA397" t="str">
        <v>Wind direction normal to ridge &amp; Windward:</v>
      </c>
      <c r="BR397" t="str">
        <v>Wind direction normal to ridge &amp; Windward:</v>
      </c>
      <c r="CI397" t="str">
        <v>Wind direction normal to ridge &amp; Windward:</v>
      </c>
      <c r="CZ397" t="str">
        <v>Wind direction normal to ridge &amp; Windward:</v>
      </c>
      <c r="DQ397" t="str">
        <v>Wind direction normal to ridge &amp; Windward:</v>
      </c>
    </row>
    <row r="398">
      <c r="B398" t="str">
        <v>Ratio h/L_inter</v>
      </c>
      <c r="C398">
        <f>C385/C384</f>
        <v>0.275</v>
      </c>
      <c r="S398" t="str">
        <v>Ratio h/L_inter</v>
      </c>
      <c r="T398">
        <f>T385/T384</f>
        <v>0.275</v>
      </c>
      <c r="AJ398" t="str">
        <v>Ratio h/L_inter</v>
      </c>
      <c r="AK398">
        <f>AK385/AK384</f>
        <v>0.275</v>
      </c>
      <c r="BA398" t="str">
        <v>Ratio h/L_inter</v>
      </c>
      <c r="BB398">
        <f>BB385/BB384</f>
        <v>0.275</v>
      </c>
      <c r="BR398" t="str">
        <v>Ratio h/L_inter</v>
      </c>
      <c r="BS398">
        <f>BS385/BS384</f>
        <v>0.55</v>
      </c>
      <c r="CI398" t="str">
        <v>Ratio h/L_inter</v>
      </c>
      <c r="CJ398">
        <f>CJ385/CJ384</f>
        <v>0.55</v>
      </c>
      <c r="CZ398" t="str">
        <v>Ratio h/L_inter</v>
      </c>
      <c r="DA398">
        <f>DA385/DA384</f>
        <v>0.55</v>
      </c>
      <c r="DQ398" t="str">
        <v>Ratio h/L_inter</v>
      </c>
      <c r="DR398">
        <f>DR385/DR384</f>
        <v>0.55</v>
      </c>
    </row>
    <row r="399">
      <c r="B399" t="str">
        <v>h/L_inter | theta</v>
      </c>
      <c r="C399">
        <v>10</v>
      </c>
      <c r="D399">
        <v>15</v>
      </c>
      <c r="E399">
        <v>20</v>
      </c>
      <c r="F399">
        <v>25</v>
      </c>
      <c r="G399">
        <v>30</v>
      </c>
      <c r="H399">
        <v>35</v>
      </c>
      <c r="I399">
        <v>45</v>
      </c>
      <c r="J399">
        <v>60</v>
      </c>
      <c r="K399">
        <f>C380</f>
        <v>16.699258339253714</v>
      </c>
      <c r="S399" t="str">
        <v>h/L_inter | theta</v>
      </c>
      <c r="T399">
        <v>10</v>
      </c>
      <c r="U399">
        <v>15</v>
      </c>
      <c r="V399">
        <v>20</v>
      </c>
      <c r="W399">
        <v>25</v>
      </c>
      <c r="X399">
        <v>30</v>
      </c>
      <c r="Y399">
        <v>35</v>
      </c>
      <c r="Z399">
        <v>45</v>
      </c>
      <c r="AA399">
        <v>60</v>
      </c>
      <c r="AB399">
        <f>T380</f>
        <v>16.699258339253714</v>
      </c>
      <c r="AJ399" t="str">
        <v>h/L_inter | theta</v>
      </c>
      <c r="AK399">
        <v>10</v>
      </c>
      <c r="AL399">
        <v>15</v>
      </c>
      <c r="AM399">
        <v>20</v>
      </c>
      <c r="AN399">
        <v>25</v>
      </c>
      <c r="AO399">
        <v>30</v>
      </c>
      <c r="AP399">
        <v>35</v>
      </c>
      <c r="AQ399">
        <v>45</v>
      </c>
      <c r="AR399">
        <v>60</v>
      </c>
      <c r="AS399">
        <f>AK380</f>
        <v>16.699258339253714</v>
      </c>
      <c r="BA399" t="str">
        <v>h/L_inter | theta</v>
      </c>
      <c r="BB399">
        <v>10</v>
      </c>
      <c r="BC399">
        <v>15</v>
      </c>
      <c r="BD399">
        <v>20</v>
      </c>
      <c r="BE399">
        <v>25</v>
      </c>
      <c r="BF399">
        <v>30</v>
      </c>
      <c r="BG399">
        <v>35</v>
      </c>
      <c r="BH399">
        <v>45</v>
      </c>
      <c r="BI399">
        <v>60</v>
      </c>
      <c r="BJ399">
        <f>BB380</f>
        <v>16.699258339253714</v>
      </c>
      <c r="BR399" t="str">
        <v>h/L_inter | theta</v>
      </c>
      <c r="BS399">
        <v>10</v>
      </c>
      <c r="BT399">
        <v>15</v>
      </c>
      <c r="BU399">
        <v>20</v>
      </c>
      <c r="BV399">
        <v>25</v>
      </c>
      <c r="BW399">
        <v>30</v>
      </c>
      <c r="BX399">
        <v>35</v>
      </c>
      <c r="BY399">
        <v>45</v>
      </c>
      <c r="BZ399">
        <v>60</v>
      </c>
      <c r="CA399">
        <f>BS380</f>
        <v>30.963782686061883</v>
      </c>
      <c r="CI399" t="str">
        <v>h/L_inter | theta</v>
      </c>
      <c r="CJ399">
        <v>10</v>
      </c>
      <c r="CK399">
        <v>15</v>
      </c>
      <c r="CL399">
        <v>20</v>
      </c>
      <c r="CM399">
        <v>25</v>
      </c>
      <c r="CN399">
        <v>30</v>
      </c>
      <c r="CO399">
        <v>35</v>
      </c>
      <c r="CP399">
        <v>45</v>
      </c>
      <c r="CQ399">
        <v>60</v>
      </c>
      <c r="CR399">
        <f>CJ380</f>
        <v>30.963782686061883</v>
      </c>
      <c r="CZ399" t="str">
        <v>h/L_inter | theta</v>
      </c>
      <c r="DA399">
        <v>10</v>
      </c>
      <c r="DB399">
        <v>15</v>
      </c>
      <c r="DC399">
        <v>20</v>
      </c>
      <c r="DD399">
        <v>25</v>
      </c>
      <c r="DE399">
        <v>30</v>
      </c>
      <c r="DF399">
        <v>35</v>
      </c>
      <c r="DG399">
        <v>45</v>
      </c>
      <c r="DH399">
        <v>60</v>
      </c>
      <c r="DI399">
        <f>DA380</f>
        <v>30.963782686061883</v>
      </c>
      <c r="DQ399" t="str">
        <v>h/L_inter | theta</v>
      </c>
      <c r="DR399">
        <v>10</v>
      </c>
      <c r="DS399">
        <v>15</v>
      </c>
      <c r="DT399">
        <v>20</v>
      </c>
      <c r="DU399">
        <v>25</v>
      </c>
      <c r="DV399">
        <v>30</v>
      </c>
      <c r="DW399">
        <v>35</v>
      </c>
      <c r="DX399">
        <v>45</v>
      </c>
      <c r="DY399">
        <v>60</v>
      </c>
      <c r="DZ399">
        <f>DR380</f>
        <v>30.963782686061883</v>
      </c>
    </row>
    <row r="400">
      <c r="B400" t="str">
        <v>0-0.25</v>
      </c>
      <c r="C400" t="str">
        <f>IF(C398&lt;=0.25,C401,"")</f>
        <v/>
      </c>
      <c r="D400" t="str">
        <f>IF(C398&lt;=0.25,D401,"")</f>
        <v/>
      </c>
      <c r="E400" t="str">
        <f>IF(C398&lt;=0.25,E401,"")</f>
        <v/>
      </c>
      <c r="F400" t="str">
        <f>IF(C398&lt;=0.25,F401,"")</f>
        <v/>
      </c>
      <c r="G400" t="str">
        <f>IF(C398&lt;=0.25,G401,"")</f>
        <v/>
      </c>
      <c r="H400" t="str">
        <f>IF(C398&lt;=0.25,H401,"")</f>
        <v/>
      </c>
      <c r="I400" t="str">
        <f>IF(C398&lt;=0.25,I401,"")</f>
        <v/>
      </c>
      <c r="J400" t="str">
        <f>IF(C398&lt;=0.25,J401,"")</f>
        <v/>
      </c>
      <c r="K400" t="str">
        <f>IF(C398&lt;=0.25,IF(K399&lt;D399,C400+(K399-C399)*(D400-C400)/(D399-C399),IF(K399&lt;E399,D400+(K399-D399)*(E400-D400)/(E399-D399),IF(K399&lt;F399,E400+(K399-E399)*(F400-E400)/(F399-E399),IF(K399&lt;G399,F400+(K399-F399)*(G400-F400)/(G399-F399),IF(K399&lt;H399,G400+(K399-G399)*(H400-G400)/(H399-G399),IF(K399&lt;I399,H400+(K399-H399)*(I400-H400)/(I399-H399),IF(K399&lt;J399,I400+(K399-I399)*(J400-I400)/(J399-I399),J400))))))),"")</f>
        <v/>
      </c>
      <c r="S400" t="str">
        <v>0-0.25</v>
      </c>
      <c r="T400" t="str">
        <f>IF(T398&lt;=0.25,T401,"")</f>
        <v/>
      </c>
      <c r="U400" t="str">
        <f>IF(T398&lt;=0.25,U401,"")</f>
        <v/>
      </c>
      <c r="V400" t="str">
        <f>IF(T398&lt;=0.25,V401,"")</f>
        <v/>
      </c>
      <c r="W400" t="str">
        <f>IF(T398&lt;=0.25,W401,"")</f>
        <v/>
      </c>
      <c r="X400" t="str">
        <f>IF(T398&lt;=0.25,X401,"")</f>
        <v/>
      </c>
      <c r="Y400" t="str">
        <f>IF(T398&lt;=0.25,Y401,"")</f>
        <v/>
      </c>
      <c r="Z400" t="str">
        <f>IF(T398&lt;=0.25,Z401,"")</f>
        <v/>
      </c>
      <c r="AA400" t="str">
        <f>IF(T398&lt;=0.25,AA401,"")</f>
        <v/>
      </c>
      <c r="AB400" t="str">
        <f>IF(T398&lt;=0.25,IF(AB399&lt;U399,T400+(AB399-T399)*(U400-T400)/(U399-T399),IF(AB399&lt;V399,U400+(AB399-U399)*(V400-U400)/(V399-U399),IF(AB399&lt;W399,V400+(AB399-V399)*(W400-V400)/(W399-V399),IF(AB399&lt;X399,W400+(AB399-W399)*(X400-W400)/(X399-W399),IF(AB399&lt;Y399,X400+(AB399-X399)*(Y400-X400)/(Y399-X399),IF(AB399&lt;Z399,Y400+(AB399-Y399)*(Z400-Y400)/(Z399-Y399),IF(AB399&lt;AA399,Z400+(AB399-Z399)*(AA400-Z400)/(AA399-Z399),AA400))))))),"")</f>
        <v/>
      </c>
      <c r="AJ400" t="str">
        <v>0-0.25</v>
      </c>
      <c r="AK400" t="str">
        <f>IF(AK398&lt;=0.25,AK401,"")</f>
        <v/>
      </c>
      <c r="AL400" t="str">
        <f>IF(AK398&lt;=0.25,AL401,"")</f>
        <v/>
      </c>
      <c r="AM400" t="str">
        <f>IF(AK398&lt;=0.25,AM401,"")</f>
        <v/>
      </c>
      <c r="AN400" t="str">
        <f>IF(AK398&lt;=0.25,AN401,"")</f>
        <v/>
      </c>
      <c r="AO400" t="str">
        <f>IF(AK398&lt;=0.25,AO401,"")</f>
        <v/>
      </c>
      <c r="AP400" t="str">
        <f>IF(AK398&lt;=0.25,AP401,"")</f>
        <v/>
      </c>
      <c r="AQ400" t="str">
        <f>IF(AK398&lt;=0.25,AQ401,"")</f>
        <v/>
      </c>
      <c r="AR400" t="str">
        <f>IF(AK398&lt;=0.25,AR401,"")</f>
        <v/>
      </c>
      <c r="AS400" t="str">
        <f>IF(AK398&lt;=0.25,IF(AS399&lt;AL399,AK400+(AS399-AK399)*(AL400-AK400)/(AL399-AK399),IF(AS399&lt;AM399,AL400+(AS399-AL399)*(AM400-AL400)/(AM399-AL399),IF(AS399&lt;AN399,AM400+(AS399-AM399)*(AN400-AM400)/(AN399-AM399),IF(AS399&lt;AO399,AN400+(AS399-AN399)*(AO400-AN400)/(AO399-AN399),IF(AS399&lt;AP399,AO400+(AS399-AO399)*(AP400-AO400)/(AP399-AO399),IF(AS399&lt;AQ399,AP400+(AS399-AP399)*(AQ400-AP400)/(AQ399-AP399),IF(AS399&lt;AR399,AQ400+(AS399-AQ399)*(AR400-AQ400)/(AR399-AQ399),AR400))))))),"")</f>
        <v/>
      </c>
      <c r="BA400" t="str">
        <v>0-0.25</v>
      </c>
      <c r="BB400" t="str">
        <f>IF(BB398&lt;=0.25,BB401,"")</f>
        <v/>
      </c>
      <c r="BC400" t="str">
        <f>IF(BB398&lt;=0.25,BC401,"")</f>
        <v/>
      </c>
      <c r="BD400" t="str">
        <f>IF(BB398&lt;=0.25,BD401,"")</f>
        <v/>
      </c>
      <c r="BE400" t="str">
        <f>IF(BB398&lt;=0.25,BE401,"")</f>
        <v/>
      </c>
      <c r="BF400" t="str">
        <f>IF(BB398&lt;=0.25,BF401,"")</f>
        <v/>
      </c>
      <c r="BG400" t="str">
        <f>IF(BB398&lt;=0.25,BG401,"")</f>
        <v/>
      </c>
      <c r="BH400" t="str">
        <f>IF(BB398&lt;=0.25,BH401,"")</f>
        <v/>
      </c>
      <c r="BI400" t="str">
        <f>IF(BB398&lt;=0.25,BI401,"")</f>
        <v/>
      </c>
      <c r="BJ400" t="str">
        <f>IF(BB398&lt;=0.25,IF(BJ399&lt;BC399,BB400+(BJ399-BB399)*(BC400-BB400)/(BC399-BB399),IF(BJ399&lt;BD399,BC400+(BJ399-BC399)*(BD400-BC400)/(BD399-BC399),IF(BJ399&lt;BE399,BD400+(BJ399-BD399)*(BE400-BD400)/(BE399-BD399),IF(BJ399&lt;BF399,BE400+(BJ399-BE399)*(BF400-BE400)/(BF399-BE399),IF(BJ399&lt;BG399,BF400+(BJ399-BF399)*(BG400-BF400)/(BG399-BF399),IF(BJ399&lt;BH399,BG400+(BJ399-BG399)*(BH400-BG400)/(BH399-BG399),IF(BJ399&lt;BI399,BH400+(BJ399-BH399)*(BI400-BH400)/(BI399-BH399),BI400))))))),"")</f>
        <v/>
      </c>
      <c r="BR400" t="str">
        <v>0-0.25</v>
      </c>
      <c r="BS400" t="str">
        <f>IF(BS398&lt;=0.25,BS401,"")</f>
        <v/>
      </c>
      <c r="BT400" t="str">
        <f>IF(BS398&lt;=0.25,BT401,"")</f>
        <v/>
      </c>
      <c r="BU400" t="str">
        <f>IF(BS398&lt;=0.25,BU401,"")</f>
        <v/>
      </c>
      <c r="BV400" t="str">
        <f>IF(BS398&lt;=0.25,BV401,"")</f>
        <v/>
      </c>
      <c r="BW400" t="str">
        <f>IF(BS398&lt;=0.25,BW401,"")</f>
        <v/>
      </c>
      <c r="BX400" t="str">
        <f>IF(BS398&lt;=0.25,BX401,"")</f>
        <v/>
      </c>
      <c r="BY400" t="str">
        <f>IF(BS398&lt;=0.25,BY401,"")</f>
        <v/>
      </c>
      <c r="BZ400" t="str">
        <f>IF(BS398&lt;=0.25,BZ401,"")</f>
        <v/>
      </c>
      <c r="CA400" t="str">
        <f>IF(BS398&lt;=0.25,IF(CA399&lt;BT399,BS400+(CA399-BS399)*(BT400-BS400)/(BT399-BS399),IF(CA399&lt;BU399,BT400+(CA399-BT399)*(BU400-BT400)/(BU399-BT399),IF(CA399&lt;BV399,BU400+(CA399-BU399)*(BV400-BU400)/(BV399-BU399),IF(CA399&lt;BW399,BV400+(CA399-BV399)*(BW400-BV400)/(BW399-BV399),IF(CA399&lt;BX399,BW400+(CA399-BW399)*(BX400-BW400)/(BX399-BW399),IF(CA399&lt;BY399,BX400+(CA399-BX399)*(BY400-BX400)/(BY399-BX399),IF(CA399&lt;BZ399,BY400+(CA399-BY399)*(BZ400-BY400)/(BZ399-BY399),BZ400))))))),"")</f>
        <v/>
      </c>
      <c r="CI400" t="str">
        <v>0-0.25</v>
      </c>
      <c r="CJ400" t="str">
        <f>IF(CJ398&lt;=0.25,CJ401,"")</f>
        <v/>
      </c>
      <c r="CK400" t="str">
        <f>IF(CJ398&lt;=0.25,CK401,"")</f>
        <v/>
      </c>
      <c r="CL400" t="str">
        <f>IF(CJ398&lt;=0.25,CL401,"")</f>
        <v/>
      </c>
      <c r="CM400" t="str">
        <f>IF(CJ398&lt;=0.25,CM401,"")</f>
        <v/>
      </c>
      <c r="CN400" t="str">
        <f>IF(CJ398&lt;=0.25,CN401,"")</f>
        <v/>
      </c>
      <c r="CO400" t="str">
        <f>IF(CJ398&lt;=0.25,CO401,"")</f>
        <v/>
      </c>
      <c r="CP400" t="str">
        <f>IF(CJ398&lt;=0.25,CP401,"")</f>
        <v/>
      </c>
      <c r="CQ400" t="str">
        <f>IF(CJ398&lt;=0.25,CQ401,"")</f>
        <v/>
      </c>
      <c r="CR400" t="str">
        <f>IF(CJ398&lt;=0.25,IF(CR399&lt;CK399,CJ400+(CR399-CJ399)*(CK400-CJ400)/(CK399-CJ399),IF(CR399&lt;CL399,CK400+(CR399-CK399)*(CL400-CK400)/(CL399-CK399),IF(CR399&lt;CM399,CL400+(CR399-CL399)*(CM400-CL400)/(CM399-CL399),IF(CR399&lt;CN399,CM400+(CR399-CM399)*(CN400-CM400)/(CN399-CM399),IF(CR399&lt;CO399,CN400+(CR399-CN399)*(CO400-CN400)/(CO399-CN399),IF(CR399&lt;CP399,CO400+(CR399-CO399)*(CP400-CO400)/(CP399-CO399),IF(CR399&lt;CQ399,CP400+(CR399-CP399)*(CQ400-CP400)/(CQ399-CP399),CQ400))))))),"")</f>
        <v/>
      </c>
      <c r="CZ400" t="str">
        <v>0-0.25</v>
      </c>
      <c r="DA400" t="str">
        <f>IF(DA398&lt;=0.25,DA401,"")</f>
        <v/>
      </c>
      <c r="DB400" t="str">
        <f>IF(DA398&lt;=0.25,DB401,"")</f>
        <v/>
      </c>
      <c r="DC400" t="str">
        <f>IF(DA398&lt;=0.25,DC401,"")</f>
        <v/>
      </c>
      <c r="DD400" t="str">
        <f>IF(DA398&lt;=0.25,DD401,"")</f>
        <v/>
      </c>
      <c r="DE400" t="str">
        <f>IF(DA398&lt;=0.25,DE401,"")</f>
        <v/>
      </c>
      <c r="DF400" t="str">
        <f>IF(DA398&lt;=0.25,DF401,"")</f>
        <v/>
      </c>
      <c r="DG400" t="str">
        <f>IF(DA398&lt;=0.25,DG401,"")</f>
        <v/>
      </c>
      <c r="DH400" t="str">
        <f>IF(DA398&lt;=0.25,DH401,"")</f>
        <v/>
      </c>
      <c r="DI400" t="str">
        <f>IF(DA398&lt;=0.25,IF(DI399&lt;DB399,DA400+(DI399-DA399)*(DB400-DA400)/(DB399-DA399),IF(DI399&lt;DC399,DB400+(DI399-DB399)*(DC400-DB400)/(DC399-DB399),IF(DI399&lt;DD399,DC400+(DI399-DC399)*(DD400-DC400)/(DD399-DC399),IF(DI399&lt;DE399,DD400+(DI399-DD399)*(DE400-DD400)/(DE399-DD399),IF(DI399&lt;DF399,DE400+(DI399-DE399)*(DF400-DE400)/(DF399-DE399),IF(DI399&lt;DG399,DF400+(DI399-DF399)*(DG400-DF400)/(DG399-DF399),IF(DI399&lt;DH399,DG400+(DI399-DG399)*(DH400-DG400)/(DH399-DG399),DH400))))))),"")</f>
        <v/>
      </c>
      <c r="DQ400" t="str">
        <v>0-0.25</v>
      </c>
      <c r="DR400" t="str">
        <f>IF(DR398&lt;=0.25,DR401,"")</f>
        <v/>
      </c>
      <c r="DS400" t="str">
        <f>IF(DR398&lt;=0.25,DS401,"")</f>
        <v/>
      </c>
      <c r="DT400" t="str">
        <f>IF(DR398&lt;=0.25,DT401,"")</f>
        <v/>
      </c>
      <c r="DU400" t="str">
        <f>IF(DR398&lt;=0.25,DU401,"")</f>
        <v/>
      </c>
      <c r="DV400" t="str">
        <f>IF(DR398&lt;=0.25,DV401,"")</f>
        <v/>
      </c>
      <c r="DW400" t="str">
        <f>IF(DR398&lt;=0.25,DW401,"")</f>
        <v/>
      </c>
      <c r="DX400" t="str">
        <f>IF(DR398&lt;=0.25,DX401,"")</f>
        <v/>
      </c>
      <c r="DY400" t="str">
        <f>IF(DR398&lt;=0.25,DY401,"")</f>
        <v/>
      </c>
      <c r="DZ400" t="str">
        <f>IF(DR398&lt;=0.25,IF(DZ399&lt;DS399,DR400+(DZ399-DR399)*(DS400-DR400)/(DS399-DR399),IF(DZ399&lt;DT399,DS400+(DZ399-DS399)*(DT400-DS400)/(DT399-DS399),IF(DZ399&lt;DU399,DT400+(DZ399-DT399)*(DU400-DT400)/(DU399-DT399),IF(DZ399&lt;DV399,DU400+(DZ399-DU399)*(DV400-DU400)/(DV399-DU399),IF(DZ399&lt;DW399,DV400+(DZ399-DV399)*(DW400-DV400)/(DW399-DV399),IF(DZ399&lt;DX399,DW400+(DZ399-DW399)*(DX400-DW400)/(DX399-DW399),IF(DZ399&lt;DY399,DX400+(DZ399-DX399)*(DY400-DX400)/(DY399-DX399),DY400))))))),"")</f>
        <v/>
      </c>
    </row>
    <row r="401">
      <c r="B401">
        <v>0.25</v>
      </c>
      <c r="C401">
        <f>IF(C387="A",-0.7,-0.18)</f>
        <v>-0.7</v>
      </c>
      <c r="D401">
        <f>IF(C387="A",-0.5,0)</f>
        <v>-0.5</v>
      </c>
      <c r="E401">
        <f>IF(C387="A",-0.3,0.2)</f>
        <v>-0.3</v>
      </c>
      <c r="F401">
        <f>IF(C387="A",-0.2,0.3)</f>
        <v>-0.2</v>
      </c>
      <c r="G401">
        <f>IF(C387="A",-0.2,0.3)</f>
        <v>-0.2</v>
      </c>
      <c r="H401">
        <f>IF(C387="A",0,0.4)</f>
        <v>0</v>
      </c>
      <c r="I401">
        <v>0.4</v>
      </c>
      <c r="J401">
        <v>0.6</v>
      </c>
      <c r="S401">
        <v>0.25</v>
      </c>
      <c r="T401">
        <f>IF(T387="A",-0.7,-0.18)</f>
        <v>-0.18</v>
      </c>
      <c r="U401">
        <f>IF(T387="A",-0.5,0)</f>
        <v>0</v>
      </c>
      <c r="V401">
        <f>IF(T387="A",-0.3,0.2)</f>
        <v>0.2</v>
      </c>
      <c r="W401">
        <f>IF(T387="A",-0.2,0.3)</f>
        <v>0.3</v>
      </c>
      <c r="X401">
        <f>IF(T387="A",-0.2,0.3)</f>
        <v>0.3</v>
      </c>
      <c r="Y401">
        <f>IF(T387="A",0,0.4)</f>
        <v>0.4</v>
      </c>
      <c r="Z401">
        <v>0.4</v>
      </c>
      <c r="AA401">
        <v>0.6</v>
      </c>
      <c r="AJ401">
        <v>0.25</v>
      </c>
      <c r="AK401">
        <f>IF(AK387="A",-0.7,-0.18)</f>
        <v>-0.7</v>
      </c>
      <c r="AL401">
        <f>IF(AK387="A",-0.5,0)</f>
        <v>-0.5</v>
      </c>
      <c r="AM401">
        <f>IF(AK387="A",-0.3,0.2)</f>
        <v>-0.3</v>
      </c>
      <c r="AN401">
        <f>IF(AK387="A",-0.2,0.3)</f>
        <v>-0.2</v>
      </c>
      <c r="AO401">
        <f>IF(AK387="A",-0.2,0.3)</f>
        <v>-0.2</v>
      </c>
      <c r="AP401">
        <f>IF(AK387="A",0,0.4)</f>
        <v>0</v>
      </c>
      <c r="AQ401">
        <v>0.4</v>
      </c>
      <c r="AR401">
        <v>0.6</v>
      </c>
      <c r="BA401">
        <v>0.25</v>
      </c>
      <c r="BB401">
        <f>IF(BB387="A",-0.7,-0.18)</f>
        <v>-0.18</v>
      </c>
      <c r="BC401">
        <f>IF(BB387="A",-0.5,0)</f>
        <v>0</v>
      </c>
      <c r="BD401">
        <f>IF(BB387="A",-0.3,0.2)</f>
        <v>0.2</v>
      </c>
      <c r="BE401">
        <f>IF(BB387="A",-0.2,0.3)</f>
        <v>0.3</v>
      </c>
      <c r="BF401">
        <f>IF(BB387="A",-0.2,0.3)</f>
        <v>0.3</v>
      </c>
      <c r="BG401">
        <f>IF(BB387="A",0,0.4)</f>
        <v>0.4</v>
      </c>
      <c r="BH401">
        <v>0.4</v>
      </c>
      <c r="BI401">
        <v>0.6</v>
      </c>
      <c r="BR401">
        <v>0.25</v>
      </c>
      <c r="BS401">
        <f>IF(BS387="A",-0.7,-0.18)</f>
        <v>-0.7</v>
      </c>
      <c r="BT401">
        <f>IF(BS387="A",-0.5,0)</f>
        <v>-0.5</v>
      </c>
      <c r="BU401">
        <f>IF(BS387="A",-0.3,0.2)</f>
        <v>-0.3</v>
      </c>
      <c r="BV401">
        <f>IF(BS387="A",-0.2,0.3)</f>
        <v>-0.2</v>
      </c>
      <c r="BW401">
        <f>IF(BS387="A",-0.2,0.3)</f>
        <v>-0.2</v>
      </c>
      <c r="BX401">
        <f>IF(BS387="A",0,0.4)</f>
        <v>0</v>
      </c>
      <c r="BY401">
        <v>0.4</v>
      </c>
      <c r="BZ401">
        <v>0.6</v>
      </c>
      <c r="CI401">
        <v>0.25</v>
      </c>
      <c r="CJ401">
        <f>IF(CJ387="A",-0.7,-0.18)</f>
        <v>-0.18</v>
      </c>
      <c r="CK401">
        <f>IF(CJ387="A",-0.5,0)</f>
        <v>0</v>
      </c>
      <c r="CL401">
        <f>IF(CJ387="A",-0.3,0.2)</f>
        <v>0.2</v>
      </c>
      <c r="CM401">
        <f>IF(CJ387="A",-0.2,0.3)</f>
        <v>0.3</v>
      </c>
      <c r="CN401">
        <f>IF(CJ387="A",-0.2,0.3)</f>
        <v>0.3</v>
      </c>
      <c r="CO401">
        <f>IF(CJ387="A",0,0.4)</f>
        <v>0.4</v>
      </c>
      <c r="CP401">
        <v>0.4</v>
      </c>
      <c r="CQ401">
        <v>0.6</v>
      </c>
      <c r="CZ401">
        <v>0.25</v>
      </c>
      <c r="DA401">
        <f>IF(DA387="A",-0.7,-0.18)</f>
        <v>-0.7</v>
      </c>
      <c r="DB401">
        <f>IF(DA387="A",-0.5,0)</f>
        <v>-0.5</v>
      </c>
      <c r="DC401">
        <f>IF(DA387="A",-0.3,0.2)</f>
        <v>-0.3</v>
      </c>
      <c r="DD401">
        <f>IF(DA387="A",-0.2,0.3)</f>
        <v>-0.2</v>
      </c>
      <c r="DE401">
        <f>IF(DA387="A",-0.2,0.3)</f>
        <v>-0.2</v>
      </c>
      <c r="DF401">
        <f>IF(DA387="A",0,0.4)</f>
        <v>0</v>
      </c>
      <c r="DG401">
        <v>0.4</v>
      </c>
      <c r="DH401">
        <v>0.6</v>
      </c>
      <c r="DQ401">
        <v>0.25</v>
      </c>
      <c r="DR401">
        <f>IF(DR387="A",-0.7,-0.18)</f>
        <v>-0.18</v>
      </c>
      <c r="DS401">
        <f>IF(DR387="A",-0.5,0)</f>
        <v>0</v>
      </c>
      <c r="DT401">
        <f>IF(DR387="A",-0.3,0.2)</f>
        <v>0.2</v>
      </c>
      <c r="DU401">
        <f>IF(DR387="A",-0.2,0.3)</f>
        <v>0.3</v>
      </c>
      <c r="DV401">
        <f>IF(DR387="A",-0.2,0.3)</f>
        <v>0.3</v>
      </c>
      <c r="DW401">
        <f>IF(DR387="A",0,0.4)</f>
        <v>0.4</v>
      </c>
      <c r="DX401">
        <v>0.4</v>
      </c>
      <c r="DY401">
        <v>0.6</v>
      </c>
    </row>
    <row r="402">
      <c r="B402" t="str">
        <v>0.25-0.5</v>
      </c>
      <c r="C402">
        <f>IF(AND(C398&gt;0.25,C398&lt;=0.5),C401+(C398-B401)*(C403-C401)/(B403-B401),"")</f>
        <v>-0.72</v>
      </c>
      <c r="D402">
        <f>IF(AND(C398&gt;0.25,C398&lt;=0.5),D401+(C398-B401)*(D403-D401)/(B403-B401),"")</f>
        <v>-0.52</v>
      </c>
      <c r="E402">
        <f>IF(AND(C398&gt;0.25,C398&lt;=0.5),E401+(C398-B401)*(E403-E401)/(B403-B401),"")</f>
        <v>-0.31</v>
      </c>
      <c r="F402">
        <f>IF(AND(C398&gt;0.25,C398&lt;=0.5),F401+(C398-B401)*(F403-F401)/(B403-B401),"")</f>
        <v>-0.21000000000000002</v>
      </c>
      <c r="G402">
        <f>IF(AND(C398&gt;0.25,C398&lt;=0.5),G401+(C398-B401)*(G403-G401)/(B403-B401),"")</f>
        <v>-0.2</v>
      </c>
      <c r="H402">
        <f>IF(AND(C398&gt;0.25,C398&lt;=0.5),H401+(C398-B401)*(H403-H401)/(B403-B401),"")</f>
        <v>-0.020000000000000018</v>
      </c>
      <c r="I402">
        <f>IF(AND(C398&gt;0.25,C398&lt;=0.5),I401+(C398-B401)*(I403-I401)/(B403-B401),"")</f>
        <v>0.36</v>
      </c>
      <c r="J402">
        <f>IF(AND(C398&gt;0.25,C398&lt;=0.5),J401+(C398-B401)*(J403-J401)/(B403-B401),"")</f>
        <v>0.6</v>
      </c>
      <c r="K402">
        <f>IF(AND(C398&gt;0.25,C398&lt;=0.5),IF(K399&lt;D399,C402+(K399-C399)*(D402-C402)/(D399-C399),IF(K399&lt;E399,D402+(K399-D399)*(E402-D402)/(E399-D399),IF(K399&lt;F399,E402+(K399-E399)*(F402-E402)/(F399-E399),IF(K399&lt;G399,F402+(K399-F399)*(G402-F402)/(G399-F399),IF(K399&lt;H399,G402+(K399-G399)*(H402-G402)/(H399-G399),IF(K399&lt;I399,H402+(K399-H399)*(I402-H402)/(I399-H399),IF(K399&lt;J399,I402+(K399-I399)*(J402-I402)/(J399-I399),J402))))))),"")</f>
        <v>-0.44863114975134405</v>
      </c>
      <c r="S402" t="str">
        <v>0.25-0.5</v>
      </c>
      <c r="T402">
        <f>IF(AND(T398&gt;0.25,T398&lt;=0.5),T401+(T398-S401)*(T403-T401)/(S403-S401),"")</f>
        <v>-0.18</v>
      </c>
      <c r="U402">
        <f>IF(AND(T398&gt;0.25,T398&lt;=0.5),U401+(T398-S401)*(U403-U401)/(S403-S401),"")</f>
        <v>-0.018000000000000016</v>
      </c>
      <c r="V402">
        <f>IF(AND(T398&gt;0.25,T398&lt;=0.5),V401+(T398-S401)*(V403-V401)/(S403-S401),"")</f>
        <v>0.18</v>
      </c>
      <c r="W402">
        <f>IF(AND(T398&gt;0.25,T398&lt;=0.5),W401+(T398-S401)*(W403-W401)/(S403-S401),"")</f>
        <v>0.29</v>
      </c>
      <c r="X402">
        <f>IF(AND(T398&gt;0.25,T398&lt;=0.5),X401+(T398-S401)*(X403-X401)/(S403-S401),"")</f>
        <v>0.29</v>
      </c>
      <c r="Y402">
        <f>IF(AND(T398&gt;0.25,T398&lt;=0.5),Y401+(T398-S401)*(Y403-Y401)/(S403-S401),"")</f>
        <v>0.39</v>
      </c>
      <c r="Z402">
        <f>IF(AND(T398&gt;0.25,T398&lt;=0.5),Z401+(T398-S401)*(Z403-Z401)/(S403-S401),"")</f>
        <v>0.4</v>
      </c>
      <c r="AA402">
        <f>IF(AND(T398&gt;0.25,T398&lt;=0.5),AA401+(T398-S401)*(AA403-AA401)/(S403-S401),"")</f>
        <v>0.6</v>
      </c>
      <c r="AB402">
        <f>IF(AND(T398&gt;0.25,T398&lt;=0.5),IF(AB399&lt;U399,T402+(AB399-T399)*(U402-T402)/(U399-T399),IF(AB399&lt;V399,U402+(AB399-U399)*(V402-U402)/(V399-U399),IF(AB399&lt;W399,V402+(AB399-V399)*(W402-V402)/(W399-V399),IF(AB399&lt;X399,W402+(AB399-W399)*(X402-W402)/(X399-W399),IF(AB399&lt;Y399,X402+(AB399-X399)*(Y402-X402)/(Y399-X399),IF(AB399&lt;Z399,Y402+(AB399-Y399)*(Z402-Y402)/(Z399-Y399),IF(AB399&lt;AA399,Z402+(AB399-Z399)*(AA402-Z402)/(AA399-Z399),AA402))))))),"")</f>
        <v>0.04929063023444705</v>
      </c>
      <c r="AJ402" t="str">
        <v>0.25-0.5</v>
      </c>
      <c r="AK402">
        <f>IF(AND(AK398&gt;0.25,AK398&lt;=0.5),AK401+(AK398-AJ401)*(AK403-AK401)/(AJ403-AJ401),"")</f>
        <v>-0.72</v>
      </c>
      <c r="AL402">
        <f>IF(AND(AK398&gt;0.25,AK398&lt;=0.5),AL401+(AK398-AJ401)*(AL403-AL401)/(AJ403-AJ401),"")</f>
        <v>-0.52</v>
      </c>
      <c r="AM402">
        <f>IF(AND(AK398&gt;0.25,AK398&lt;=0.5),AM401+(AK398-AJ401)*(AM403-AM401)/(AJ403-AJ401),"")</f>
        <v>-0.31</v>
      </c>
      <c r="AN402">
        <f>IF(AND(AK398&gt;0.25,AK398&lt;=0.5),AN401+(AK398-AJ401)*(AN403-AN401)/(AJ403-AJ401),"")</f>
        <v>-0.21000000000000002</v>
      </c>
      <c r="AO402">
        <f>IF(AND(AK398&gt;0.25,AK398&lt;=0.5),AO401+(AK398-AJ401)*(AO403-AO401)/(AJ403-AJ401),"")</f>
        <v>-0.2</v>
      </c>
      <c r="AP402">
        <f>IF(AND(AK398&gt;0.25,AK398&lt;=0.5),AP401+(AK398-AJ401)*(AP403-AP401)/(AJ403-AJ401),"")</f>
        <v>-0.020000000000000018</v>
      </c>
      <c r="AQ402">
        <f>IF(AND(AK398&gt;0.25,AK398&lt;=0.5),AQ401+(AK398-AJ401)*(AQ403-AQ401)/(AJ403-AJ401),"")</f>
        <v>0.36</v>
      </c>
      <c r="AR402">
        <f>IF(AND(AK398&gt;0.25,AK398&lt;=0.5),AR401+(AK398-AJ401)*(AR403-AR401)/(AJ403-AJ401),"")</f>
        <v>0.6</v>
      </c>
      <c r="AS402">
        <f>IF(AND(AK398&gt;0.25,AK398&lt;=0.5),IF(AS399&lt;AL399,AK402+(AS399-AK399)*(AL402-AK402)/(AL399-AK399),IF(AS399&lt;AM399,AL402+(AS399-AL399)*(AM402-AL402)/(AM399-AL399),IF(AS399&lt;AN399,AM402+(AS399-AM399)*(AN402-AM402)/(AN399-AM399),IF(AS399&lt;AO399,AN402+(AS399-AN399)*(AO402-AN402)/(AO399-AN399),IF(AS399&lt;AP399,AO402+(AS399-AO399)*(AP402-AO402)/(AP399-AO399),IF(AS399&lt;AQ399,AP402+(AS399-AP399)*(AQ402-AP402)/(AQ399-AP399),IF(AS399&lt;AR399,AQ402+(AS399-AQ399)*(AR402-AQ402)/(AR399-AQ399),AR402))))))),"")</f>
        <v>-0.44863114975134405</v>
      </c>
      <c r="BA402" t="str">
        <v>0.25-0.5</v>
      </c>
      <c r="BB402">
        <f>IF(AND(BB398&gt;0.25,BB398&lt;=0.5),BB401+(BB398-BA401)*(BB403-BB401)/(BA403-BA401),"")</f>
        <v>-0.18</v>
      </c>
      <c r="BC402">
        <f>IF(AND(BB398&gt;0.25,BB398&lt;=0.5),BC401+(BB398-BA401)*(BC403-BC401)/(BA403-BA401),"")</f>
        <v>-0.018000000000000016</v>
      </c>
      <c r="BD402">
        <f>IF(AND(BB398&gt;0.25,BB398&lt;=0.5),BD401+(BB398-BA401)*(BD403-BD401)/(BA403-BA401),"")</f>
        <v>0.18</v>
      </c>
      <c r="BE402">
        <f>IF(AND(BB398&gt;0.25,BB398&lt;=0.5),BE401+(BB398-BA401)*(BE403-BE401)/(BA403-BA401),"")</f>
        <v>0.29</v>
      </c>
      <c r="BF402">
        <f>IF(AND(BB398&gt;0.25,BB398&lt;=0.5),BF401+(BB398-BA401)*(BF403-BF401)/(BA403-BA401),"")</f>
        <v>0.29</v>
      </c>
      <c r="BG402">
        <f>IF(AND(BB398&gt;0.25,BB398&lt;=0.5),BG401+(BB398-BA401)*(BG403-BG401)/(BA403-BA401),"")</f>
        <v>0.39</v>
      </c>
      <c r="BH402">
        <f>IF(AND(BB398&gt;0.25,BB398&lt;=0.5),BH401+(BB398-BA401)*(BH403-BH401)/(BA403-BA401),"")</f>
        <v>0.4</v>
      </c>
      <c r="BI402">
        <f>IF(AND(BB398&gt;0.25,BB398&lt;=0.5),BI401+(BB398-BA401)*(BI403-BI401)/(BA403-BA401),"")</f>
        <v>0.6</v>
      </c>
      <c r="BJ402">
        <f>IF(AND(BB398&gt;0.25,BB398&lt;=0.5),IF(BJ399&lt;BC399,BB402+(BJ399-BB399)*(BC402-BB402)/(BC399-BB399),IF(BJ399&lt;BD399,BC402+(BJ399-BC399)*(BD402-BC402)/(BD399-BC399),IF(BJ399&lt;BE399,BD402+(BJ399-BD399)*(BE402-BD402)/(BE399-BD399),IF(BJ399&lt;BF399,BE402+(BJ399-BE399)*(BF402-BE402)/(BF399-BE399),IF(BJ399&lt;BG399,BF402+(BJ399-BF399)*(BG402-BF402)/(BG399-BF399),IF(BJ399&lt;BH399,BG402+(BJ399-BG399)*(BH402-BG402)/(BH399-BG399),IF(BJ399&lt;BI399,BH402+(BJ399-BH399)*(BI402-BH402)/(BI399-BH399),BI402))))))),"")</f>
        <v>0.04929063023444705</v>
      </c>
      <c r="BR402" t="str">
        <v>0.25-0.5</v>
      </c>
      <c r="BS402" t="str">
        <f>IF(AND(BS398&gt;0.25,BS398&lt;=0.5),BS401+(BS398-BR401)*(BS403-BS401)/(BR403-BR401),"")</f>
        <v/>
      </c>
      <c r="BT402" t="str">
        <f>IF(AND(BS398&gt;0.25,BS398&lt;=0.5),BT401+(BS398-BR401)*(BT403-BT401)/(BR403-BR401),"")</f>
        <v/>
      </c>
      <c r="BU402" t="str">
        <f>IF(AND(BS398&gt;0.25,BS398&lt;=0.5),BU401+(BS398-BR401)*(BU403-BU401)/(BR403-BR401),"")</f>
        <v/>
      </c>
      <c r="BV402" t="str">
        <f>IF(AND(BS398&gt;0.25,BS398&lt;=0.5),BV401+(BS398-BR401)*(BV403-BV401)/(BR403-BR401),"")</f>
        <v/>
      </c>
      <c r="BW402" t="str">
        <f>IF(AND(BS398&gt;0.25,BS398&lt;=0.5),BW401+(BS398-BR401)*(BW403-BW401)/(BR403-BR401),"")</f>
        <v/>
      </c>
      <c r="BX402" t="str">
        <f>IF(AND(BS398&gt;0.25,BS398&lt;=0.5),BX401+(BS398-BR401)*(BX403-BX401)/(BR403-BR401),"")</f>
        <v/>
      </c>
      <c r="BY402" t="str">
        <f>IF(AND(BS398&gt;0.25,BS398&lt;=0.5),BY401+(BS398-BR401)*(BY403-BY401)/(BR403-BR401),"")</f>
        <v/>
      </c>
      <c r="BZ402" t="str">
        <f>IF(AND(BS398&gt;0.25,BS398&lt;=0.5),BZ401+(BS398-BR401)*(BZ403-BZ401)/(BR403-BR401),"")</f>
        <v/>
      </c>
      <c r="CA402" t="str">
        <f>IF(AND(BS398&gt;0.25,BS398&lt;=0.5),IF(CA399&lt;BT399,BS402+(CA399-BS399)*(BT402-BS402)/(BT399-BS399),IF(CA399&lt;BU399,BT402+(CA399-BT399)*(BU402-BT402)/(BU399-BT399),IF(CA399&lt;BV399,BU402+(CA399-BU399)*(BV402-BU402)/(BV399-BU399),IF(CA399&lt;BW399,BV402+(CA399-BV399)*(BW402-BV402)/(BW399-BV399),IF(CA399&lt;BX399,BW402+(CA399-BW399)*(BX402-BW402)/(BX399-BW399),IF(CA399&lt;BY399,BX402+(CA399-BX399)*(BY402-BX402)/(BY399-BX399),IF(CA399&lt;BZ399,BY402+(CA399-BY399)*(BZ402-BY402)/(BZ399-BY399),BZ402))))))),"")</f>
        <v/>
      </c>
      <c r="CI402" t="str">
        <v>0.25-0.5</v>
      </c>
      <c r="CJ402" t="str">
        <f>IF(AND(CJ398&gt;0.25,CJ398&lt;=0.5),CJ401+(CJ398-CI401)*(CJ403-CJ401)/(CI403-CI401),"")</f>
        <v/>
      </c>
      <c r="CK402" t="str">
        <f>IF(AND(CJ398&gt;0.25,CJ398&lt;=0.5),CK401+(CJ398-CI401)*(CK403-CK401)/(CI403-CI401),"")</f>
        <v/>
      </c>
      <c r="CL402" t="str">
        <f>IF(AND(CJ398&gt;0.25,CJ398&lt;=0.5),CL401+(CJ398-CI401)*(CL403-CL401)/(CI403-CI401),"")</f>
        <v/>
      </c>
      <c r="CM402" t="str">
        <f>IF(AND(CJ398&gt;0.25,CJ398&lt;=0.5),CM401+(CJ398-CI401)*(CM403-CM401)/(CI403-CI401),"")</f>
        <v/>
      </c>
      <c r="CN402" t="str">
        <f>IF(AND(CJ398&gt;0.25,CJ398&lt;=0.5),CN401+(CJ398-CI401)*(CN403-CN401)/(CI403-CI401),"")</f>
        <v/>
      </c>
      <c r="CO402" t="str">
        <f>IF(AND(CJ398&gt;0.25,CJ398&lt;=0.5),CO401+(CJ398-CI401)*(CO403-CO401)/(CI403-CI401),"")</f>
        <v/>
      </c>
      <c r="CP402" t="str">
        <f>IF(AND(CJ398&gt;0.25,CJ398&lt;=0.5),CP401+(CJ398-CI401)*(CP403-CP401)/(CI403-CI401),"")</f>
        <v/>
      </c>
      <c r="CQ402" t="str">
        <f>IF(AND(CJ398&gt;0.25,CJ398&lt;=0.5),CQ401+(CJ398-CI401)*(CQ403-CQ401)/(CI403-CI401),"")</f>
        <v/>
      </c>
      <c r="CR402" t="str">
        <f>IF(AND(CJ398&gt;0.25,CJ398&lt;=0.5),IF(CR399&lt;CK399,CJ402+(CR399-CJ399)*(CK402-CJ402)/(CK399-CJ399),IF(CR399&lt;CL399,CK402+(CR399-CK399)*(CL402-CK402)/(CL399-CK399),IF(CR399&lt;CM399,CL402+(CR399-CL399)*(CM402-CL402)/(CM399-CL399),IF(CR399&lt;CN399,CM402+(CR399-CM399)*(CN402-CM402)/(CN399-CM399),IF(CR399&lt;CO399,CN402+(CR399-CN399)*(CO402-CN402)/(CO399-CN399),IF(CR399&lt;CP399,CO402+(CR399-CO399)*(CP402-CO402)/(CP399-CO399),IF(CR399&lt;CQ399,CP402+(CR399-CP399)*(CQ402-CP402)/(CQ399-CP399),CQ402))))))),"")</f>
        <v/>
      </c>
      <c r="CZ402" t="str">
        <v>0.25-0.5</v>
      </c>
      <c r="DA402" t="str">
        <f>IF(AND(DA398&gt;0.25,DA398&lt;=0.5),DA401+(DA398-CZ401)*(DA403-DA401)/(CZ403-CZ401),"")</f>
        <v/>
      </c>
      <c r="DB402" t="str">
        <f>IF(AND(DA398&gt;0.25,DA398&lt;=0.5),DB401+(DA398-CZ401)*(DB403-DB401)/(CZ403-CZ401),"")</f>
        <v/>
      </c>
      <c r="DC402" t="str">
        <f>IF(AND(DA398&gt;0.25,DA398&lt;=0.5),DC401+(DA398-CZ401)*(DC403-DC401)/(CZ403-CZ401),"")</f>
        <v/>
      </c>
      <c r="DD402" t="str">
        <f>IF(AND(DA398&gt;0.25,DA398&lt;=0.5),DD401+(DA398-CZ401)*(DD403-DD401)/(CZ403-CZ401),"")</f>
        <v/>
      </c>
      <c r="DE402" t="str">
        <f>IF(AND(DA398&gt;0.25,DA398&lt;=0.5),DE401+(DA398-CZ401)*(DE403-DE401)/(CZ403-CZ401),"")</f>
        <v/>
      </c>
      <c r="DF402" t="str">
        <f>IF(AND(DA398&gt;0.25,DA398&lt;=0.5),DF401+(DA398-CZ401)*(DF403-DF401)/(CZ403-CZ401),"")</f>
        <v/>
      </c>
      <c r="DG402" t="str">
        <f>IF(AND(DA398&gt;0.25,DA398&lt;=0.5),DG401+(DA398-CZ401)*(DG403-DG401)/(CZ403-CZ401),"")</f>
        <v/>
      </c>
      <c r="DH402" t="str">
        <f>IF(AND(DA398&gt;0.25,DA398&lt;=0.5),DH401+(DA398-CZ401)*(DH403-DH401)/(CZ403-CZ401),"")</f>
        <v/>
      </c>
      <c r="DI402" t="str">
        <f>IF(AND(DA398&gt;0.25,DA398&lt;=0.5),IF(DI399&lt;DB399,DA402+(DI399-DA399)*(DB402-DA402)/(DB399-DA399),IF(DI399&lt;DC399,DB402+(DI399-DB399)*(DC402-DB402)/(DC399-DB399),IF(DI399&lt;DD399,DC402+(DI399-DC399)*(DD402-DC402)/(DD399-DC399),IF(DI399&lt;DE399,DD402+(DI399-DD399)*(DE402-DD402)/(DE399-DD399),IF(DI399&lt;DF399,DE402+(DI399-DE399)*(DF402-DE402)/(DF399-DE399),IF(DI399&lt;DG399,DF402+(DI399-DF399)*(DG402-DF402)/(DG399-DF399),IF(DI399&lt;DH399,DG402+(DI399-DG399)*(DH402-DG402)/(DH399-DG399),DH402))))))),"")</f>
        <v/>
      </c>
      <c r="DQ402" t="str">
        <v>0.25-0.5</v>
      </c>
      <c r="DR402" t="str">
        <f>IF(AND(DR398&gt;0.25,DR398&lt;=0.5),DR401+(DR398-DQ401)*(DR403-DR401)/(DQ403-DQ401),"")</f>
        <v/>
      </c>
      <c r="DS402" t="str">
        <f>IF(AND(DR398&gt;0.25,DR398&lt;=0.5),DS401+(DR398-DQ401)*(DS403-DS401)/(DQ403-DQ401),"")</f>
        <v/>
      </c>
      <c r="DT402" t="str">
        <f>IF(AND(DR398&gt;0.25,DR398&lt;=0.5),DT401+(DR398-DQ401)*(DT403-DT401)/(DQ403-DQ401),"")</f>
        <v/>
      </c>
      <c r="DU402" t="str">
        <f>IF(AND(DR398&gt;0.25,DR398&lt;=0.5),DU401+(DR398-DQ401)*(DU403-DU401)/(DQ403-DQ401),"")</f>
        <v/>
      </c>
      <c r="DV402" t="str">
        <f>IF(AND(DR398&gt;0.25,DR398&lt;=0.5),DV401+(DR398-DQ401)*(DV403-DV401)/(DQ403-DQ401),"")</f>
        <v/>
      </c>
      <c r="DW402" t="str">
        <f>IF(AND(DR398&gt;0.25,DR398&lt;=0.5),DW401+(DR398-DQ401)*(DW403-DW401)/(DQ403-DQ401),"")</f>
        <v/>
      </c>
      <c r="DX402" t="str">
        <f>IF(AND(DR398&gt;0.25,DR398&lt;=0.5),DX401+(DR398-DQ401)*(DX403-DX401)/(DQ403-DQ401),"")</f>
        <v/>
      </c>
      <c r="DY402" t="str">
        <f>IF(AND(DR398&gt;0.25,DR398&lt;=0.5),DY401+(DR398-DQ401)*(DY403-DY401)/(DQ403-DQ401),"")</f>
        <v/>
      </c>
      <c r="DZ402" t="str">
        <f>IF(AND(DR398&gt;0.25,DR398&lt;=0.5),IF(DZ399&lt;DS399,DR402+(DZ399-DR399)*(DS402-DR402)/(DS399-DR399),IF(DZ399&lt;DT399,DS402+(DZ399-DS399)*(DT402-DS402)/(DT399-DS399),IF(DZ399&lt;DU399,DT402+(DZ399-DT399)*(DU402-DT402)/(DU399-DT399),IF(DZ399&lt;DV399,DU402+(DZ399-DU399)*(DV402-DU402)/(DV399-DU399),IF(DZ399&lt;DW399,DV402+(DZ399-DV399)*(DW402-DV402)/(DW399-DV399),IF(DZ399&lt;DX399,DW402+(DZ399-DW399)*(DX402-DW402)/(DX399-DW399),IF(DZ399&lt;DY399,DX402+(DZ399-DX399)*(DY402-DX402)/(DY399-DX399),DY402))))))),"")</f>
        <v/>
      </c>
    </row>
    <row r="403">
      <c r="B403">
        <v>0.5</v>
      </c>
      <c r="C403">
        <f>IF(C387="A",-0.9,-0.18)</f>
        <v>-0.9</v>
      </c>
      <c r="D403">
        <f>IF(C387="A",-0.7,-0.18)</f>
        <v>-0.7</v>
      </c>
      <c r="E403">
        <f>IF(C387="A",-0.4,0)</f>
        <v>-0.4</v>
      </c>
      <c r="F403">
        <f>IF(C387="A",-0.3,0.2)</f>
        <v>-0.3</v>
      </c>
      <c r="G403">
        <f>IF(C387="A",-0.2,0.2)</f>
        <v>-0.2</v>
      </c>
      <c r="H403">
        <f>IF(C387="A",-0.2,0.3)</f>
        <v>-0.2</v>
      </c>
      <c r="I403">
        <f>IF(C387="A",0,0.4)</f>
        <v>0</v>
      </c>
      <c r="J403">
        <v>0.6</v>
      </c>
      <c r="S403">
        <v>0.5</v>
      </c>
      <c r="T403">
        <f>IF(T387="A",-0.9,-0.18)</f>
        <v>-0.18</v>
      </c>
      <c r="U403">
        <f>IF(T387="A",-0.7,-0.18)</f>
        <v>-0.18</v>
      </c>
      <c r="V403">
        <f>IF(T387="A",-0.4,0)</f>
        <v>0</v>
      </c>
      <c r="W403">
        <f>IF(T387="A",-0.3,0.2)</f>
        <v>0.2</v>
      </c>
      <c r="X403">
        <f>IF(T387="A",-0.2,0.2)</f>
        <v>0.2</v>
      </c>
      <c r="Y403">
        <f>IF(T387="A",-0.2,0.3)</f>
        <v>0.3</v>
      </c>
      <c r="Z403">
        <f>IF(T387="A",0,0.4)</f>
        <v>0.4</v>
      </c>
      <c r="AA403">
        <v>0.6</v>
      </c>
      <c r="AJ403">
        <v>0.5</v>
      </c>
      <c r="AK403">
        <f>IF(AK387="A",-0.9,-0.18)</f>
        <v>-0.9</v>
      </c>
      <c r="AL403">
        <f>IF(AK387="A",-0.7,-0.18)</f>
        <v>-0.7</v>
      </c>
      <c r="AM403">
        <f>IF(AK387="A",-0.4,0)</f>
        <v>-0.4</v>
      </c>
      <c r="AN403">
        <f>IF(AK387="A",-0.3,0.2)</f>
        <v>-0.3</v>
      </c>
      <c r="AO403">
        <f>IF(AK387="A",-0.2,0.2)</f>
        <v>-0.2</v>
      </c>
      <c r="AP403">
        <f>IF(AK387="A",-0.2,0.3)</f>
        <v>-0.2</v>
      </c>
      <c r="AQ403">
        <f>IF(AK387="A",0,0.4)</f>
        <v>0</v>
      </c>
      <c r="AR403">
        <v>0.6</v>
      </c>
      <c r="BA403">
        <v>0.5</v>
      </c>
      <c r="BB403">
        <f>IF(BB387="A",-0.9,-0.18)</f>
        <v>-0.18</v>
      </c>
      <c r="BC403">
        <f>IF(BB387="A",-0.7,-0.18)</f>
        <v>-0.18</v>
      </c>
      <c r="BD403">
        <f>IF(BB387="A",-0.4,0)</f>
        <v>0</v>
      </c>
      <c r="BE403">
        <f>IF(BB387="A",-0.3,0.2)</f>
        <v>0.2</v>
      </c>
      <c r="BF403">
        <f>IF(BB387="A",-0.2,0.2)</f>
        <v>0.2</v>
      </c>
      <c r="BG403">
        <f>IF(BB387="A",-0.2,0.3)</f>
        <v>0.3</v>
      </c>
      <c r="BH403">
        <f>IF(BB387="A",0,0.4)</f>
        <v>0.4</v>
      </c>
      <c r="BI403">
        <v>0.6</v>
      </c>
      <c r="BR403">
        <v>0.5</v>
      </c>
      <c r="BS403">
        <f>IF(BS387="A",-0.9,-0.18)</f>
        <v>-0.9</v>
      </c>
      <c r="BT403">
        <f>IF(BS387="A",-0.7,-0.18)</f>
        <v>-0.7</v>
      </c>
      <c r="BU403">
        <f>IF(BS387="A",-0.4,0)</f>
        <v>-0.4</v>
      </c>
      <c r="BV403">
        <f>IF(BS387="A",-0.3,0.2)</f>
        <v>-0.3</v>
      </c>
      <c r="BW403">
        <f>IF(BS387="A",-0.2,0.2)</f>
        <v>-0.2</v>
      </c>
      <c r="BX403">
        <f>IF(BS387="A",-0.2,0.3)</f>
        <v>-0.2</v>
      </c>
      <c r="BY403">
        <f>IF(BS387="A",0,0.4)</f>
        <v>0</v>
      </c>
      <c r="BZ403">
        <v>0.6</v>
      </c>
      <c r="CI403">
        <v>0.5</v>
      </c>
      <c r="CJ403">
        <f>IF(CJ387="A",-0.9,-0.18)</f>
        <v>-0.18</v>
      </c>
      <c r="CK403">
        <f>IF(CJ387="A",-0.7,-0.18)</f>
        <v>-0.18</v>
      </c>
      <c r="CL403">
        <f>IF(CJ387="A",-0.4,0)</f>
        <v>0</v>
      </c>
      <c r="CM403">
        <f>IF(CJ387="A",-0.3,0.2)</f>
        <v>0.2</v>
      </c>
      <c r="CN403">
        <f>IF(CJ387="A",-0.2,0.2)</f>
        <v>0.2</v>
      </c>
      <c r="CO403">
        <f>IF(CJ387="A",-0.2,0.3)</f>
        <v>0.3</v>
      </c>
      <c r="CP403">
        <f>IF(CJ387="A",0,0.4)</f>
        <v>0.4</v>
      </c>
      <c r="CQ403">
        <v>0.6</v>
      </c>
      <c r="CZ403">
        <v>0.5</v>
      </c>
      <c r="DA403">
        <f>IF(DA387="A",-0.9,-0.18)</f>
        <v>-0.9</v>
      </c>
      <c r="DB403">
        <f>IF(DA387="A",-0.7,-0.18)</f>
        <v>-0.7</v>
      </c>
      <c r="DC403">
        <f>IF(DA387="A",-0.4,0)</f>
        <v>-0.4</v>
      </c>
      <c r="DD403">
        <f>IF(DA387="A",-0.3,0.2)</f>
        <v>-0.3</v>
      </c>
      <c r="DE403">
        <f>IF(DA387="A",-0.2,0.2)</f>
        <v>-0.2</v>
      </c>
      <c r="DF403">
        <f>IF(DA387="A",-0.2,0.3)</f>
        <v>-0.2</v>
      </c>
      <c r="DG403">
        <f>IF(DA387="A",0,0.4)</f>
        <v>0</v>
      </c>
      <c r="DH403">
        <v>0.6</v>
      </c>
      <c r="DQ403">
        <v>0.5</v>
      </c>
      <c r="DR403">
        <f>IF(DR387="A",-0.9,-0.18)</f>
        <v>-0.18</v>
      </c>
      <c r="DS403">
        <f>IF(DR387="A",-0.7,-0.18)</f>
        <v>-0.18</v>
      </c>
      <c r="DT403">
        <f>IF(DR387="A",-0.4,0)</f>
        <v>0</v>
      </c>
      <c r="DU403">
        <f>IF(DR387="A",-0.3,0.2)</f>
        <v>0.2</v>
      </c>
      <c r="DV403">
        <f>IF(DR387="A",-0.2,0.2)</f>
        <v>0.2</v>
      </c>
      <c r="DW403">
        <f>IF(DR387="A",-0.2,0.3)</f>
        <v>0.3</v>
      </c>
      <c r="DX403">
        <f>IF(DR387="A",0,0.4)</f>
        <v>0.4</v>
      </c>
      <c r="DY403">
        <v>0.6</v>
      </c>
    </row>
    <row r="404">
      <c r="B404" t="str">
        <v>0.5-1.0</v>
      </c>
      <c r="C404" t="str">
        <f>IF(AND(C398&gt;0.5,C398&lt;=1),C403+(C398-B403)*(C405-C403)/(B405-B403),"")</f>
        <v/>
      </c>
      <c r="D404" t="str">
        <f>IF(AND(C398&gt;0.5,C398&lt;=1),D403+(C398-B403)*(D405-D403)/(B405-B403),"")</f>
        <v/>
      </c>
      <c r="E404" t="str">
        <f>IF(AND(C398&gt;0.5,C398&lt;=1),E403+(C398-B403)*(E405-E403)/(B405-B403),"")</f>
        <v/>
      </c>
      <c r="F404" t="str">
        <f>IF(AND(C398&gt;0.5,C398&lt;=1),F403+(C398-B403)*(F405-F403)/(B405-B403),"")</f>
        <v/>
      </c>
      <c r="G404" t="str">
        <f>IF(AND(C398&gt;0.5,C398&lt;=1),G403+(C398-B403)*(G405-G403)/(B405-B403),"")</f>
        <v/>
      </c>
      <c r="H404" t="str">
        <f>IF(AND(C398&gt;0.5,C398&lt;=1),H403+(C398-B403)*(H405-H403)/(B405-B403),"")</f>
        <v/>
      </c>
      <c r="I404" t="str">
        <f>IF(AND(C398&gt;0.5,C398&lt;=1),I403+(C398-B403)*(I405-I403)/(B405-B403),"")</f>
        <v/>
      </c>
      <c r="J404" t="str">
        <f>IF(AND(C398&gt;0.5,C398&lt;=1),J403+(C398-B403)*(J405-J403)/(B405-B403),"")</f>
        <v/>
      </c>
      <c r="K404" t="str">
        <f>IF(AND(C398&gt;0.5,C398&lt;=1),IF(K399&lt;D399,C404+(K399-C399)*(D404-C404)/(D399-C399),IF(K399&lt;E399,D404+(K399-D399)*(E404-D404)/(E399-D399),IF(K399&lt;F399,E404+(K399-E399)*(F404-E404)/(F399-E399),IF(K399&lt;G399,F404+(K399-F399)*(G404-F404)/(G399-F399),IF(K399&lt;H399,G404+(K399-G399)*(H404-G404)/(H399-G399),IF(K399&lt;I399,H404+(K399-H399)*(I404-H404)/(I399-H399),IF(K399&lt;J399,I404+(K399-I399)*(J404-I404)/(J399-I399),J404))))))),"")</f>
        <v/>
      </c>
      <c r="S404" t="str">
        <v>0.5-1.0</v>
      </c>
      <c r="T404" t="str">
        <f>IF(AND(T398&gt;0.5,T398&lt;=1),T403+(T398-S403)*(T405-T403)/(S405-S403),"")</f>
        <v/>
      </c>
      <c r="U404" t="str">
        <f>IF(AND(T398&gt;0.5,T398&lt;=1),U403+(T398-S403)*(U405-U403)/(S405-S403),"")</f>
        <v/>
      </c>
      <c r="V404" t="str">
        <f>IF(AND(T398&gt;0.5,T398&lt;=1),V403+(T398-S403)*(V405-V403)/(S405-S403),"")</f>
        <v/>
      </c>
      <c r="W404" t="str">
        <f>IF(AND(T398&gt;0.5,T398&lt;=1),W403+(T398-S403)*(W405-W403)/(S405-S403),"")</f>
        <v/>
      </c>
      <c r="X404" t="str">
        <f>IF(AND(T398&gt;0.5,T398&lt;=1),X403+(T398-S403)*(X405-X403)/(S405-S403),"")</f>
        <v/>
      </c>
      <c r="Y404" t="str">
        <f>IF(AND(T398&gt;0.5,T398&lt;=1),Y403+(T398-S403)*(Y405-Y403)/(S405-S403),"")</f>
        <v/>
      </c>
      <c r="Z404" t="str">
        <f>IF(AND(T398&gt;0.5,T398&lt;=1),Z403+(T398-S403)*(Z405-Z403)/(S405-S403),"")</f>
        <v/>
      </c>
      <c r="AA404" t="str">
        <f>IF(AND(T398&gt;0.5,T398&lt;=1),AA403+(T398-S403)*(AA405-AA403)/(S405-S403),"")</f>
        <v/>
      </c>
      <c r="AB404" t="str">
        <f>IF(AND(T398&gt;0.5,T398&lt;=1),IF(AB399&lt;U399,T404+(AB399-T399)*(U404-T404)/(U399-T399),IF(AB399&lt;V399,U404+(AB399-U399)*(V404-U404)/(V399-U399),IF(AB399&lt;W399,V404+(AB399-V399)*(W404-V404)/(W399-V399),IF(AB399&lt;X399,W404+(AB399-W399)*(X404-W404)/(X399-W399),IF(AB399&lt;Y399,X404+(AB399-X399)*(Y404-X404)/(Y399-X399),IF(AB399&lt;Z399,Y404+(AB399-Y399)*(Z404-Y404)/(Z399-Y399),IF(AB399&lt;AA399,Z404+(AB399-Z399)*(AA404-Z404)/(AA399-Z399),AA404))))))),"")</f>
        <v/>
      </c>
      <c r="AJ404" t="str">
        <v>0.5-1.0</v>
      </c>
      <c r="AK404" t="str">
        <f>IF(AND(AK398&gt;0.5,AK398&lt;=1),AK403+(AK398-AJ403)*(AK405-AK403)/(AJ405-AJ403),"")</f>
        <v/>
      </c>
      <c r="AL404" t="str">
        <f>IF(AND(AK398&gt;0.5,AK398&lt;=1),AL403+(AK398-AJ403)*(AL405-AL403)/(AJ405-AJ403),"")</f>
        <v/>
      </c>
      <c r="AM404" t="str">
        <f>IF(AND(AK398&gt;0.5,AK398&lt;=1),AM403+(AK398-AJ403)*(AM405-AM403)/(AJ405-AJ403),"")</f>
        <v/>
      </c>
      <c r="AN404" t="str">
        <f>IF(AND(AK398&gt;0.5,AK398&lt;=1),AN403+(AK398-AJ403)*(AN405-AN403)/(AJ405-AJ403),"")</f>
        <v/>
      </c>
      <c r="AO404" t="str">
        <f>IF(AND(AK398&gt;0.5,AK398&lt;=1),AO403+(AK398-AJ403)*(AO405-AO403)/(AJ405-AJ403),"")</f>
        <v/>
      </c>
      <c r="AP404" t="str">
        <f>IF(AND(AK398&gt;0.5,AK398&lt;=1),AP403+(AK398-AJ403)*(AP405-AP403)/(AJ405-AJ403),"")</f>
        <v/>
      </c>
      <c r="AQ404" t="str">
        <f>IF(AND(AK398&gt;0.5,AK398&lt;=1),AQ403+(AK398-AJ403)*(AQ405-AQ403)/(AJ405-AJ403),"")</f>
        <v/>
      </c>
      <c r="AR404" t="str">
        <f>IF(AND(AK398&gt;0.5,AK398&lt;=1),AR403+(AK398-AJ403)*(AR405-AR403)/(AJ405-AJ403),"")</f>
        <v/>
      </c>
      <c r="AS404" t="str">
        <f>IF(AND(AK398&gt;0.5,AK398&lt;=1),IF(AS399&lt;AL399,AK404+(AS399-AK399)*(AL404-AK404)/(AL399-AK399),IF(AS399&lt;AM399,AL404+(AS399-AL399)*(AM404-AL404)/(AM399-AL399),IF(AS399&lt;AN399,AM404+(AS399-AM399)*(AN404-AM404)/(AN399-AM399),IF(AS399&lt;AO399,AN404+(AS399-AN399)*(AO404-AN404)/(AO399-AN399),IF(AS399&lt;AP399,AO404+(AS399-AO399)*(AP404-AO404)/(AP399-AO399),IF(AS399&lt;AQ399,AP404+(AS399-AP399)*(AQ404-AP404)/(AQ399-AP399),IF(AS399&lt;AR399,AQ404+(AS399-AQ399)*(AR404-AQ404)/(AR399-AQ399),AR404))))))),"")</f>
        <v/>
      </c>
      <c r="BA404" t="str">
        <v>0.5-1.0</v>
      </c>
      <c r="BB404" t="str">
        <f>IF(AND(BB398&gt;0.5,BB398&lt;=1),BB403+(BB398-BA403)*(BB405-BB403)/(BA405-BA403),"")</f>
        <v/>
      </c>
      <c r="BC404" t="str">
        <f>IF(AND(BB398&gt;0.5,BB398&lt;=1),BC403+(BB398-BA403)*(BC405-BC403)/(BA405-BA403),"")</f>
        <v/>
      </c>
      <c r="BD404" t="str">
        <f>IF(AND(BB398&gt;0.5,BB398&lt;=1),BD403+(BB398-BA403)*(BD405-BD403)/(BA405-BA403),"")</f>
        <v/>
      </c>
      <c r="BE404" t="str">
        <f>IF(AND(BB398&gt;0.5,BB398&lt;=1),BE403+(BB398-BA403)*(BE405-BE403)/(BA405-BA403),"")</f>
        <v/>
      </c>
      <c r="BF404" t="str">
        <f>IF(AND(BB398&gt;0.5,BB398&lt;=1),BF403+(BB398-BA403)*(BF405-BF403)/(BA405-BA403),"")</f>
        <v/>
      </c>
      <c r="BG404" t="str">
        <f>IF(AND(BB398&gt;0.5,BB398&lt;=1),BG403+(BB398-BA403)*(BG405-BG403)/(BA405-BA403),"")</f>
        <v/>
      </c>
      <c r="BH404" t="str">
        <f>IF(AND(BB398&gt;0.5,BB398&lt;=1),BH403+(BB398-BA403)*(BH405-BH403)/(BA405-BA403),"")</f>
        <v/>
      </c>
      <c r="BI404" t="str">
        <f>IF(AND(BB398&gt;0.5,BB398&lt;=1),BI403+(BB398-BA403)*(BI405-BI403)/(BA405-BA403),"")</f>
        <v/>
      </c>
      <c r="BJ404" t="str">
        <f>IF(AND(BB398&gt;0.5,BB398&lt;=1),IF(BJ399&lt;BC399,BB404+(BJ399-BB399)*(BC404-BB404)/(BC399-BB399),IF(BJ399&lt;BD399,BC404+(BJ399-BC399)*(BD404-BC404)/(BD399-BC399),IF(BJ399&lt;BE399,BD404+(BJ399-BD399)*(BE404-BD404)/(BE399-BD399),IF(BJ399&lt;BF399,BE404+(BJ399-BE399)*(BF404-BE404)/(BF399-BE399),IF(BJ399&lt;BG399,BF404+(BJ399-BF399)*(BG404-BF404)/(BG399-BF399),IF(BJ399&lt;BH399,BG404+(BJ399-BG399)*(BH404-BG404)/(BH399-BG399),IF(BJ399&lt;BI399,BH404+(BJ399-BH399)*(BI404-BH404)/(BI399-BH399),BI404))))))),"")</f>
        <v/>
      </c>
      <c r="BR404" t="str">
        <v>0.5-1.0</v>
      </c>
      <c r="BS404">
        <f>IF(AND(BS398&gt;0.5,BS398&lt;=1),BS403+(BS398-BR403)*(BS405-BS403)/(BR405-BR403),"")</f>
        <v>-0.9400000000000001</v>
      </c>
      <c r="BT404">
        <f>IF(AND(BS398&gt;0.5,BS398&lt;=1),BT403+(BS398-BR403)*(BT405-BT403)/(BR405-BR403),"")</f>
        <v>-0.73</v>
      </c>
      <c r="BU404">
        <f>IF(AND(BS398&gt;0.5,BS398&lt;=1),BU403+(BS398-BR403)*(BU405-BU403)/(BR405-BR403),"")</f>
        <v>-0.43000000000000005</v>
      </c>
      <c r="BV404">
        <f>IF(AND(BS398&gt;0.5,BS398&lt;=1),BV403+(BS398-BR403)*(BV405-BV403)/(BR405-BR403),"")</f>
        <v>-0.32</v>
      </c>
      <c r="BW404">
        <f>IF(AND(BS398&gt;0.5,BS398&lt;=1),BW403+(BS398-BR403)*(BW405-BW403)/(BR405-BR403),"")</f>
        <v>-0.21000000000000002</v>
      </c>
      <c r="BX404">
        <f>IF(AND(BS398&gt;0.5,BS398&lt;=1),BX403+(BS398-BR403)*(BX405-BX403)/(BR405-BR403),"")</f>
        <v>-0.2</v>
      </c>
      <c r="BY404">
        <f>IF(AND(BS398&gt;0.5,BS398&lt;=1),BY403+(BS398-BR403)*(BY405-BY403)/(BR405-BR403),"")</f>
        <v>0</v>
      </c>
      <c r="BZ404">
        <f>IF(AND(BS398&gt;0.5,BS398&lt;=1),BZ403+(BS398-BR403)*(BZ405-BZ403)/(BR405-BR403),"")</f>
        <v>0.6</v>
      </c>
      <c r="CA404">
        <f>IF(AND(BS398&gt;0.5,BS398&lt;=1),IF(CA399&lt;BT399,BS404+(CA399-BS399)*(BT404-BS404)/(BT399-BS399),IF(CA399&lt;BU399,BT404+(CA399-BT399)*(BU404-BT404)/(BU399-BT399),IF(CA399&lt;BV399,BU404+(CA399-BU399)*(BV404-BU404)/(BV399-BU399),IF(CA399&lt;BW399,BV404+(CA399-BV399)*(BW404-BV404)/(BW399-BV399),IF(CA399&lt;BX399,BW404+(CA399-BW399)*(BX404-BW404)/(BX399-BW399),IF(CA399&lt;BY399,BX404+(CA399-BX399)*(BY404-BX404)/(BY399-BX399),IF(CA399&lt;BZ399,BY404+(CA399-BY399)*(BZ404-BY404)/(BZ399-BY399),BZ404))))))),"")</f>
        <v>-0.20807243462787625</v>
      </c>
      <c r="CI404" t="str">
        <v>0.5-1.0</v>
      </c>
      <c r="CJ404">
        <f>IF(AND(CJ398&gt;0.5,CJ398&lt;=1),CJ403+(CJ398-CI403)*(CJ405-CJ403)/(CI405-CI403),"")</f>
        <v>-0.18</v>
      </c>
      <c r="CK404">
        <f>IF(AND(CJ398&gt;0.5,CJ398&lt;=1),CK403+(CJ398-CI403)*(CK405-CK403)/(CI405-CI403),"")</f>
        <v>-0.18</v>
      </c>
      <c r="CL404">
        <f>IF(AND(CJ398&gt;0.5,CJ398&lt;=1),CL403+(CJ398-CI403)*(CL405-CL403)/(CI405-CI403),"")</f>
        <v>-0.018000000000000016</v>
      </c>
      <c r="CM404">
        <f>IF(AND(CJ398&gt;0.5,CJ398&lt;=1),CM403+(CJ398-CI403)*(CM405-CM403)/(CI405-CI403),"")</f>
        <v>0.18</v>
      </c>
      <c r="CN404">
        <f>IF(AND(CJ398&gt;0.5,CJ398&lt;=1),CN403+(CJ398-CI403)*(CN405-CN403)/(CI405-CI403),"")</f>
        <v>0.2</v>
      </c>
      <c r="CO404">
        <f>IF(AND(CJ398&gt;0.5,CJ398&lt;=1),CO403+(CJ398-CI403)*(CO405-CO403)/(CI405-CI403),"")</f>
        <v>0.29</v>
      </c>
      <c r="CP404">
        <f>IF(AND(CJ398&gt;0.5,CJ398&lt;=1),CP403+(CJ398-CI403)*(CP405-CP403)/(CI405-CI403),"")</f>
        <v>0.39</v>
      </c>
      <c r="CQ404">
        <f>IF(AND(CJ398&gt;0.5,CJ398&lt;=1),CQ403+(CJ398-CI403)*(CQ405-CQ403)/(CI405-CI403),"")</f>
        <v>0.6</v>
      </c>
      <c r="CR404">
        <f>IF(AND(CJ398&gt;0.5,CJ398&lt;=1),IF(CR399&lt;CK399,CJ404+(CR399-CJ399)*(CK404-CJ404)/(CK399-CJ399),IF(CR399&lt;CL399,CK404+(CR399-CK399)*(CL404-CK404)/(CL399-CK399),IF(CR399&lt;CM399,CL404+(CR399-CL399)*(CM404-CL404)/(CM399-CL399),IF(CR399&lt;CN399,CM404+(CR399-CM399)*(CN404-CM404)/(CN399-CM399),IF(CR399&lt;CO399,CN404+(CR399-CN399)*(CO404-CN404)/(CO399-CN399),IF(CR399&lt;CP399,CO404+(CR399-CO399)*(CP404-CO404)/(CP399-CO399),IF(CR399&lt;CQ399,CP404+(CR399-CP399)*(CQ404-CP404)/(CQ399-CP399),CQ404))))))),"")</f>
        <v>0.2173480883491139</v>
      </c>
      <c r="CZ404" t="str">
        <v>0.5-1.0</v>
      </c>
      <c r="DA404">
        <f>IF(AND(DA398&gt;0.5,DA398&lt;=1),DA403+(DA398-CZ403)*(DA405-DA403)/(CZ405-CZ403),"")</f>
        <v>-0.9400000000000001</v>
      </c>
      <c r="DB404">
        <f>IF(AND(DA398&gt;0.5,DA398&lt;=1),DB403+(DA398-CZ403)*(DB405-DB403)/(CZ405-CZ403),"")</f>
        <v>-0.73</v>
      </c>
      <c r="DC404">
        <f>IF(AND(DA398&gt;0.5,DA398&lt;=1),DC403+(DA398-CZ403)*(DC405-DC403)/(CZ405-CZ403),"")</f>
        <v>-0.43000000000000005</v>
      </c>
      <c r="DD404">
        <f>IF(AND(DA398&gt;0.5,DA398&lt;=1),DD403+(DA398-CZ403)*(DD405-DD403)/(CZ405-CZ403),"")</f>
        <v>-0.32</v>
      </c>
      <c r="DE404">
        <f>IF(AND(DA398&gt;0.5,DA398&lt;=1),DE403+(DA398-CZ403)*(DE405-DE403)/(CZ405-CZ403),"")</f>
        <v>-0.21000000000000002</v>
      </c>
      <c r="DF404">
        <f>IF(AND(DA398&gt;0.5,DA398&lt;=1),DF403+(DA398-CZ403)*(DF405-DF403)/(CZ405-CZ403),"")</f>
        <v>-0.2</v>
      </c>
      <c r="DG404">
        <f>IF(AND(DA398&gt;0.5,DA398&lt;=1),DG403+(DA398-CZ403)*(DG405-DG403)/(CZ405-CZ403),"")</f>
        <v>0</v>
      </c>
      <c r="DH404">
        <f>IF(AND(DA398&gt;0.5,DA398&lt;=1),DH403+(DA398-CZ403)*(DH405-DH403)/(CZ405-CZ403),"")</f>
        <v>0.6</v>
      </c>
      <c r="DI404">
        <f>IF(AND(DA398&gt;0.5,DA398&lt;=1),IF(DI399&lt;DB399,DA404+(DI399-DA399)*(DB404-DA404)/(DB399-DA399),IF(DI399&lt;DC399,DB404+(DI399-DB399)*(DC404-DB404)/(DC399-DB399),IF(DI399&lt;DD399,DC404+(DI399-DC399)*(DD404-DC404)/(DD399-DC399),IF(DI399&lt;DE399,DD404+(DI399-DD399)*(DE404-DD404)/(DE399-DD399),IF(DI399&lt;DF399,DE404+(DI399-DE399)*(DF404-DE404)/(DF399-DE399),IF(DI399&lt;DG399,DF404+(DI399-DF399)*(DG404-DF404)/(DG399-DF399),IF(DI399&lt;DH399,DG404+(DI399-DG399)*(DH404-DG404)/(DH399-DG399),DH404))))))),"")</f>
        <v>-0.20807243462787625</v>
      </c>
      <c r="DQ404" t="str">
        <v>0.5-1.0</v>
      </c>
      <c r="DR404">
        <f>IF(AND(DR398&gt;0.5,DR398&lt;=1),DR403+(DR398-DQ403)*(DR405-DR403)/(DQ405-DQ403),"")</f>
        <v>-0.18</v>
      </c>
      <c r="DS404">
        <f>IF(AND(DR398&gt;0.5,DR398&lt;=1),DS403+(DR398-DQ403)*(DS405-DS403)/(DQ405-DQ403),"")</f>
        <v>-0.18</v>
      </c>
      <c r="DT404">
        <f>IF(AND(DR398&gt;0.5,DR398&lt;=1),DT403+(DR398-DQ403)*(DT405-DT403)/(DQ405-DQ403),"")</f>
        <v>-0.018000000000000016</v>
      </c>
      <c r="DU404">
        <f>IF(AND(DR398&gt;0.5,DR398&lt;=1),DU403+(DR398-DQ403)*(DU405-DU403)/(DQ405-DQ403),"")</f>
        <v>0.18</v>
      </c>
      <c r="DV404">
        <f>IF(AND(DR398&gt;0.5,DR398&lt;=1),DV403+(DR398-DQ403)*(DV405-DV403)/(DQ405-DQ403),"")</f>
        <v>0.2</v>
      </c>
      <c r="DW404">
        <f>IF(AND(DR398&gt;0.5,DR398&lt;=1),DW403+(DR398-DQ403)*(DW405-DW403)/(DQ405-DQ403),"")</f>
        <v>0.29</v>
      </c>
      <c r="DX404">
        <f>IF(AND(DR398&gt;0.5,DR398&lt;=1),DX403+(DR398-DQ403)*(DX405-DX403)/(DQ405-DQ403),"")</f>
        <v>0.39</v>
      </c>
      <c r="DY404">
        <f>IF(AND(DR398&gt;0.5,DR398&lt;=1),DY403+(DR398-DQ403)*(DY405-DY403)/(DQ405-DQ403),"")</f>
        <v>0.6</v>
      </c>
      <c r="DZ404">
        <f>IF(AND(DR398&gt;0.5,DR398&lt;=1),IF(DZ399&lt;DS399,DR404+(DZ399-DR399)*(DS404-DR404)/(DS399-DR399),IF(DZ399&lt;DT399,DS404+(DZ399-DS399)*(DT404-DS404)/(DT399-DS399),IF(DZ399&lt;DU399,DT404+(DZ399-DT399)*(DU404-DT404)/(DU399-DT399),IF(DZ399&lt;DV399,DU404+(DZ399-DU399)*(DV404-DU404)/(DV399-DU399),IF(DZ399&lt;DW399,DV404+(DZ399-DV399)*(DW404-DV404)/(DW399-DV399),IF(DZ399&lt;DX399,DW404+(DZ399-DW399)*(DX404-DW404)/(DX399-DW399),IF(DZ399&lt;DY399,DX404+(DZ399-DX399)*(DY404-DX404)/(DY399-DX399),DY404))))))),"")</f>
        <v>0.2173480883491139</v>
      </c>
    </row>
    <row r="405">
      <c r="B405">
        <v>1</v>
      </c>
      <c r="C405">
        <f>IF(C387="A",-1.3,-0.18)</f>
        <v>-1.3</v>
      </c>
      <c r="D405">
        <f>IF(C387="A",-1,-0.18)</f>
        <v>-1</v>
      </c>
      <c r="E405">
        <f>IF(C387="A",-0.7,-0.18)</f>
        <v>-0.7</v>
      </c>
      <c r="F405">
        <f>IF(C387="A",-0.5,0)</f>
        <v>-0.5</v>
      </c>
      <c r="G405">
        <f>IF(C387="A",-0.3,0.2)</f>
        <v>-0.3</v>
      </c>
      <c r="H405">
        <f>IF(C387="A",-0.2,0.2)</f>
        <v>-0.2</v>
      </c>
      <c r="I405">
        <f>IF(C387="A",0,0.3)</f>
        <v>0</v>
      </c>
      <c r="J405">
        <v>0.6</v>
      </c>
      <c r="S405">
        <v>1</v>
      </c>
      <c r="T405">
        <f>IF(T387="A",-1.3,-0.18)</f>
        <v>-0.18</v>
      </c>
      <c r="U405">
        <f>IF(T387="A",-1,-0.18)</f>
        <v>-0.18</v>
      </c>
      <c r="V405">
        <f>IF(T387="A",-0.7,-0.18)</f>
        <v>-0.18</v>
      </c>
      <c r="W405">
        <f>IF(T387="A",-0.5,0)</f>
        <v>0</v>
      </c>
      <c r="X405">
        <f>IF(T387="A",-0.3,0.2)</f>
        <v>0.2</v>
      </c>
      <c r="Y405">
        <f>IF(T387="A",-0.2,0.2)</f>
        <v>0.2</v>
      </c>
      <c r="Z405">
        <f>IF(T387="A",0,0.3)</f>
        <v>0.3</v>
      </c>
      <c r="AA405">
        <v>0.6</v>
      </c>
      <c r="AJ405">
        <v>1</v>
      </c>
      <c r="AK405">
        <f>IF(AK387="A",-1.3,-0.18)</f>
        <v>-1.3</v>
      </c>
      <c r="AL405">
        <f>IF(AK387="A",-1,-0.18)</f>
        <v>-1</v>
      </c>
      <c r="AM405">
        <f>IF(AK387="A",-0.7,-0.18)</f>
        <v>-0.7</v>
      </c>
      <c r="AN405">
        <f>IF(AK387="A",-0.5,0)</f>
        <v>-0.5</v>
      </c>
      <c r="AO405">
        <f>IF(AK387="A",-0.3,0.2)</f>
        <v>-0.3</v>
      </c>
      <c r="AP405">
        <f>IF(AK387="A",-0.2,0.2)</f>
        <v>-0.2</v>
      </c>
      <c r="AQ405">
        <f>IF(AK387="A",0,0.3)</f>
        <v>0</v>
      </c>
      <c r="AR405">
        <v>0.6</v>
      </c>
      <c r="BA405">
        <v>1</v>
      </c>
      <c r="BB405">
        <f>IF(BB387="A",-1.3,-0.18)</f>
        <v>-0.18</v>
      </c>
      <c r="BC405">
        <f>IF(BB387="A",-1,-0.18)</f>
        <v>-0.18</v>
      </c>
      <c r="BD405">
        <f>IF(BB387="A",-0.7,-0.18)</f>
        <v>-0.18</v>
      </c>
      <c r="BE405">
        <f>IF(BB387="A",-0.5,0)</f>
        <v>0</v>
      </c>
      <c r="BF405">
        <f>IF(BB387="A",-0.3,0.2)</f>
        <v>0.2</v>
      </c>
      <c r="BG405">
        <f>IF(BB387="A",-0.2,0.2)</f>
        <v>0.2</v>
      </c>
      <c r="BH405">
        <f>IF(BB387="A",0,0.3)</f>
        <v>0.3</v>
      </c>
      <c r="BI405">
        <v>0.6</v>
      </c>
      <c r="BR405">
        <v>1</v>
      </c>
      <c r="BS405">
        <f>IF(BS387="A",-1.3,-0.18)</f>
        <v>-1.3</v>
      </c>
      <c r="BT405">
        <f>IF(BS387="A",-1,-0.18)</f>
        <v>-1</v>
      </c>
      <c r="BU405">
        <f>IF(BS387="A",-0.7,-0.18)</f>
        <v>-0.7</v>
      </c>
      <c r="BV405">
        <f>IF(BS387="A",-0.5,0)</f>
        <v>-0.5</v>
      </c>
      <c r="BW405">
        <f>IF(BS387="A",-0.3,0.2)</f>
        <v>-0.3</v>
      </c>
      <c r="BX405">
        <f>IF(BS387="A",-0.2,0.2)</f>
        <v>-0.2</v>
      </c>
      <c r="BY405">
        <f>IF(BS387="A",0,0.3)</f>
        <v>0</v>
      </c>
      <c r="BZ405">
        <v>0.6</v>
      </c>
      <c r="CI405">
        <v>1</v>
      </c>
      <c r="CJ405">
        <f>IF(CJ387="A",-1.3,-0.18)</f>
        <v>-0.18</v>
      </c>
      <c r="CK405">
        <f>IF(CJ387="A",-1,-0.18)</f>
        <v>-0.18</v>
      </c>
      <c r="CL405">
        <f>IF(CJ387="A",-0.7,-0.18)</f>
        <v>-0.18</v>
      </c>
      <c r="CM405">
        <f>IF(CJ387="A",-0.5,0)</f>
        <v>0</v>
      </c>
      <c r="CN405">
        <f>IF(CJ387="A",-0.3,0.2)</f>
        <v>0.2</v>
      </c>
      <c r="CO405">
        <f>IF(CJ387="A",-0.2,0.2)</f>
        <v>0.2</v>
      </c>
      <c r="CP405">
        <f>IF(CJ387="A",0,0.3)</f>
        <v>0.3</v>
      </c>
      <c r="CQ405">
        <v>0.6</v>
      </c>
      <c r="CZ405">
        <v>1</v>
      </c>
      <c r="DA405">
        <f>IF(DA387="A",-1.3,-0.18)</f>
        <v>-1.3</v>
      </c>
      <c r="DB405">
        <f>IF(DA387="A",-1,-0.18)</f>
        <v>-1</v>
      </c>
      <c r="DC405">
        <f>IF(DA387="A",-0.7,-0.18)</f>
        <v>-0.7</v>
      </c>
      <c r="DD405">
        <f>IF(DA387="A",-0.5,0)</f>
        <v>-0.5</v>
      </c>
      <c r="DE405">
        <f>IF(DA387="A",-0.3,0.2)</f>
        <v>-0.3</v>
      </c>
      <c r="DF405">
        <f>IF(DA387="A",-0.2,0.2)</f>
        <v>-0.2</v>
      </c>
      <c r="DG405">
        <f>IF(DA387="A",0,0.3)</f>
        <v>0</v>
      </c>
      <c r="DH405">
        <v>0.6</v>
      </c>
      <c r="DQ405">
        <v>1</v>
      </c>
      <c r="DR405">
        <f>IF(DR387="A",-1.3,-0.18)</f>
        <v>-0.18</v>
      </c>
      <c r="DS405">
        <f>IF(DR387="A",-1,-0.18)</f>
        <v>-0.18</v>
      </c>
      <c r="DT405">
        <f>IF(DR387="A",-0.7,-0.18)</f>
        <v>-0.18</v>
      </c>
      <c r="DU405">
        <f>IF(DR387="A",-0.5,0)</f>
        <v>0</v>
      </c>
      <c r="DV405">
        <f>IF(DR387="A",-0.3,0.2)</f>
        <v>0.2</v>
      </c>
      <c r="DW405">
        <f>IF(DR387="A",-0.2,0.2)</f>
        <v>0.2</v>
      </c>
      <c r="DX405">
        <f>IF(DR387="A",0,0.3)</f>
        <v>0.3</v>
      </c>
      <c r="DY405">
        <v>0.6</v>
      </c>
    </row>
    <row r="406">
      <c r="B406" t="str">
        <v>&gt;1.0</v>
      </c>
      <c r="C406" t="str">
        <f>IF(C398&gt;1,C405,"")</f>
        <v/>
      </c>
      <c r="D406" t="str">
        <f>IF(C398&gt;1,D405,"")</f>
        <v/>
      </c>
      <c r="E406" t="str">
        <f>IF(C398&gt;1,E405,"")</f>
        <v/>
      </c>
      <c r="F406" t="str">
        <f>IF(C398&gt;1,F405,"")</f>
        <v/>
      </c>
      <c r="G406" t="str">
        <f>IF(C398&gt;1,G405,"")</f>
        <v/>
      </c>
      <c r="H406" t="str">
        <f>IF(C398&gt;1,H405,"")</f>
        <v/>
      </c>
      <c r="I406" t="str">
        <f>IF(C398&gt;1,I405,"")</f>
        <v/>
      </c>
      <c r="J406" t="str">
        <f>IF(C398&gt;1,J405,"")</f>
        <v/>
      </c>
      <c r="K406" t="str">
        <f>IF(C398&gt;1,IF(K399&lt;D399,C406+(K399-C399)*(D406-C406)/(D399-C399),IF(K399&lt;E399,D406+(K399-D399)*(E406-D406)/(E399-D399),IF(K399&lt;F399,E406+(K399-E399)*(F406-E406)/(F399-E399),IF(K399&lt;G399,F406+(K399-F399)*(G406-F406)/(G399-F399),IF(K399&lt;H399,G406+(K399-G399)*(H406-G406)/(H399-G399),IF(K399&lt;I399,H406+(K399-H399)*(I406-H406)/(I399-H399),IF(K399&lt;J399,I406+(K399-I399)*(J406-I406)/(J399-I399),J406))))))),"")</f>
        <v/>
      </c>
      <c r="S406" t="str">
        <v>&gt;1.0</v>
      </c>
      <c r="T406" t="str">
        <f>IF(T398&gt;1,T405,"")</f>
        <v/>
      </c>
      <c r="U406" t="str">
        <f>IF(T398&gt;1,U405,"")</f>
        <v/>
      </c>
      <c r="V406" t="str">
        <f>IF(T398&gt;1,V405,"")</f>
        <v/>
      </c>
      <c r="W406" t="str">
        <f>IF(T398&gt;1,W405,"")</f>
        <v/>
      </c>
      <c r="X406" t="str">
        <f>IF(T398&gt;1,X405,"")</f>
        <v/>
      </c>
      <c r="Y406" t="str">
        <f>IF(T398&gt;1,Y405,"")</f>
        <v/>
      </c>
      <c r="Z406" t="str">
        <f>IF(T398&gt;1,Z405,"")</f>
        <v/>
      </c>
      <c r="AA406" t="str">
        <f>IF(T398&gt;1,AA405,"")</f>
        <v/>
      </c>
      <c r="AB406" t="str">
        <f>IF(T398&gt;1,IF(AB399&lt;U399,T406+(AB399-T399)*(U406-T406)/(U399-T399),IF(AB399&lt;V399,U406+(AB399-U399)*(V406-U406)/(V399-U399),IF(AB399&lt;W399,V406+(AB399-V399)*(W406-V406)/(W399-V399),IF(AB399&lt;X399,W406+(AB399-W399)*(X406-W406)/(X399-W399),IF(AB399&lt;Y399,X406+(AB399-X399)*(Y406-X406)/(Y399-X399),IF(AB399&lt;Z399,Y406+(AB399-Y399)*(Z406-Y406)/(Z399-Y399),IF(AB399&lt;AA399,Z406+(AB399-Z399)*(AA406-Z406)/(AA399-Z399),AA406))))))),"")</f>
        <v/>
      </c>
      <c r="AJ406" t="str">
        <v>&gt;1.0</v>
      </c>
      <c r="AK406" t="str">
        <f>IF(AK398&gt;1,AK405,"")</f>
        <v/>
      </c>
      <c r="AL406" t="str">
        <f>IF(AK398&gt;1,AL405,"")</f>
        <v/>
      </c>
      <c r="AM406" t="str">
        <f>IF(AK398&gt;1,AM405,"")</f>
        <v/>
      </c>
      <c r="AN406" t="str">
        <f>IF(AK398&gt;1,AN405,"")</f>
        <v/>
      </c>
      <c r="AO406" t="str">
        <f>IF(AK398&gt;1,AO405,"")</f>
        <v/>
      </c>
      <c r="AP406" t="str">
        <f>IF(AK398&gt;1,AP405,"")</f>
        <v/>
      </c>
      <c r="AQ406" t="str">
        <f>IF(AK398&gt;1,AQ405,"")</f>
        <v/>
      </c>
      <c r="AR406" t="str">
        <f>IF(AK398&gt;1,AR405,"")</f>
        <v/>
      </c>
      <c r="AS406" t="str">
        <f>IF(AK398&gt;1,IF(AS399&lt;AL399,AK406+(AS399-AK399)*(AL406-AK406)/(AL399-AK399),IF(AS399&lt;AM399,AL406+(AS399-AL399)*(AM406-AL406)/(AM399-AL399),IF(AS399&lt;AN399,AM406+(AS399-AM399)*(AN406-AM406)/(AN399-AM399),IF(AS399&lt;AO399,AN406+(AS399-AN399)*(AO406-AN406)/(AO399-AN399),IF(AS399&lt;AP399,AO406+(AS399-AO399)*(AP406-AO406)/(AP399-AO399),IF(AS399&lt;AQ399,AP406+(AS399-AP399)*(AQ406-AP406)/(AQ399-AP399),IF(AS399&lt;AR399,AQ406+(AS399-AQ399)*(AR406-AQ406)/(AR399-AQ399),AR406))))))),"")</f>
        <v/>
      </c>
      <c r="BA406" t="str">
        <v>&gt;1.0</v>
      </c>
      <c r="BB406" t="str">
        <f>IF(BB398&gt;1,BB405,"")</f>
        <v/>
      </c>
      <c r="BC406" t="str">
        <f>IF(BB398&gt;1,BC405,"")</f>
        <v/>
      </c>
      <c r="BD406" t="str">
        <f>IF(BB398&gt;1,BD405,"")</f>
        <v/>
      </c>
      <c r="BE406" t="str">
        <f>IF(BB398&gt;1,BE405,"")</f>
        <v/>
      </c>
      <c r="BF406" t="str">
        <f>IF(BB398&gt;1,BF405,"")</f>
        <v/>
      </c>
      <c r="BG406" t="str">
        <f>IF(BB398&gt;1,BG405,"")</f>
        <v/>
      </c>
      <c r="BH406" t="str">
        <f>IF(BB398&gt;1,BH405,"")</f>
        <v/>
      </c>
      <c r="BI406" t="str">
        <f>IF(BB398&gt;1,BI405,"")</f>
        <v/>
      </c>
      <c r="BJ406" t="str">
        <f>IF(BB398&gt;1,IF(BJ399&lt;BC399,BB406+(BJ399-BB399)*(BC406-BB406)/(BC399-BB399),IF(BJ399&lt;BD399,BC406+(BJ399-BC399)*(BD406-BC406)/(BD399-BC399),IF(BJ399&lt;BE399,BD406+(BJ399-BD399)*(BE406-BD406)/(BE399-BD399),IF(BJ399&lt;BF399,BE406+(BJ399-BE399)*(BF406-BE406)/(BF399-BE399),IF(BJ399&lt;BG399,BF406+(BJ399-BF399)*(BG406-BF406)/(BG399-BF399),IF(BJ399&lt;BH399,BG406+(BJ399-BG399)*(BH406-BG406)/(BH399-BG399),IF(BJ399&lt;BI399,BH406+(BJ399-BH399)*(BI406-BH406)/(BI399-BH399),BI406))))))),"")</f>
        <v/>
      </c>
      <c r="BR406" t="str">
        <v>&gt;1.0</v>
      </c>
      <c r="BS406" t="str">
        <f>IF(BS398&gt;1,BS405,"")</f>
        <v/>
      </c>
      <c r="BT406" t="str">
        <f>IF(BS398&gt;1,BT405,"")</f>
        <v/>
      </c>
      <c r="BU406" t="str">
        <f>IF(BS398&gt;1,BU405,"")</f>
        <v/>
      </c>
      <c r="BV406" t="str">
        <f>IF(BS398&gt;1,BV405,"")</f>
        <v/>
      </c>
      <c r="BW406" t="str">
        <f>IF(BS398&gt;1,BW405,"")</f>
        <v/>
      </c>
      <c r="BX406" t="str">
        <f>IF(BS398&gt;1,BX405,"")</f>
        <v/>
      </c>
      <c r="BY406" t="str">
        <f>IF(BS398&gt;1,BY405,"")</f>
        <v/>
      </c>
      <c r="BZ406" t="str">
        <f>IF(BS398&gt;1,BZ405,"")</f>
        <v/>
      </c>
      <c r="CA406" t="str">
        <f>IF(BS398&gt;1,IF(CA399&lt;BT399,BS406+(CA399-BS399)*(BT406-BS406)/(BT399-BS399),IF(CA399&lt;BU399,BT406+(CA399-BT399)*(BU406-BT406)/(BU399-BT399),IF(CA399&lt;BV399,BU406+(CA399-BU399)*(BV406-BU406)/(BV399-BU399),IF(CA399&lt;BW399,BV406+(CA399-BV399)*(BW406-BV406)/(BW399-BV399),IF(CA399&lt;BX399,BW406+(CA399-BW399)*(BX406-BW406)/(BX399-BW399),IF(CA399&lt;BY399,BX406+(CA399-BX399)*(BY406-BX406)/(BY399-BX399),IF(CA399&lt;BZ399,BY406+(CA399-BY399)*(BZ406-BY406)/(BZ399-BY399),BZ406))))))),"")</f>
        <v/>
      </c>
      <c r="CI406" t="str">
        <v>&gt;1.0</v>
      </c>
      <c r="CJ406" t="str">
        <f>IF(CJ398&gt;1,CJ405,"")</f>
        <v/>
      </c>
      <c r="CK406" t="str">
        <f>IF(CJ398&gt;1,CK405,"")</f>
        <v/>
      </c>
      <c r="CL406" t="str">
        <f>IF(CJ398&gt;1,CL405,"")</f>
        <v/>
      </c>
      <c r="CM406" t="str">
        <f>IF(CJ398&gt;1,CM405,"")</f>
        <v/>
      </c>
      <c r="CN406" t="str">
        <f>IF(CJ398&gt;1,CN405,"")</f>
        <v/>
      </c>
      <c r="CO406" t="str">
        <f>IF(CJ398&gt;1,CO405,"")</f>
        <v/>
      </c>
      <c r="CP406" t="str">
        <f>IF(CJ398&gt;1,CP405,"")</f>
        <v/>
      </c>
      <c r="CQ406" t="str">
        <f>IF(CJ398&gt;1,CQ405,"")</f>
        <v/>
      </c>
      <c r="CR406" t="str">
        <f>IF(CJ398&gt;1,IF(CR399&lt;CK399,CJ406+(CR399-CJ399)*(CK406-CJ406)/(CK399-CJ399),IF(CR399&lt;CL399,CK406+(CR399-CK399)*(CL406-CK406)/(CL399-CK399),IF(CR399&lt;CM399,CL406+(CR399-CL399)*(CM406-CL406)/(CM399-CL399),IF(CR399&lt;CN399,CM406+(CR399-CM399)*(CN406-CM406)/(CN399-CM399),IF(CR399&lt;CO399,CN406+(CR399-CN399)*(CO406-CN406)/(CO399-CN399),IF(CR399&lt;CP399,CO406+(CR399-CO399)*(CP406-CO406)/(CP399-CO399),IF(CR399&lt;CQ399,CP406+(CR399-CP399)*(CQ406-CP406)/(CQ399-CP399),CQ406))))))),"")</f>
        <v/>
      </c>
      <c r="CZ406" t="str">
        <v>&gt;1.0</v>
      </c>
      <c r="DA406" t="str">
        <f>IF(DA398&gt;1,DA405,"")</f>
        <v/>
      </c>
      <c r="DB406" t="str">
        <f>IF(DA398&gt;1,DB405,"")</f>
        <v/>
      </c>
      <c r="DC406" t="str">
        <f>IF(DA398&gt;1,DC405,"")</f>
        <v/>
      </c>
      <c r="DD406" t="str">
        <f>IF(DA398&gt;1,DD405,"")</f>
        <v/>
      </c>
      <c r="DE406" t="str">
        <f>IF(DA398&gt;1,DE405,"")</f>
        <v/>
      </c>
      <c r="DF406" t="str">
        <f>IF(DA398&gt;1,DF405,"")</f>
        <v/>
      </c>
      <c r="DG406" t="str">
        <f>IF(DA398&gt;1,DG405,"")</f>
        <v/>
      </c>
      <c r="DH406" t="str">
        <f>IF(DA398&gt;1,DH405,"")</f>
        <v/>
      </c>
      <c r="DI406" t="str">
        <f>IF(DA398&gt;1,IF(DI399&lt;DB399,DA406+(DI399-DA399)*(DB406-DA406)/(DB399-DA399),IF(DI399&lt;DC399,DB406+(DI399-DB399)*(DC406-DB406)/(DC399-DB399),IF(DI399&lt;DD399,DC406+(DI399-DC399)*(DD406-DC406)/(DD399-DC399),IF(DI399&lt;DE399,DD406+(DI399-DD399)*(DE406-DD406)/(DE399-DD399),IF(DI399&lt;DF399,DE406+(DI399-DE399)*(DF406-DE406)/(DF399-DE399),IF(DI399&lt;DG399,DF406+(DI399-DF399)*(DG406-DF406)/(DG399-DF399),IF(DI399&lt;DH399,DG406+(DI399-DG399)*(DH406-DG406)/(DH399-DG399),DH406))))))),"")</f>
        <v/>
      </c>
      <c r="DQ406" t="str">
        <v>&gt;1.0</v>
      </c>
      <c r="DR406" t="str">
        <f>IF(DR398&gt;1,DR405,"")</f>
        <v/>
      </c>
      <c r="DS406" t="str">
        <f>IF(DR398&gt;1,DS405,"")</f>
        <v/>
      </c>
      <c r="DT406" t="str">
        <f>IF(DR398&gt;1,DT405,"")</f>
        <v/>
      </c>
      <c r="DU406" t="str">
        <f>IF(DR398&gt;1,DU405,"")</f>
        <v/>
      </c>
      <c r="DV406" t="str">
        <f>IF(DR398&gt;1,DV405,"")</f>
        <v/>
      </c>
      <c r="DW406" t="str">
        <f>IF(DR398&gt;1,DW405,"")</f>
        <v/>
      </c>
      <c r="DX406" t="str">
        <f>IF(DR398&gt;1,DX405,"")</f>
        <v/>
      </c>
      <c r="DY406" t="str">
        <f>IF(DR398&gt;1,DY405,"")</f>
        <v/>
      </c>
      <c r="DZ406" t="str">
        <f>IF(DR398&gt;1,IF(DZ399&lt;DS399,DR406+(DZ399-DR399)*(DS406-DR406)/(DS399-DR399),IF(DZ399&lt;DT399,DS406+(DZ399-DS399)*(DT406-DS406)/(DT399-DS399),IF(DZ399&lt;DU399,DT406+(DZ399-DT399)*(DU406-DT406)/(DU399-DT399),IF(DZ399&lt;DV399,DU406+(DZ399-DU399)*(DV406-DU406)/(DV399-DU399),IF(DZ399&lt;DW399,DV406+(DZ399-DV399)*(DW406-DV406)/(DW399-DV399),IF(DZ399&lt;DX399,DW406+(DZ399-DW399)*(DX406-DW406)/(DX399-DW399),IF(DZ399&lt;DY399,DX406+(DZ399-DX399)*(DY406-DX406)/(DY399-DX399),DY406))))))),"")</f>
        <v/>
      </c>
    </row>
    <row r="407">
      <c r="J407" t="str">
        <v>Cp</v>
      </c>
      <c r="K407">
        <f>SUM(K400:K406)</f>
        <v>-0.44863114975134405</v>
      </c>
      <c r="AA407" t="str">
        <v>Cp</v>
      </c>
      <c r="AB407">
        <f>SUM(AB400:AB406)</f>
        <v>0.04929063023444705</v>
      </c>
      <c r="AR407" t="str">
        <v>Cp</v>
      </c>
      <c r="AS407">
        <f>SUM(AS400:AS406)</f>
        <v>-0.44863114975134405</v>
      </c>
      <c r="BI407" t="str">
        <v>Cp</v>
      </c>
      <c r="BJ407">
        <f>SUM(BJ400:BJ406)</f>
        <v>0.04929063023444705</v>
      </c>
      <c r="BZ407" t="str">
        <v>Cp</v>
      </c>
      <c r="CA407">
        <f>SUM(CA400:CA406)</f>
        <v>-0.20807243462787625</v>
      </c>
      <c r="CQ407" t="str">
        <v>Cp</v>
      </c>
      <c r="CR407">
        <f>SUM(CR400:CR406)</f>
        <v>0.2173480883491139</v>
      </c>
      <c r="DH407" t="str">
        <v>Cp</v>
      </c>
      <c r="DI407">
        <f>SUM(DI400:DI406)</f>
        <v>-0.20807243462787625</v>
      </c>
      <c r="DY407" t="str">
        <v>Cp</v>
      </c>
      <c r="DZ407">
        <f>SUM(DZ400:DZ406)</f>
        <v>0.2173480883491139</v>
      </c>
    </row>
    <row r="408">
      <c r="B408" t="str">
        <v>Leeward roof</v>
      </c>
      <c r="S408" t="str">
        <v>Leeward roof</v>
      </c>
      <c r="AJ408" t="str">
        <v>Leeward roof</v>
      </c>
      <c r="BA408" t="str">
        <v>Leeward roof</v>
      </c>
      <c r="BR408" t="str">
        <v>Leeward roof</v>
      </c>
      <c r="CI408" t="str">
        <v>Leeward roof</v>
      </c>
      <c r="CZ408" t="str">
        <v>Leeward roof</v>
      </c>
      <c r="DQ408" t="str">
        <v>Leeward roof</v>
      </c>
    </row>
    <row r="409">
      <c r="B409" t="str">
        <v>Wind direction normal to ridge &amp; Leeward:</v>
      </c>
      <c r="S409" t="str">
        <v>Wind direction normal to ridge &amp; Leeward:</v>
      </c>
      <c r="AJ409" t="str">
        <v>Wind direction normal to ridge &amp; Leeward:</v>
      </c>
      <c r="BA409" t="str">
        <v>Wind direction normal to ridge &amp; Leeward:</v>
      </c>
      <c r="BR409" t="str">
        <v>Wind direction normal to ridge &amp; Leeward:</v>
      </c>
      <c r="CI409" t="str">
        <v>Wind direction normal to ridge &amp; Leeward:</v>
      </c>
      <c r="CZ409" t="str">
        <v>Wind direction normal to ridge &amp; Leeward:</v>
      </c>
      <c r="DQ409" t="str">
        <v>Wind direction normal to ridge &amp; Leeward:</v>
      </c>
    </row>
    <row r="410">
      <c r="B410" t="str">
        <v>Ratio h/L_inter</v>
      </c>
      <c r="C410">
        <f>C398</f>
        <v>0.275</v>
      </c>
      <c r="S410" t="str">
        <v>Ratio h/L_inter</v>
      </c>
      <c r="T410">
        <f>T398</f>
        <v>0.275</v>
      </c>
      <c r="AJ410" t="str">
        <v>Ratio h/L_inter</v>
      </c>
      <c r="AK410">
        <f>AK398</f>
        <v>0.275</v>
      </c>
      <c r="BA410" t="str">
        <v>Ratio h/L_inter</v>
      </c>
      <c r="BB410">
        <f>BB398</f>
        <v>0.275</v>
      </c>
      <c r="BR410" t="str">
        <v>Ratio h/L_inter</v>
      </c>
      <c r="BS410">
        <f>BS398</f>
        <v>0.55</v>
      </c>
      <c r="CI410" t="str">
        <v>Ratio h/L_inter</v>
      </c>
      <c r="CJ410">
        <f>CJ398</f>
        <v>0.55</v>
      </c>
      <c r="CZ410" t="str">
        <v>Ratio h/L_inter</v>
      </c>
      <c r="DA410">
        <f>DA398</f>
        <v>0.55</v>
      </c>
      <c r="DQ410" t="str">
        <v>Ratio h/L_inter</v>
      </c>
      <c r="DR410">
        <f>DR398</f>
        <v>0.55</v>
      </c>
    </row>
    <row r="411">
      <c r="B411" t="str">
        <v>h/L_inter | theta</v>
      </c>
      <c r="C411">
        <v>10</v>
      </c>
      <c r="D411">
        <v>15</v>
      </c>
      <c r="E411">
        <v>20</v>
      </c>
      <c r="F411">
        <v>25</v>
      </c>
      <c r="G411">
        <v>30</v>
      </c>
      <c r="H411">
        <v>35</v>
      </c>
      <c r="I411">
        <v>45</v>
      </c>
      <c r="J411">
        <v>60</v>
      </c>
      <c r="K411">
        <f>K399</f>
        <v>16.699258339253714</v>
      </c>
      <c r="S411" t="str">
        <v>h/L_inter | theta</v>
      </c>
      <c r="T411">
        <v>10</v>
      </c>
      <c r="U411">
        <v>15</v>
      </c>
      <c r="V411">
        <v>20</v>
      </c>
      <c r="W411">
        <v>25</v>
      </c>
      <c r="X411">
        <v>30</v>
      </c>
      <c r="Y411">
        <v>35</v>
      </c>
      <c r="Z411">
        <v>45</v>
      </c>
      <c r="AA411">
        <v>60</v>
      </c>
      <c r="AB411">
        <f>AB399</f>
        <v>16.699258339253714</v>
      </c>
      <c r="AJ411" t="str">
        <v>h/L_inter | theta</v>
      </c>
      <c r="AK411">
        <v>10</v>
      </c>
      <c r="AL411">
        <v>15</v>
      </c>
      <c r="AM411">
        <v>20</v>
      </c>
      <c r="AN411">
        <v>25</v>
      </c>
      <c r="AO411">
        <v>30</v>
      </c>
      <c r="AP411">
        <v>35</v>
      </c>
      <c r="AQ411">
        <v>45</v>
      </c>
      <c r="AR411">
        <v>60</v>
      </c>
      <c r="AS411">
        <f>AS399</f>
        <v>16.699258339253714</v>
      </c>
      <c r="BA411" t="str">
        <v>h/L_inter | theta</v>
      </c>
      <c r="BB411">
        <v>10</v>
      </c>
      <c r="BC411">
        <v>15</v>
      </c>
      <c r="BD411">
        <v>20</v>
      </c>
      <c r="BE411">
        <v>25</v>
      </c>
      <c r="BF411">
        <v>30</v>
      </c>
      <c r="BG411">
        <v>35</v>
      </c>
      <c r="BH411">
        <v>45</v>
      </c>
      <c r="BI411">
        <v>60</v>
      </c>
      <c r="BJ411">
        <f>BJ399</f>
        <v>16.699258339253714</v>
      </c>
      <c r="BR411" t="str">
        <v>h/L_inter | theta</v>
      </c>
      <c r="BS411">
        <v>10</v>
      </c>
      <c r="BT411">
        <v>15</v>
      </c>
      <c r="BU411">
        <v>20</v>
      </c>
      <c r="BV411">
        <v>25</v>
      </c>
      <c r="BW411">
        <v>30</v>
      </c>
      <c r="BX411">
        <v>35</v>
      </c>
      <c r="BY411">
        <v>45</v>
      </c>
      <c r="BZ411">
        <v>60</v>
      </c>
      <c r="CA411">
        <f>CA399</f>
        <v>30.963782686061883</v>
      </c>
      <c r="CI411" t="str">
        <v>h/L_inter | theta</v>
      </c>
      <c r="CJ411">
        <v>10</v>
      </c>
      <c r="CK411">
        <v>15</v>
      </c>
      <c r="CL411">
        <v>20</v>
      </c>
      <c r="CM411">
        <v>25</v>
      </c>
      <c r="CN411">
        <v>30</v>
      </c>
      <c r="CO411">
        <v>35</v>
      </c>
      <c r="CP411">
        <v>45</v>
      </c>
      <c r="CQ411">
        <v>60</v>
      </c>
      <c r="CR411">
        <f>CR399</f>
        <v>30.963782686061883</v>
      </c>
      <c r="CZ411" t="str">
        <v>h/L_inter | theta</v>
      </c>
      <c r="DA411">
        <v>10</v>
      </c>
      <c r="DB411">
        <v>15</v>
      </c>
      <c r="DC411">
        <v>20</v>
      </c>
      <c r="DD411">
        <v>25</v>
      </c>
      <c r="DE411">
        <v>30</v>
      </c>
      <c r="DF411">
        <v>35</v>
      </c>
      <c r="DG411">
        <v>45</v>
      </c>
      <c r="DH411">
        <v>60</v>
      </c>
      <c r="DI411">
        <f>DI399</f>
        <v>30.963782686061883</v>
      </c>
      <c r="DQ411" t="str">
        <v>h/L_inter | theta</v>
      </c>
      <c r="DR411">
        <v>10</v>
      </c>
      <c r="DS411">
        <v>15</v>
      </c>
      <c r="DT411">
        <v>20</v>
      </c>
      <c r="DU411">
        <v>25</v>
      </c>
      <c r="DV411">
        <v>30</v>
      </c>
      <c r="DW411">
        <v>35</v>
      </c>
      <c r="DX411">
        <v>45</v>
      </c>
      <c r="DY411">
        <v>60</v>
      </c>
      <c r="DZ411">
        <f>DZ399</f>
        <v>30.963782686061883</v>
      </c>
    </row>
    <row r="412">
      <c r="B412" t="str">
        <v>0-0.25</v>
      </c>
      <c r="C412" t="str">
        <f>IF(C410&lt;=0.25,C413,"")</f>
        <v/>
      </c>
      <c r="D412" t="str">
        <f>IF(C410&lt;=0.25,D413,"")</f>
        <v/>
      </c>
      <c r="E412" t="str">
        <f>IF(C410&lt;=0.25,E413,"")</f>
        <v/>
      </c>
      <c r="F412" t="str">
        <f>IF(C410&lt;=0.25,F413,"")</f>
        <v/>
      </c>
      <c r="G412" t="str">
        <f>IF(C410&lt;=0.25,G413,"")</f>
        <v/>
      </c>
      <c r="H412" t="str">
        <f>IF(C410&lt;=0.25,H413,"")</f>
        <v/>
      </c>
      <c r="I412" t="str">
        <f>IF(C410&lt;=0.25,I413,"")</f>
        <v/>
      </c>
      <c r="J412" t="str">
        <f>IF(C410&lt;=0.25,J413,"")</f>
        <v/>
      </c>
      <c r="K412" t="str">
        <f>IF(C410&lt;=0.25,IF(K411&lt;D411,C412+(K411-C411)*(D412-C412)/(D411-C411),IF(K411&lt;E411,D412+(K411-D411)*(E412-D412)/(E411-D411),IF(K411&lt;F411,E412+(K411-E411)*(F412-E412)/(F411-E411),IF(K411&lt;G411,F412+(K411-F411)*(G412-F412)/(G411-F411),IF(K411&lt;H411,G412+(K411-G411)*(H412-G412)/(H411-G411),IF(K411&lt;I411,H412+(K411-H411)*(I412-H412)/(I411-H411),IF(K411&lt;J411,I412+(K411-I411)*(J412-I412)/(J411-I411),J412))))))),"")</f>
        <v/>
      </c>
      <c r="S412" t="str">
        <v>0-0.25</v>
      </c>
      <c r="T412" t="str">
        <f>IF(T410&lt;=0.25,T413,"")</f>
        <v/>
      </c>
      <c r="U412" t="str">
        <f>IF(T410&lt;=0.25,U413,"")</f>
        <v/>
      </c>
      <c r="V412" t="str">
        <f>IF(T410&lt;=0.25,V413,"")</f>
        <v/>
      </c>
      <c r="W412" t="str">
        <f>IF(T410&lt;=0.25,W413,"")</f>
        <v/>
      </c>
      <c r="X412" t="str">
        <f>IF(T410&lt;=0.25,X413,"")</f>
        <v/>
      </c>
      <c r="Y412" t="str">
        <f>IF(T410&lt;=0.25,Y413,"")</f>
        <v/>
      </c>
      <c r="Z412" t="str">
        <f>IF(T410&lt;=0.25,Z413,"")</f>
        <v/>
      </c>
      <c r="AA412" t="str">
        <f>IF(T410&lt;=0.25,AA413,"")</f>
        <v/>
      </c>
      <c r="AB412" t="str">
        <f>IF(T410&lt;=0.25,IF(AB411&lt;U411,T412+(AB411-T411)*(U412-T412)/(U411-T411),IF(AB411&lt;V411,U412+(AB411-U411)*(V412-U412)/(V411-U411),IF(AB411&lt;W411,V412+(AB411-V411)*(W412-V412)/(W411-V411),IF(AB411&lt;X411,W412+(AB411-W411)*(X412-W412)/(X411-W411),IF(AB411&lt;Y411,X412+(AB411-X411)*(Y412-X412)/(Y411-X411),IF(AB411&lt;Z411,Y412+(AB411-Y411)*(Z412-Y412)/(Z411-Y411),IF(AB411&lt;AA411,Z412+(AB411-Z411)*(AA412-Z412)/(AA411-Z411),AA412))))))),"")</f>
        <v/>
      </c>
      <c r="AJ412" t="str">
        <v>0-0.25</v>
      </c>
      <c r="AK412" t="str">
        <f>IF(AK410&lt;=0.25,AK413,"")</f>
        <v/>
      </c>
      <c r="AL412" t="str">
        <f>IF(AK410&lt;=0.25,AL413,"")</f>
        <v/>
      </c>
      <c r="AM412" t="str">
        <f>IF(AK410&lt;=0.25,AM413,"")</f>
        <v/>
      </c>
      <c r="AN412" t="str">
        <f>IF(AK410&lt;=0.25,AN413,"")</f>
        <v/>
      </c>
      <c r="AO412" t="str">
        <f>IF(AK410&lt;=0.25,AO413,"")</f>
        <v/>
      </c>
      <c r="AP412" t="str">
        <f>IF(AK410&lt;=0.25,AP413,"")</f>
        <v/>
      </c>
      <c r="AQ412" t="str">
        <f>IF(AK410&lt;=0.25,AQ413,"")</f>
        <v/>
      </c>
      <c r="AR412" t="str">
        <f>IF(AK410&lt;=0.25,AR413,"")</f>
        <v/>
      </c>
      <c r="AS412" t="str">
        <f>IF(AK410&lt;=0.25,IF(AS411&lt;AL411,AK412+(AS411-AK411)*(AL412-AK412)/(AL411-AK411),IF(AS411&lt;AM411,AL412+(AS411-AL411)*(AM412-AL412)/(AM411-AL411),IF(AS411&lt;AN411,AM412+(AS411-AM411)*(AN412-AM412)/(AN411-AM411),IF(AS411&lt;AO411,AN412+(AS411-AN411)*(AO412-AN412)/(AO411-AN411),IF(AS411&lt;AP411,AO412+(AS411-AO411)*(AP412-AO412)/(AP411-AO411),IF(AS411&lt;AQ411,AP412+(AS411-AP411)*(AQ412-AP412)/(AQ411-AP411),IF(AS411&lt;AR411,AQ412+(AS411-AQ411)*(AR412-AQ412)/(AR411-AQ411),AR412))))))),"")</f>
        <v/>
      </c>
      <c r="BA412" t="str">
        <v>0-0.25</v>
      </c>
      <c r="BB412" t="str">
        <f>IF(BB410&lt;=0.25,BB413,"")</f>
        <v/>
      </c>
      <c r="BC412" t="str">
        <f>IF(BB410&lt;=0.25,BC413,"")</f>
        <v/>
      </c>
      <c r="BD412" t="str">
        <f>IF(BB410&lt;=0.25,BD413,"")</f>
        <v/>
      </c>
      <c r="BE412" t="str">
        <f>IF(BB410&lt;=0.25,BE413,"")</f>
        <v/>
      </c>
      <c r="BF412" t="str">
        <f>IF(BB410&lt;=0.25,BF413,"")</f>
        <v/>
      </c>
      <c r="BG412" t="str">
        <f>IF(BB410&lt;=0.25,BG413,"")</f>
        <v/>
      </c>
      <c r="BH412" t="str">
        <f>IF(BB410&lt;=0.25,BH413,"")</f>
        <v/>
      </c>
      <c r="BI412" t="str">
        <f>IF(BB410&lt;=0.25,BI413,"")</f>
        <v/>
      </c>
      <c r="BJ412" t="str">
        <f>IF(BB410&lt;=0.25,IF(BJ411&lt;BC411,BB412+(BJ411-BB411)*(BC412-BB412)/(BC411-BB411),IF(BJ411&lt;BD411,BC412+(BJ411-BC411)*(BD412-BC412)/(BD411-BC411),IF(BJ411&lt;BE411,BD412+(BJ411-BD411)*(BE412-BD412)/(BE411-BD411),IF(BJ411&lt;BF411,BE412+(BJ411-BE411)*(BF412-BE412)/(BF411-BE411),IF(BJ411&lt;BG411,BF412+(BJ411-BF411)*(BG412-BF412)/(BG411-BF411),IF(BJ411&lt;BH411,BG412+(BJ411-BG411)*(BH412-BG412)/(BH411-BG411),IF(BJ411&lt;BI411,BH412+(BJ411-BH411)*(BI412-BH412)/(BI411-BH411),BI412))))))),"")</f>
        <v/>
      </c>
      <c r="BR412" t="str">
        <v>0-0.25</v>
      </c>
      <c r="BS412" t="str">
        <f>IF(BS410&lt;=0.25,BS413,"")</f>
        <v/>
      </c>
      <c r="BT412" t="str">
        <f>IF(BS410&lt;=0.25,BT413,"")</f>
        <v/>
      </c>
      <c r="BU412" t="str">
        <f>IF(BS410&lt;=0.25,BU413,"")</f>
        <v/>
      </c>
      <c r="BV412" t="str">
        <f>IF(BS410&lt;=0.25,BV413,"")</f>
        <v/>
      </c>
      <c r="BW412" t="str">
        <f>IF(BS410&lt;=0.25,BW413,"")</f>
        <v/>
      </c>
      <c r="BX412" t="str">
        <f>IF(BS410&lt;=0.25,BX413,"")</f>
        <v/>
      </c>
      <c r="BY412" t="str">
        <f>IF(BS410&lt;=0.25,BY413,"")</f>
        <v/>
      </c>
      <c r="BZ412" t="str">
        <f>IF(BS410&lt;=0.25,BZ413,"")</f>
        <v/>
      </c>
      <c r="CA412" t="str">
        <f>IF(BS410&lt;=0.25,IF(CA411&lt;BT411,BS412+(CA411-BS411)*(BT412-BS412)/(BT411-BS411),IF(CA411&lt;BU411,BT412+(CA411-BT411)*(BU412-BT412)/(BU411-BT411),IF(CA411&lt;BV411,BU412+(CA411-BU411)*(BV412-BU412)/(BV411-BU411),IF(CA411&lt;BW411,BV412+(CA411-BV411)*(BW412-BV412)/(BW411-BV411),IF(CA411&lt;BX411,BW412+(CA411-BW411)*(BX412-BW412)/(BX411-BW411),IF(CA411&lt;BY411,BX412+(CA411-BX411)*(BY412-BX412)/(BY411-BX411),IF(CA411&lt;BZ411,BY412+(CA411-BY411)*(BZ412-BY412)/(BZ411-BY411),BZ412))))))),"")</f>
        <v/>
      </c>
      <c r="CI412" t="str">
        <v>0-0.25</v>
      </c>
      <c r="CJ412" t="str">
        <f>IF(CJ410&lt;=0.25,CJ413,"")</f>
        <v/>
      </c>
      <c r="CK412" t="str">
        <f>IF(CJ410&lt;=0.25,CK413,"")</f>
        <v/>
      </c>
      <c r="CL412" t="str">
        <f>IF(CJ410&lt;=0.25,CL413,"")</f>
        <v/>
      </c>
      <c r="CM412" t="str">
        <f>IF(CJ410&lt;=0.25,CM413,"")</f>
        <v/>
      </c>
      <c r="CN412" t="str">
        <f>IF(CJ410&lt;=0.25,CN413,"")</f>
        <v/>
      </c>
      <c r="CO412" t="str">
        <f>IF(CJ410&lt;=0.25,CO413,"")</f>
        <v/>
      </c>
      <c r="CP412" t="str">
        <f>IF(CJ410&lt;=0.25,CP413,"")</f>
        <v/>
      </c>
      <c r="CQ412" t="str">
        <f>IF(CJ410&lt;=0.25,CQ413,"")</f>
        <v/>
      </c>
      <c r="CR412" t="str">
        <f>IF(CJ410&lt;=0.25,IF(CR411&lt;CK411,CJ412+(CR411-CJ411)*(CK412-CJ412)/(CK411-CJ411),IF(CR411&lt;CL411,CK412+(CR411-CK411)*(CL412-CK412)/(CL411-CK411),IF(CR411&lt;CM411,CL412+(CR411-CL411)*(CM412-CL412)/(CM411-CL411),IF(CR411&lt;CN411,CM412+(CR411-CM411)*(CN412-CM412)/(CN411-CM411),IF(CR411&lt;CO411,CN412+(CR411-CN411)*(CO412-CN412)/(CO411-CN411),IF(CR411&lt;CP411,CO412+(CR411-CO411)*(CP412-CO412)/(CP411-CO411),IF(CR411&lt;CQ411,CP412+(CR411-CP411)*(CQ412-CP412)/(CQ411-CP411),CQ412))))))),"")</f>
        <v/>
      </c>
      <c r="CZ412" t="str">
        <v>0-0.25</v>
      </c>
      <c r="DA412" t="str">
        <f>IF(DA410&lt;=0.25,DA413,"")</f>
        <v/>
      </c>
      <c r="DB412" t="str">
        <f>IF(DA410&lt;=0.25,DB413,"")</f>
        <v/>
      </c>
      <c r="DC412" t="str">
        <f>IF(DA410&lt;=0.25,DC413,"")</f>
        <v/>
      </c>
      <c r="DD412" t="str">
        <f>IF(DA410&lt;=0.25,DD413,"")</f>
        <v/>
      </c>
      <c r="DE412" t="str">
        <f>IF(DA410&lt;=0.25,DE413,"")</f>
        <v/>
      </c>
      <c r="DF412" t="str">
        <f>IF(DA410&lt;=0.25,DF413,"")</f>
        <v/>
      </c>
      <c r="DG412" t="str">
        <f>IF(DA410&lt;=0.25,DG413,"")</f>
        <v/>
      </c>
      <c r="DH412" t="str">
        <f>IF(DA410&lt;=0.25,DH413,"")</f>
        <v/>
      </c>
      <c r="DI412" t="str">
        <f>IF(DA410&lt;=0.25,IF(DI411&lt;DB411,DA412+(DI411-DA411)*(DB412-DA412)/(DB411-DA411),IF(DI411&lt;DC411,DB412+(DI411-DB411)*(DC412-DB412)/(DC411-DB411),IF(DI411&lt;DD411,DC412+(DI411-DC411)*(DD412-DC412)/(DD411-DC411),IF(DI411&lt;DE411,DD412+(DI411-DD411)*(DE412-DD412)/(DE411-DD411),IF(DI411&lt;DF411,DE412+(DI411-DE411)*(DF412-DE412)/(DF411-DE411),IF(DI411&lt;DG411,DF412+(DI411-DF411)*(DG412-DF412)/(DG411-DF411),IF(DI411&lt;DH411,DG412+(DI411-DG411)*(DH412-DG412)/(DH411-DG411),DH412))))))),"")</f>
        <v/>
      </c>
      <c r="DQ412" t="str">
        <v>0-0.25</v>
      </c>
      <c r="DR412" t="str">
        <f>IF(DR410&lt;=0.25,DR413,"")</f>
        <v/>
      </c>
      <c r="DS412" t="str">
        <f>IF(DR410&lt;=0.25,DS413,"")</f>
        <v/>
      </c>
      <c r="DT412" t="str">
        <f>IF(DR410&lt;=0.25,DT413,"")</f>
        <v/>
      </c>
      <c r="DU412" t="str">
        <f>IF(DR410&lt;=0.25,DU413,"")</f>
        <v/>
      </c>
      <c r="DV412" t="str">
        <f>IF(DR410&lt;=0.25,DV413,"")</f>
        <v/>
      </c>
      <c r="DW412" t="str">
        <f>IF(DR410&lt;=0.25,DW413,"")</f>
        <v/>
      </c>
      <c r="DX412" t="str">
        <f>IF(DR410&lt;=0.25,DX413,"")</f>
        <v/>
      </c>
      <c r="DY412" t="str">
        <f>IF(DR410&lt;=0.25,DY413,"")</f>
        <v/>
      </c>
      <c r="DZ412" t="str">
        <f>IF(DR410&lt;=0.25,IF(DZ411&lt;DS411,DR412+(DZ411-DR411)*(DS412-DR412)/(DS411-DR411),IF(DZ411&lt;DT411,DS412+(DZ411-DS411)*(DT412-DS412)/(DT411-DS411),IF(DZ411&lt;DU411,DT412+(DZ411-DT411)*(DU412-DT412)/(DU411-DT411),IF(DZ411&lt;DV411,DU412+(DZ411-DU411)*(DV412-DU412)/(DV411-DU411),IF(DZ411&lt;DW411,DV412+(DZ411-DV411)*(DW412-DV412)/(DW411-DV411),IF(DZ411&lt;DX411,DW412+(DZ411-DW411)*(DX412-DW412)/(DX411-DW411),IF(DZ411&lt;DY411,DX412+(DZ411-DX411)*(DY412-DX412)/(DY411-DX411),DY412))))))),"")</f>
        <v/>
      </c>
    </row>
    <row r="413">
      <c r="B413">
        <v>0.25</v>
      </c>
      <c r="C413">
        <v>-0.3</v>
      </c>
      <c r="D413">
        <v>-0.5</v>
      </c>
      <c r="E413">
        <v>-0.6</v>
      </c>
      <c r="F413">
        <v>-0.6</v>
      </c>
      <c r="G413">
        <v>-0.6</v>
      </c>
      <c r="H413">
        <v>-0.6</v>
      </c>
      <c r="I413">
        <v>-0.6</v>
      </c>
      <c r="J413">
        <v>-0.6</v>
      </c>
      <c r="S413">
        <v>0.25</v>
      </c>
      <c r="T413">
        <v>-0.3</v>
      </c>
      <c r="U413">
        <v>-0.5</v>
      </c>
      <c r="V413">
        <v>-0.6</v>
      </c>
      <c r="W413">
        <v>-0.6</v>
      </c>
      <c r="X413">
        <v>-0.6</v>
      </c>
      <c r="Y413">
        <v>-0.6</v>
      </c>
      <c r="Z413">
        <v>-0.6</v>
      </c>
      <c r="AA413">
        <v>-0.6</v>
      </c>
      <c r="AJ413">
        <v>0.25</v>
      </c>
      <c r="AK413">
        <v>-0.3</v>
      </c>
      <c r="AL413">
        <v>-0.5</v>
      </c>
      <c r="AM413">
        <v>-0.6</v>
      </c>
      <c r="AN413">
        <v>-0.6</v>
      </c>
      <c r="AO413">
        <v>-0.6</v>
      </c>
      <c r="AP413">
        <v>-0.6</v>
      </c>
      <c r="AQ413">
        <v>-0.6</v>
      </c>
      <c r="AR413">
        <v>-0.6</v>
      </c>
      <c r="BA413">
        <v>0.25</v>
      </c>
      <c r="BB413">
        <v>-0.3</v>
      </c>
      <c r="BC413">
        <v>-0.5</v>
      </c>
      <c r="BD413">
        <v>-0.6</v>
      </c>
      <c r="BE413">
        <v>-0.6</v>
      </c>
      <c r="BF413">
        <v>-0.6</v>
      </c>
      <c r="BG413">
        <v>-0.6</v>
      </c>
      <c r="BH413">
        <v>-0.6</v>
      </c>
      <c r="BI413">
        <v>-0.6</v>
      </c>
      <c r="BR413">
        <v>0.25</v>
      </c>
      <c r="BS413">
        <v>-0.3</v>
      </c>
      <c r="BT413">
        <v>-0.5</v>
      </c>
      <c r="BU413">
        <v>-0.6</v>
      </c>
      <c r="BV413">
        <v>-0.6</v>
      </c>
      <c r="BW413">
        <v>-0.6</v>
      </c>
      <c r="BX413">
        <v>-0.6</v>
      </c>
      <c r="BY413">
        <v>-0.6</v>
      </c>
      <c r="BZ413">
        <v>-0.6</v>
      </c>
      <c r="CI413">
        <v>0.25</v>
      </c>
      <c r="CJ413">
        <v>-0.3</v>
      </c>
      <c r="CK413">
        <v>-0.5</v>
      </c>
      <c r="CL413">
        <v>-0.6</v>
      </c>
      <c r="CM413">
        <v>-0.6</v>
      </c>
      <c r="CN413">
        <v>-0.6</v>
      </c>
      <c r="CO413">
        <v>-0.6</v>
      </c>
      <c r="CP413">
        <v>-0.6</v>
      </c>
      <c r="CQ413">
        <v>-0.6</v>
      </c>
      <c r="CZ413">
        <v>0.25</v>
      </c>
      <c r="DA413">
        <v>-0.3</v>
      </c>
      <c r="DB413">
        <v>-0.5</v>
      </c>
      <c r="DC413">
        <v>-0.6</v>
      </c>
      <c r="DD413">
        <v>-0.6</v>
      </c>
      <c r="DE413">
        <v>-0.6</v>
      </c>
      <c r="DF413">
        <v>-0.6</v>
      </c>
      <c r="DG413">
        <v>-0.6</v>
      </c>
      <c r="DH413">
        <v>-0.6</v>
      </c>
      <c r="DQ413">
        <v>0.25</v>
      </c>
      <c r="DR413">
        <v>-0.3</v>
      </c>
      <c r="DS413">
        <v>-0.5</v>
      </c>
      <c r="DT413">
        <v>-0.6</v>
      </c>
      <c r="DU413">
        <v>-0.6</v>
      </c>
      <c r="DV413">
        <v>-0.6</v>
      </c>
      <c r="DW413">
        <v>-0.6</v>
      </c>
      <c r="DX413">
        <v>-0.6</v>
      </c>
      <c r="DY413">
        <v>-0.6</v>
      </c>
    </row>
    <row r="414">
      <c r="B414" t="str">
        <v>0.25-0.5</v>
      </c>
      <c r="C414">
        <f>IF(AND(C410&gt;0.25,C410&lt;=0.5),C413+(C410-B413)*(C415-C413)/(B415-B413),"")</f>
        <v>-0.32</v>
      </c>
      <c r="D414">
        <f>IF(AND(C410&gt;0.25,C410&lt;=0.5),D413+(C410-B413)*(D415-D413)/(B415-B413),"")</f>
        <v>-0.5</v>
      </c>
      <c r="E414">
        <f>IF(AND(C410&gt;0.25,C410&lt;=0.5),E413+(C410-B413)*(E415-E413)/(B415-B413),"")</f>
        <v>-0.6</v>
      </c>
      <c r="F414">
        <f>IF(AND(C410&gt;0.25,C410&lt;=0.5),F413+(C410-B413)*(F415-F413)/(B415-B413),"")</f>
        <v>-0.6</v>
      </c>
      <c r="G414">
        <f>IF(AND(C410&gt;0.25,C410&lt;=0.5),G413+(C410-B413)*(G415-G413)/(B415-B413),"")</f>
        <v>-0.6</v>
      </c>
      <c r="H414">
        <f>IF(AND(C410&gt;0.25,C410&lt;=0.5),H413+(C410-B413)*(H415-H413)/(B415-B413),"")</f>
        <v>-0.6</v>
      </c>
      <c r="I414">
        <f>IF(AND(C410&gt;0.25,C410&lt;=0.5),I413+(C410-B413)*(I415-I413)/(B415-B413),"")</f>
        <v>-0.6</v>
      </c>
      <c r="J414">
        <f>IF(AND(C410&gt;0.25,C410&lt;=0.5),J413+(C410-B413)*(J415-J413)/(B415-B413),"")</f>
        <v>-0.6</v>
      </c>
      <c r="K414">
        <f>IF(AND(C410&gt;0.25,C410&lt;=0.5),IF(K411&lt;D411,C414+(K411-C411)*(D414-C414)/(D411-C411),IF(K411&lt;E411,D414+(K411-D411)*(E414-D414)/(E411-D411),IF(K411&lt;F411,E414+(K411-E411)*(F414-E414)/(F411-E411),IF(K411&lt;G411,F414+(K411-F411)*(G414-F414)/(G411-F411),IF(K411&lt;H411,G414+(K411-G411)*(H414-G414)/(H411-G411),IF(K411&lt;I411,H414+(K411-H411)*(I414-H414)/(I411-H411),IF(K411&lt;J411,I414+(K411-I411)*(J414-I414)/(J411-I411),J414))))))),"")</f>
        <v>-0.5339851667850742</v>
      </c>
      <c r="S414" t="str">
        <v>0.25-0.5</v>
      </c>
      <c r="T414">
        <f>IF(AND(T410&gt;0.25,T410&lt;=0.5),T413+(T410-S413)*(T415-T413)/(S415-S413),"")</f>
        <v>-0.32</v>
      </c>
      <c r="U414">
        <f>IF(AND(T410&gt;0.25,T410&lt;=0.5),U413+(T410-S413)*(U415-U413)/(S415-S413),"")</f>
        <v>-0.5</v>
      </c>
      <c r="V414">
        <f>IF(AND(T410&gt;0.25,T410&lt;=0.5),V413+(T410-S413)*(V415-V413)/(S415-S413),"")</f>
        <v>-0.6</v>
      </c>
      <c r="W414">
        <f>IF(AND(T410&gt;0.25,T410&lt;=0.5),W413+(T410-S413)*(W415-W413)/(S415-S413),"")</f>
        <v>-0.6</v>
      </c>
      <c r="X414">
        <f>IF(AND(T410&gt;0.25,T410&lt;=0.5),X413+(T410-S413)*(X415-X413)/(S415-S413),"")</f>
        <v>-0.6</v>
      </c>
      <c r="Y414">
        <f>IF(AND(T410&gt;0.25,T410&lt;=0.5),Y413+(T410-S413)*(Y415-Y413)/(S415-S413),"")</f>
        <v>-0.6</v>
      </c>
      <c r="Z414">
        <f>IF(AND(T410&gt;0.25,T410&lt;=0.5),Z413+(T410-S413)*(Z415-Z413)/(S415-S413),"")</f>
        <v>-0.6</v>
      </c>
      <c r="AA414">
        <f>IF(AND(T410&gt;0.25,T410&lt;=0.5),AA413+(T410-S413)*(AA415-AA413)/(S415-S413),"")</f>
        <v>-0.6</v>
      </c>
      <c r="AB414">
        <f>IF(AND(T410&gt;0.25,T410&lt;=0.5),IF(AB411&lt;U411,T414+(AB411-T411)*(U414-T414)/(U411-T411),IF(AB411&lt;V411,U414+(AB411-U411)*(V414-U414)/(V411-U411),IF(AB411&lt;W411,V414+(AB411-V411)*(W414-V414)/(W411-V411),IF(AB411&lt;X411,W414+(AB411-W411)*(X414-W414)/(X411-W411),IF(AB411&lt;Y411,X414+(AB411-X411)*(Y414-X414)/(Y411-X411),IF(AB411&lt;Z411,Y414+(AB411-Y411)*(Z414-Y414)/(Z411-Y411),IF(AB411&lt;AA411,Z414+(AB411-Z411)*(AA414-Z414)/(AA411-Z411),AA414))))))),"")</f>
        <v>-0.5339851667850742</v>
      </c>
      <c r="AJ414" t="str">
        <v>0.25-0.5</v>
      </c>
      <c r="AK414">
        <f>IF(AND(AK410&gt;0.25,AK410&lt;=0.5),AK413+(AK410-AJ413)*(AK415-AK413)/(AJ415-AJ413),"")</f>
        <v>-0.32</v>
      </c>
      <c r="AL414">
        <f>IF(AND(AK410&gt;0.25,AK410&lt;=0.5),AL413+(AK410-AJ413)*(AL415-AL413)/(AJ415-AJ413),"")</f>
        <v>-0.5</v>
      </c>
      <c r="AM414">
        <f>IF(AND(AK410&gt;0.25,AK410&lt;=0.5),AM413+(AK410-AJ413)*(AM415-AM413)/(AJ415-AJ413),"")</f>
        <v>-0.6</v>
      </c>
      <c r="AN414">
        <f>IF(AND(AK410&gt;0.25,AK410&lt;=0.5),AN413+(AK410-AJ413)*(AN415-AN413)/(AJ415-AJ413),"")</f>
        <v>-0.6</v>
      </c>
      <c r="AO414">
        <f>IF(AND(AK410&gt;0.25,AK410&lt;=0.5),AO413+(AK410-AJ413)*(AO415-AO413)/(AJ415-AJ413),"")</f>
        <v>-0.6</v>
      </c>
      <c r="AP414">
        <f>IF(AND(AK410&gt;0.25,AK410&lt;=0.5),AP413+(AK410-AJ413)*(AP415-AP413)/(AJ415-AJ413),"")</f>
        <v>-0.6</v>
      </c>
      <c r="AQ414">
        <f>IF(AND(AK410&gt;0.25,AK410&lt;=0.5),AQ413+(AK410-AJ413)*(AQ415-AQ413)/(AJ415-AJ413),"")</f>
        <v>-0.6</v>
      </c>
      <c r="AR414">
        <f>IF(AND(AK410&gt;0.25,AK410&lt;=0.5),AR413+(AK410-AJ413)*(AR415-AR413)/(AJ415-AJ413),"")</f>
        <v>-0.6</v>
      </c>
      <c r="AS414">
        <f>IF(AND(AK410&gt;0.25,AK410&lt;=0.5),IF(AS411&lt;AL411,AK414+(AS411-AK411)*(AL414-AK414)/(AL411-AK411),IF(AS411&lt;AM411,AL414+(AS411-AL411)*(AM414-AL414)/(AM411-AL411),IF(AS411&lt;AN411,AM414+(AS411-AM411)*(AN414-AM414)/(AN411-AM411),IF(AS411&lt;AO411,AN414+(AS411-AN411)*(AO414-AN414)/(AO411-AN411),IF(AS411&lt;AP411,AO414+(AS411-AO411)*(AP414-AO414)/(AP411-AO411),IF(AS411&lt;AQ411,AP414+(AS411-AP411)*(AQ414-AP414)/(AQ411-AP411),IF(AS411&lt;AR411,AQ414+(AS411-AQ411)*(AR414-AQ414)/(AR411-AQ411),AR414))))))),"")</f>
        <v>-0.5339851667850742</v>
      </c>
      <c r="BA414" t="str">
        <v>0.25-0.5</v>
      </c>
      <c r="BB414">
        <f>IF(AND(BB410&gt;0.25,BB410&lt;=0.5),BB413+(BB410-BA413)*(BB415-BB413)/(BA415-BA413),"")</f>
        <v>-0.32</v>
      </c>
      <c r="BC414">
        <f>IF(AND(BB410&gt;0.25,BB410&lt;=0.5),BC413+(BB410-BA413)*(BC415-BC413)/(BA415-BA413),"")</f>
        <v>-0.5</v>
      </c>
      <c r="BD414">
        <f>IF(AND(BB410&gt;0.25,BB410&lt;=0.5),BD413+(BB410-BA413)*(BD415-BD413)/(BA415-BA413),"")</f>
        <v>-0.6</v>
      </c>
      <c r="BE414">
        <f>IF(AND(BB410&gt;0.25,BB410&lt;=0.5),BE413+(BB410-BA413)*(BE415-BE413)/(BA415-BA413),"")</f>
        <v>-0.6</v>
      </c>
      <c r="BF414">
        <f>IF(AND(BB410&gt;0.25,BB410&lt;=0.5),BF413+(BB410-BA413)*(BF415-BF413)/(BA415-BA413),"")</f>
        <v>-0.6</v>
      </c>
      <c r="BG414">
        <f>IF(AND(BB410&gt;0.25,BB410&lt;=0.5),BG413+(BB410-BA413)*(BG415-BG413)/(BA415-BA413),"")</f>
        <v>-0.6</v>
      </c>
      <c r="BH414">
        <f>IF(AND(BB410&gt;0.25,BB410&lt;=0.5),BH413+(BB410-BA413)*(BH415-BH413)/(BA415-BA413),"")</f>
        <v>-0.6</v>
      </c>
      <c r="BI414">
        <f>IF(AND(BB410&gt;0.25,BB410&lt;=0.5),BI413+(BB410-BA413)*(BI415-BI413)/(BA415-BA413),"")</f>
        <v>-0.6</v>
      </c>
      <c r="BJ414">
        <f>IF(AND(BB410&gt;0.25,BB410&lt;=0.5),IF(BJ411&lt;BC411,BB414+(BJ411-BB411)*(BC414-BB414)/(BC411-BB411),IF(BJ411&lt;BD411,BC414+(BJ411-BC411)*(BD414-BC414)/(BD411-BC411),IF(BJ411&lt;BE411,BD414+(BJ411-BD411)*(BE414-BD414)/(BE411-BD411),IF(BJ411&lt;BF411,BE414+(BJ411-BE411)*(BF414-BE414)/(BF411-BE411),IF(BJ411&lt;BG411,BF414+(BJ411-BF411)*(BG414-BF414)/(BG411-BF411),IF(BJ411&lt;BH411,BG414+(BJ411-BG411)*(BH414-BG414)/(BH411-BG411),IF(BJ411&lt;BI411,BH414+(BJ411-BH411)*(BI414-BH414)/(BI411-BH411),BI414))))))),"")</f>
        <v>-0.5339851667850742</v>
      </c>
      <c r="BR414" t="str">
        <v>0.25-0.5</v>
      </c>
      <c r="BS414" t="str">
        <f>IF(AND(BS410&gt;0.25,BS410&lt;=0.5),BS413+(BS410-BR413)*(BS415-BS413)/(BR415-BR413),"")</f>
        <v/>
      </c>
      <c r="BT414" t="str">
        <f>IF(AND(BS410&gt;0.25,BS410&lt;=0.5),BT413+(BS410-BR413)*(BT415-BT413)/(BR415-BR413),"")</f>
        <v/>
      </c>
      <c r="BU414" t="str">
        <f>IF(AND(BS410&gt;0.25,BS410&lt;=0.5),BU413+(BS410-BR413)*(BU415-BU413)/(BR415-BR413),"")</f>
        <v/>
      </c>
      <c r="BV414" t="str">
        <f>IF(AND(BS410&gt;0.25,BS410&lt;=0.5),BV413+(BS410-BR413)*(BV415-BV413)/(BR415-BR413),"")</f>
        <v/>
      </c>
      <c r="BW414" t="str">
        <f>IF(AND(BS410&gt;0.25,BS410&lt;=0.5),BW413+(BS410-BR413)*(BW415-BW413)/(BR415-BR413),"")</f>
        <v/>
      </c>
      <c r="BX414" t="str">
        <f>IF(AND(BS410&gt;0.25,BS410&lt;=0.5),BX413+(BS410-BR413)*(BX415-BX413)/(BR415-BR413),"")</f>
        <v/>
      </c>
      <c r="BY414" t="str">
        <f>IF(AND(BS410&gt;0.25,BS410&lt;=0.5),BY413+(BS410-BR413)*(BY415-BY413)/(BR415-BR413),"")</f>
        <v/>
      </c>
      <c r="BZ414" t="str">
        <f>IF(AND(BS410&gt;0.25,BS410&lt;=0.5),BZ413+(BS410-BR413)*(BZ415-BZ413)/(BR415-BR413),"")</f>
        <v/>
      </c>
      <c r="CA414" t="str">
        <f>IF(AND(BS410&gt;0.25,BS410&lt;=0.5),IF(CA411&lt;BT411,BS414+(CA411-BS411)*(BT414-BS414)/(BT411-BS411),IF(CA411&lt;BU411,BT414+(CA411-BT411)*(BU414-BT414)/(BU411-BT411),IF(CA411&lt;BV411,BU414+(CA411-BU411)*(BV414-BU414)/(BV411-BU411),IF(CA411&lt;BW411,BV414+(CA411-BV411)*(BW414-BV414)/(BW411-BV411),IF(CA411&lt;BX411,BW414+(CA411-BW411)*(BX414-BW414)/(BX411-BW411),IF(CA411&lt;BY411,BX414+(CA411-BX411)*(BY414-BX414)/(BY411-BX411),IF(CA411&lt;BZ411,BY414+(CA411-BY411)*(BZ414-BY414)/(BZ411-BY411),BZ414))))))),"")</f>
        <v/>
      </c>
      <c r="CI414" t="str">
        <v>0.25-0.5</v>
      </c>
      <c r="CJ414" t="str">
        <f>IF(AND(CJ410&gt;0.25,CJ410&lt;=0.5),CJ413+(CJ410-CI413)*(CJ415-CJ413)/(CI415-CI413),"")</f>
        <v/>
      </c>
      <c r="CK414" t="str">
        <f>IF(AND(CJ410&gt;0.25,CJ410&lt;=0.5),CK413+(CJ410-CI413)*(CK415-CK413)/(CI415-CI413),"")</f>
        <v/>
      </c>
      <c r="CL414" t="str">
        <f>IF(AND(CJ410&gt;0.25,CJ410&lt;=0.5),CL413+(CJ410-CI413)*(CL415-CL413)/(CI415-CI413),"")</f>
        <v/>
      </c>
      <c r="CM414" t="str">
        <f>IF(AND(CJ410&gt;0.25,CJ410&lt;=0.5),CM413+(CJ410-CI413)*(CM415-CM413)/(CI415-CI413),"")</f>
        <v/>
      </c>
      <c r="CN414" t="str">
        <f>IF(AND(CJ410&gt;0.25,CJ410&lt;=0.5),CN413+(CJ410-CI413)*(CN415-CN413)/(CI415-CI413),"")</f>
        <v/>
      </c>
      <c r="CO414" t="str">
        <f>IF(AND(CJ410&gt;0.25,CJ410&lt;=0.5),CO413+(CJ410-CI413)*(CO415-CO413)/(CI415-CI413),"")</f>
        <v/>
      </c>
      <c r="CP414" t="str">
        <f>IF(AND(CJ410&gt;0.25,CJ410&lt;=0.5),CP413+(CJ410-CI413)*(CP415-CP413)/(CI415-CI413),"")</f>
        <v/>
      </c>
      <c r="CQ414" t="str">
        <f>IF(AND(CJ410&gt;0.25,CJ410&lt;=0.5),CQ413+(CJ410-CI413)*(CQ415-CQ413)/(CI415-CI413),"")</f>
        <v/>
      </c>
      <c r="CR414" t="str">
        <f>IF(AND(CJ410&gt;0.25,CJ410&lt;=0.5),IF(CR411&lt;CK411,CJ414+(CR411-CJ411)*(CK414-CJ414)/(CK411-CJ411),IF(CR411&lt;CL411,CK414+(CR411-CK411)*(CL414-CK414)/(CL411-CK411),IF(CR411&lt;CM411,CL414+(CR411-CL411)*(CM414-CL414)/(CM411-CL411),IF(CR411&lt;CN411,CM414+(CR411-CM411)*(CN414-CM414)/(CN411-CM411),IF(CR411&lt;CO411,CN414+(CR411-CN411)*(CO414-CN414)/(CO411-CN411),IF(CR411&lt;CP411,CO414+(CR411-CO411)*(CP414-CO414)/(CP411-CO411),IF(CR411&lt;CQ411,CP414+(CR411-CP411)*(CQ414-CP414)/(CQ411-CP411),CQ414))))))),"")</f>
        <v/>
      </c>
      <c r="CZ414" t="str">
        <v>0.25-0.5</v>
      </c>
      <c r="DA414" t="str">
        <f>IF(AND(DA410&gt;0.25,DA410&lt;=0.5),DA413+(DA410-CZ413)*(DA415-DA413)/(CZ415-CZ413),"")</f>
        <v/>
      </c>
      <c r="DB414" t="str">
        <f>IF(AND(DA410&gt;0.25,DA410&lt;=0.5),DB413+(DA410-CZ413)*(DB415-DB413)/(CZ415-CZ413),"")</f>
        <v/>
      </c>
      <c r="DC414" t="str">
        <f>IF(AND(DA410&gt;0.25,DA410&lt;=0.5),DC413+(DA410-CZ413)*(DC415-DC413)/(CZ415-CZ413),"")</f>
        <v/>
      </c>
      <c r="DD414" t="str">
        <f>IF(AND(DA410&gt;0.25,DA410&lt;=0.5),DD413+(DA410-CZ413)*(DD415-DD413)/(CZ415-CZ413),"")</f>
        <v/>
      </c>
      <c r="DE414" t="str">
        <f>IF(AND(DA410&gt;0.25,DA410&lt;=0.5),DE413+(DA410-CZ413)*(DE415-DE413)/(CZ415-CZ413),"")</f>
        <v/>
      </c>
      <c r="DF414" t="str">
        <f>IF(AND(DA410&gt;0.25,DA410&lt;=0.5),DF413+(DA410-CZ413)*(DF415-DF413)/(CZ415-CZ413),"")</f>
        <v/>
      </c>
      <c r="DG414" t="str">
        <f>IF(AND(DA410&gt;0.25,DA410&lt;=0.5),DG413+(DA410-CZ413)*(DG415-DG413)/(CZ415-CZ413),"")</f>
        <v/>
      </c>
      <c r="DH414" t="str">
        <f>IF(AND(DA410&gt;0.25,DA410&lt;=0.5),DH413+(DA410-CZ413)*(DH415-DH413)/(CZ415-CZ413),"")</f>
        <v/>
      </c>
      <c r="DI414" t="str">
        <f>IF(AND(DA410&gt;0.25,DA410&lt;=0.5),IF(DI411&lt;DB411,DA414+(DI411-DA411)*(DB414-DA414)/(DB411-DA411),IF(DI411&lt;DC411,DB414+(DI411-DB411)*(DC414-DB414)/(DC411-DB411),IF(DI411&lt;DD411,DC414+(DI411-DC411)*(DD414-DC414)/(DD411-DC411),IF(DI411&lt;DE411,DD414+(DI411-DD411)*(DE414-DD414)/(DE411-DD411),IF(DI411&lt;DF411,DE414+(DI411-DE411)*(DF414-DE414)/(DF411-DE411),IF(DI411&lt;DG411,DF414+(DI411-DF411)*(DG414-DF414)/(DG411-DF411),IF(DI411&lt;DH411,DG414+(DI411-DG411)*(DH414-DG414)/(DH411-DG411),DH414))))))),"")</f>
        <v/>
      </c>
      <c r="DQ414" t="str">
        <v>0.25-0.5</v>
      </c>
      <c r="DR414" t="str">
        <f>IF(AND(DR410&gt;0.25,DR410&lt;=0.5),DR413+(DR410-DQ413)*(DR415-DR413)/(DQ415-DQ413),"")</f>
        <v/>
      </c>
      <c r="DS414" t="str">
        <f>IF(AND(DR410&gt;0.25,DR410&lt;=0.5),DS413+(DR410-DQ413)*(DS415-DS413)/(DQ415-DQ413),"")</f>
        <v/>
      </c>
      <c r="DT414" t="str">
        <f>IF(AND(DR410&gt;0.25,DR410&lt;=0.5),DT413+(DR410-DQ413)*(DT415-DT413)/(DQ415-DQ413),"")</f>
        <v/>
      </c>
      <c r="DU414" t="str">
        <f>IF(AND(DR410&gt;0.25,DR410&lt;=0.5),DU413+(DR410-DQ413)*(DU415-DU413)/(DQ415-DQ413),"")</f>
        <v/>
      </c>
      <c r="DV414" t="str">
        <f>IF(AND(DR410&gt;0.25,DR410&lt;=0.5),DV413+(DR410-DQ413)*(DV415-DV413)/(DQ415-DQ413),"")</f>
        <v/>
      </c>
      <c r="DW414" t="str">
        <f>IF(AND(DR410&gt;0.25,DR410&lt;=0.5),DW413+(DR410-DQ413)*(DW415-DW413)/(DQ415-DQ413),"")</f>
        <v/>
      </c>
      <c r="DX414" t="str">
        <f>IF(AND(DR410&gt;0.25,DR410&lt;=0.5),DX413+(DR410-DQ413)*(DX415-DX413)/(DQ415-DQ413),"")</f>
        <v/>
      </c>
      <c r="DY414" t="str">
        <f>IF(AND(DR410&gt;0.25,DR410&lt;=0.5),DY413+(DR410-DQ413)*(DY415-DY413)/(DQ415-DQ413),"")</f>
        <v/>
      </c>
      <c r="DZ414" t="str">
        <f>IF(AND(DR410&gt;0.25,DR410&lt;=0.5),IF(DZ411&lt;DS411,DR414+(DZ411-DR411)*(DS414-DR414)/(DS411-DR411),IF(DZ411&lt;DT411,DS414+(DZ411-DS411)*(DT414-DS414)/(DT411-DS411),IF(DZ411&lt;DU411,DT414+(DZ411-DT411)*(DU414-DT414)/(DU411-DT411),IF(DZ411&lt;DV411,DU414+(DZ411-DU411)*(DV414-DU414)/(DV411-DU411),IF(DZ411&lt;DW411,DV414+(DZ411-DV411)*(DW414-DV414)/(DW411-DV411),IF(DZ411&lt;DX411,DW414+(DZ411-DW411)*(DX414-DW414)/(DX411-DW411),IF(DZ411&lt;DY411,DX414+(DZ411-DX411)*(DY414-DX414)/(DY411-DX411),DY414))))))),"")</f>
        <v/>
      </c>
    </row>
    <row r="415">
      <c r="B415">
        <v>0.5</v>
      </c>
      <c r="C415">
        <v>-0.5</v>
      </c>
      <c r="D415">
        <v>-0.5</v>
      </c>
      <c r="E415">
        <v>-0.6</v>
      </c>
      <c r="F415">
        <v>-0.6</v>
      </c>
      <c r="G415">
        <v>-0.6</v>
      </c>
      <c r="H415">
        <v>-0.6</v>
      </c>
      <c r="I415">
        <v>-0.6</v>
      </c>
      <c r="J415">
        <v>-0.6</v>
      </c>
      <c r="S415">
        <v>0.5</v>
      </c>
      <c r="T415">
        <v>-0.5</v>
      </c>
      <c r="U415">
        <v>-0.5</v>
      </c>
      <c r="V415">
        <v>-0.6</v>
      </c>
      <c r="W415">
        <v>-0.6</v>
      </c>
      <c r="X415">
        <v>-0.6</v>
      </c>
      <c r="Y415">
        <v>-0.6</v>
      </c>
      <c r="Z415">
        <v>-0.6</v>
      </c>
      <c r="AA415">
        <v>-0.6</v>
      </c>
      <c r="AJ415">
        <v>0.5</v>
      </c>
      <c r="AK415">
        <v>-0.5</v>
      </c>
      <c r="AL415">
        <v>-0.5</v>
      </c>
      <c r="AM415">
        <v>-0.6</v>
      </c>
      <c r="AN415">
        <v>-0.6</v>
      </c>
      <c r="AO415">
        <v>-0.6</v>
      </c>
      <c r="AP415">
        <v>-0.6</v>
      </c>
      <c r="AQ415">
        <v>-0.6</v>
      </c>
      <c r="AR415">
        <v>-0.6</v>
      </c>
      <c r="BA415">
        <v>0.5</v>
      </c>
      <c r="BB415">
        <v>-0.5</v>
      </c>
      <c r="BC415">
        <v>-0.5</v>
      </c>
      <c r="BD415">
        <v>-0.6</v>
      </c>
      <c r="BE415">
        <v>-0.6</v>
      </c>
      <c r="BF415">
        <v>-0.6</v>
      </c>
      <c r="BG415">
        <v>-0.6</v>
      </c>
      <c r="BH415">
        <v>-0.6</v>
      </c>
      <c r="BI415">
        <v>-0.6</v>
      </c>
      <c r="BR415">
        <v>0.5</v>
      </c>
      <c r="BS415">
        <v>-0.5</v>
      </c>
      <c r="BT415">
        <v>-0.5</v>
      </c>
      <c r="BU415">
        <v>-0.6</v>
      </c>
      <c r="BV415">
        <v>-0.6</v>
      </c>
      <c r="BW415">
        <v>-0.6</v>
      </c>
      <c r="BX415">
        <v>-0.6</v>
      </c>
      <c r="BY415">
        <v>-0.6</v>
      </c>
      <c r="BZ415">
        <v>-0.6</v>
      </c>
      <c r="CI415">
        <v>0.5</v>
      </c>
      <c r="CJ415">
        <v>-0.5</v>
      </c>
      <c r="CK415">
        <v>-0.5</v>
      </c>
      <c r="CL415">
        <v>-0.6</v>
      </c>
      <c r="CM415">
        <v>-0.6</v>
      </c>
      <c r="CN415">
        <v>-0.6</v>
      </c>
      <c r="CO415">
        <v>-0.6</v>
      </c>
      <c r="CP415">
        <v>-0.6</v>
      </c>
      <c r="CQ415">
        <v>-0.6</v>
      </c>
      <c r="CZ415">
        <v>0.5</v>
      </c>
      <c r="DA415">
        <v>-0.5</v>
      </c>
      <c r="DB415">
        <v>-0.5</v>
      </c>
      <c r="DC415">
        <v>-0.6</v>
      </c>
      <c r="DD415">
        <v>-0.6</v>
      </c>
      <c r="DE415">
        <v>-0.6</v>
      </c>
      <c r="DF415">
        <v>-0.6</v>
      </c>
      <c r="DG415">
        <v>-0.6</v>
      </c>
      <c r="DH415">
        <v>-0.6</v>
      </c>
      <c r="DQ415">
        <v>0.5</v>
      </c>
      <c r="DR415">
        <v>-0.5</v>
      </c>
      <c r="DS415">
        <v>-0.5</v>
      </c>
      <c r="DT415">
        <v>-0.6</v>
      </c>
      <c r="DU415">
        <v>-0.6</v>
      </c>
      <c r="DV415">
        <v>-0.6</v>
      </c>
      <c r="DW415">
        <v>-0.6</v>
      </c>
      <c r="DX415">
        <v>-0.6</v>
      </c>
      <c r="DY415">
        <v>-0.6</v>
      </c>
    </row>
    <row r="416">
      <c r="B416" t="str">
        <v>0.5-1.0</v>
      </c>
      <c r="C416" t="str">
        <f>IF(AND(C410&gt;0.5,C410&lt;=1),C415+(C410-B415)*(C417-C415)/(B417-B415),"")</f>
        <v/>
      </c>
      <c r="D416" t="str">
        <f>IF(AND(C410&gt;0.5,C410&lt;=1),D415+(C410-B415)*(D417-D415)/(B417-B415),"")</f>
        <v/>
      </c>
      <c r="E416" t="str">
        <f>IF(AND(C410&gt;0.5,C410&lt;=1),E415+(C410-B415)*(E417-E415)/(B417-B415),"")</f>
        <v/>
      </c>
      <c r="F416" t="str">
        <f>IF(AND(C410&gt;0.5,C410&lt;=1),F415+(C410-B415)*(F417-F415)/(B417-B415),"")</f>
        <v/>
      </c>
      <c r="G416" t="str">
        <f>IF(AND(C410&gt;0.5,C410&lt;=1),G415+(C410-B415)*(G417-G415)/(B417-B415),"")</f>
        <v/>
      </c>
      <c r="H416" t="str">
        <f>IF(AND(C410&gt;0.5,C410&lt;=1),H415+(C410-B415)*(H417-H415)/(B417-B415),"")</f>
        <v/>
      </c>
      <c r="I416" t="str">
        <f>IF(AND(C410&gt;0.5,C410&lt;=1),I415+(C410-B415)*(I417-I415)/(B417-B415),"")</f>
        <v/>
      </c>
      <c r="J416" t="str">
        <f>IF(AND(C410&gt;0.5,C410&lt;=1),J415+(C410-B415)*(J417-J415)/(B417-B415),"")</f>
        <v/>
      </c>
      <c r="K416" t="str">
        <f>IF(AND(C410&gt;0.5,C410&lt;=1),IF(K411&lt;D411,C416+(K411-C411)*(D416-C416)/(D411-C411),IF(K411&lt;E411,D416+(K411-D411)*(E416-D416)/(E411-D411),IF(K411&lt;F411,E416+(K411-E411)*(F416-E416)/(F411-E411),IF(K411&lt;G411,F416+(K411-F411)*(G416-F416)/(G411-F411),IF(K411&lt;H411,G416+(K411-G411)*(H416-G416)/(H411-G411),IF(K411&lt;I411,H416+(K411-H411)*(I416-H416)/(I411-H411),IF(K411&lt;J411,I416+(K411-I411)*(J416-I416)/(J411-I411),J416))))))),"")</f>
        <v/>
      </c>
      <c r="S416" t="str">
        <v>0.5-1.0</v>
      </c>
      <c r="T416" t="str">
        <f>IF(AND(T410&gt;0.5,T410&lt;=1),T415+(T410-S415)*(T417-T415)/(S417-S415),"")</f>
        <v/>
      </c>
      <c r="U416" t="str">
        <f>IF(AND(T410&gt;0.5,T410&lt;=1),U415+(T410-S415)*(U417-U415)/(S417-S415),"")</f>
        <v/>
      </c>
      <c r="V416" t="str">
        <f>IF(AND(T410&gt;0.5,T410&lt;=1),V415+(T410-S415)*(V417-V415)/(S417-S415),"")</f>
        <v/>
      </c>
      <c r="W416" t="str">
        <f>IF(AND(T410&gt;0.5,T410&lt;=1),W415+(T410-S415)*(W417-W415)/(S417-S415),"")</f>
        <v/>
      </c>
      <c r="X416" t="str">
        <f>IF(AND(T410&gt;0.5,T410&lt;=1),X415+(T410-S415)*(X417-X415)/(S417-S415),"")</f>
        <v/>
      </c>
      <c r="Y416" t="str">
        <f>IF(AND(T410&gt;0.5,T410&lt;=1),Y415+(T410-S415)*(Y417-Y415)/(S417-S415),"")</f>
        <v/>
      </c>
      <c r="Z416" t="str">
        <f>IF(AND(T410&gt;0.5,T410&lt;=1),Z415+(T410-S415)*(Z417-Z415)/(S417-S415),"")</f>
        <v/>
      </c>
      <c r="AA416" t="str">
        <f>IF(AND(T410&gt;0.5,T410&lt;=1),AA415+(T410-S415)*(AA417-AA415)/(S417-S415),"")</f>
        <v/>
      </c>
      <c r="AB416" t="str">
        <f>IF(AND(T410&gt;0.5,T410&lt;=1),IF(AB411&lt;U411,T416+(AB411-T411)*(U416-T416)/(U411-T411),IF(AB411&lt;V411,U416+(AB411-U411)*(V416-U416)/(V411-U411),IF(AB411&lt;W411,V416+(AB411-V411)*(W416-V416)/(W411-V411),IF(AB411&lt;X411,W416+(AB411-W411)*(X416-W416)/(X411-W411),IF(AB411&lt;Y411,X416+(AB411-X411)*(Y416-X416)/(Y411-X411),IF(AB411&lt;Z411,Y416+(AB411-Y411)*(Z416-Y416)/(Z411-Y411),IF(AB411&lt;AA411,Z416+(AB411-Z411)*(AA416-Z416)/(AA411-Z411),AA416))))))),"")</f>
        <v/>
      </c>
      <c r="AJ416" t="str">
        <v>0.5-1.0</v>
      </c>
      <c r="AK416" t="str">
        <f>IF(AND(AK410&gt;0.5,AK410&lt;=1),AK415+(AK410-AJ415)*(AK417-AK415)/(AJ417-AJ415),"")</f>
        <v/>
      </c>
      <c r="AL416" t="str">
        <f>IF(AND(AK410&gt;0.5,AK410&lt;=1),AL415+(AK410-AJ415)*(AL417-AL415)/(AJ417-AJ415),"")</f>
        <v/>
      </c>
      <c r="AM416" t="str">
        <f>IF(AND(AK410&gt;0.5,AK410&lt;=1),AM415+(AK410-AJ415)*(AM417-AM415)/(AJ417-AJ415),"")</f>
        <v/>
      </c>
      <c r="AN416" t="str">
        <f>IF(AND(AK410&gt;0.5,AK410&lt;=1),AN415+(AK410-AJ415)*(AN417-AN415)/(AJ417-AJ415),"")</f>
        <v/>
      </c>
      <c r="AO416" t="str">
        <f>IF(AND(AK410&gt;0.5,AK410&lt;=1),AO415+(AK410-AJ415)*(AO417-AO415)/(AJ417-AJ415),"")</f>
        <v/>
      </c>
      <c r="AP416" t="str">
        <f>IF(AND(AK410&gt;0.5,AK410&lt;=1),AP415+(AK410-AJ415)*(AP417-AP415)/(AJ417-AJ415),"")</f>
        <v/>
      </c>
      <c r="AQ416" t="str">
        <f>IF(AND(AK410&gt;0.5,AK410&lt;=1),AQ415+(AK410-AJ415)*(AQ417-AQ415)/(AJ417-AJ415),"")</f>
        <v/>
      </c>
      <c r="AR416" t="str">
        <f>IF(AND(AK410&gt;0.5,AK410&lt;=1),AR415+(AK410-AJ415)*(AR417-AR415)/(AJ417-AJ415),"")</f>
        <v/>
      </c>
      <c r="AS416" t="str">
        <f>IF(AND(AK410&gt;0.5,AK410&lt;=1),IF(AS411&lt;AL411,AK416+(AS411-AK411)*(AL416-AK416)/(AL411-AK411),IF(AS411&lt;AM411,AL416+(AS411-AL411)*(AM416-AL416)/(AM411-AL411),IF(AS411&lt;AN411,AM416+(AS411-AM411)*(AN416-AM416)/(AN411-AM411),IF(AS411&lt;AO411,AN416+(AS411-AN411)*(AO416-AN416)/(AO411-AN411),IF(AS411&lt;AP411,AO416+(AS411-AO411)*(AP416-AO416)/(AP411-AO411),IF(AS411&lt;AQ411,AP416+(AS411-AP411)*(AQ416-AP416)/(AQ411-AP411),IF(AS411&lt;AR411,AQ416+(AS411-AQ411)*(AR416-AQ416)/(AR411-AQ411),AR416))))))),"")</f>
        <v/>
      </c>
      <c r="BA416" t="str">
        <v>0.5-1.0</v>
      </c>
      <c r="BB416" t="str">
        <f>IF(AND(BB410&gt;0.5,BB410&lt;=1),BB415+(BB410-BA415)*(BB417-BB415)/(BA417-BA415),"")</f>
        <v/>
      </c>
      <c r="BC416" t="str">
        <f>IF(AND(BB410&gt;0.5,BB410&lt;=1),BC415+(BB410-BA415)*(BC417-BC415)/(BA417-BA415),"")</f>
        <v/>
      </c>
      <c r="BD416" t="str">
        <f>IF(AND(BB410&gt;0.5,BB410&lt;=1),BD415+(BB410-BA415)*(BD417-BD415)/(BA417-BA415),"")</f>
        <v/>
      </c>
      <c r="BE416" t="str">
        <f>IF(AND(BB410&gt;0.5,BB410&lt;=1),BE415+(BB410-BA415)*(BE417-BE415)/(BA417-BA415),"")</f>
        <v/>
      </c>
      <c r="BF416" t="str">
        <f>IF(AND(BB410&gt;0.5,BB410&lt;=1),BF415+(BB410-BA415)*(BF417-BF415)/(BA417-BA415),"")</f>
        <v/>
      </c>
      <c r="BG416" t="str">
        <f>IF(AND(BB410&gt;0.5,BB410&lt;=1),BG415+(BB410-BA415)*(BG417-BG415)/(BA417-BA415),"")</f>
        <v/>
      </c>
      <c r="BH416" t="str">
        <f>IF(AND(BB410&gt;0.5,BB410&lt;=1),BH415+(BB410-BA415)*(BH417-BH415)/(BA417-BA415),"")</f>
        <v/>
      </c>
      <c r="BI416" t="str">
        <f>IF(AND(BB410&gt;0.5,BB410&lt;=1),BI415+(BB410-BA415)*(BI417-BI415)/(BA417-BA415),"")</f>
        <v/>
      </c>
      <c r="BJ416" t="str">
        <f>IF(AND(BB410&gt;0.5,BB410&lt;=1),IF(BJ411&lt;BC411,BB416+(BJ411-BB411)*(BC416-BB416)/(BC411-BB411),IF(BJ411&lt;BD411,BC416+(BJ411-BC411)*(BD416-BC416)/(BD411-BC411),IF(BJ411&lt;BE411,BD416+(BJ411-BD411)*(BE416-BD416)/(BE411-BD411),IF(BJ411&lt;BF411,BE416+(BJ411-BE411)*(BF416-BE416)/(BF411-BE411),IF(BJ411&lt;BG411,BF416+(BJ411-BF411)*(BG416-BF416)/(BG411-BF411),IF(BJ411&lt;BH411,BG416+(BJ411-BG411)*(BH416-BG416)/(BH411-BG411),IF(BJ411&lt;BI411,BH416+(BJ411-BH411)*(BI416-BH416)/(BI411-BH411),BI416))))))),"")</f>
        <v/>
      </c>
      <c r="BR416" t="str">
        <v>0.5-1.0</v>
      </c>
      <c r="BS416">
        <f>IF(AND(BS410&gt;0.5,BS410&lt;=1),BS415+(BS410-BR415)*(BS417-BS415)/(BR417-BR415),"")</f>
        <v>-0.52</v>
      </c>
      <c r="BT416">
        <f>IF(AND(BS410&gt;0.5,BS410&lt;=1),BT415+(BS410-BR415)*(BT417-BT415)/(BR417-BR415),"")</f>
        <v>-0.51</v>
      </c>
      <c r="BU416">
        <f>IF(AND(BS410&gt;0.5,BS410&lt;=1),BU415+(BS410-BR415)*(BU417-BU415)/(BR417-BR415),"")</f>
        <v>-0.6</v>
      </c>
      <c r="BV416">
        <f>IF(AND(BS410&gt;0.5,BS410&lt;=1),BV415+(BS410-BR415)*(BV417-BV415)/(BR417-BR415),"")</f>
        <v>-0.6</v>
      </c>
      <c r="BW416">
        <f>IF(AND(BS410&gt;0.5,BS410&lt;=1),BW415+(BS410-BR415)*(BW417-BW415)/(BR417-BR415),"")</f>
        <v>-0.6</v>
      </c>
      <c r="BX416">
        <f>IF(AND(BS410&gt;0.5,BS410&lt;=1),BX415+(BS410-BR415)*(BX417-BX415)/(BR417-BR415),"")</f>
        <v>-0.6</v>
      </c>
      <c r="BY416">
        <f>IF(AND(BS410&gt;0.5,BS410&lt;=1),BY415+(BS410-BR415)*(BY417-BY415)/(BR417-BR415),"")</f>
        <v>-0.6</v>
      </c>
      <c r="BZ416">
        <f>IF(AND(BS410&gt;0.5,BS410&lt;=1),BZ415+(BS410-BR415)*(BZ417-BZ415)/(BR417-BR415),"")</f>
        <v>-0.6</v>
      </c>
      <c r="CA416">
        <f>IF(AND(BS410&gt;0.5,BS410&lt;=1),IF(CA411&lt;BT411,BS416+(CA411-BS411)*(BT416-BS416)/(BT411-BS411),IF(CA411&lt;BU411,BT416+(CA411-BT411)*(BU416-BT416)/(BU411-BT411),IF(CA411&lt;BV411,BU416+(CA411-BU411)*(BV416-BU416)/(BV411-BU411),IF(CA411&lt;BW411,BV416+(CA411-BV411)*(BW416-BV416)/(BW411-BV411),IF(CA411&lt;BX411,BW416+(CA411-BW411)*(BX416-BW416)/(BX411-BW411),IF(CA411&lt;BY411,BX416+(CA411-BX411)*(BY416-BX416)/(BY411-BX411),IF(CA411&lt;BZ411,BY416+(CA411-BY411)*(BZ416-BY416)/(BZ411-BY411),BZ416))))))),"")</f>
        <v>-0.6</v>
      </c>
      <c r="CI416" t="str">
        <v>0.5-1.0</v>
      </c>
      <c r="CJ416">
        <f>IF(AND(CJ410&gt;0.5,CJ410&lt;=1),CJ415+(CJ410-CI415)*(CJ417-CJ415)/(CI417-CI415),"")</f>
        <v>-0.52</v>
      </c>
      <c r="CK416">
        <f>IF(AND(CJ410&gt;0.5,CJ410&lt;=1),CK415+(CJ410-CI415)*(CK417-CK415)/(CI417-CI415),"")</f>
        <v>-0.51</v>
      </c>
      <c r="CL416">
        <f>IF(AND(CJ410&gt;0.5,CJ410&lt;=1),CL415+(CJ410-CI415)*(CL417-CL415)/(CI417-CI415),"")</f>
        <v>-0.6</v>
      </c>
      <c r="CM416">
        <f>IF(AND(CJ410&gt;0.5,CJ410&lt;=1),CM415+(CJ410-CI415)*(CM417-CM415)/(CI417-CI415),"")</f>
        <v>-0.6</v>
      </c>
      <c r="CN416">
        <f>IF(AND(CJ410&gt;0.5,CJ410&lt;=1),CN415+(CJ410-CI415)*(CN417-CN415)/(CI417-CI415),"")</f>
        <v>-0.6</v>
      </c>
      <c r="CO416">
        <f>IF(AND(CJ410&gt;0.5,CJ410&lt;=1),CO415+(CJ410-CI415)*(CO417-CO415)/(CI417-CI415),"")</f>
        <v>-0.6</v>
      </c>
      <c r="CP416">
        <f>IF(AND(CJ410&gt;0.5,CJ410&lt;=1),CP415+(CJ410-CI415)*(CP417-CP415)/(CI417-CI415),"")</f>
        <v>-0.6</v>
      </c>
      <c r="CQ416">
        <f>IF(AND(CJ410&gt;0.5,CJ410&lt;=1),CQ415+(CJ410-CI415)*(CQ417-CQ415)/(CI417-CI415),"")</f>
        <v>-0.6</v>
      </c>
      <c r="CR416">
        <f>IF(AND(CJ410&gt;0.5,CJ410&lt;=1),IF(CR411&lt;CK411,CJ416+(CR411-CJ411)*(CK416-CJ416)/(CK411-CJ411),IF(CR411&lt;CL411,CK416+(CR411-CK411)*(CL416-CK416)/(CL411-CK411),IF(CR411&lt;CM411,CL416+(CR411-CL411)*(CM416-CL416)/(CM411-CL411),IF(CR411&lt;CN411,CM416+(CR411-CM411)*(CN416-CM416)/(CN411-CM411),IF(CR411&lt;CO411,CN416+(CR411-CN411)*(CO416-CN416)/(CO411-CN411),IF(CR411&lt;CP411,CO416+(CR411-CO411)*(CP416-CO416)/(CP411-CO411),IF(CR411&lt;CQ411,CP416+(CR411-CP411)*(CQ416-CP416)/(CQ411-CP411),CQ416))))))),"")</f>
        <v>-0.6</v>
      </c>
      <c r="CZ416" t="str">
        <v>0.5-1.0</v>
      </c>
      <c r="DA416">
        <f>IF(AND(DA410&gt;0.5,DA410&lt;=1),DA415+(DA410-CZ415)*(DA417-DA415)/(CZ417-CZ415),"")</f>
        <v>-0.52</v>
      </c>
      <c r="DB416">
        <f>IF(AND(DA410&gt;0.5,DA410&lt;=1),DB415+(DA410-CZ415)*(DB417-DB415)/(CZ417-CZ415),"")</f>
        <v>-0.51</v>
      </c>
      <c r="DC416">
        <f>IF(AND(DA410&gt;0.5,DA410&lt;=1),DC415+(DA410-CZ415)*(DC417-DC415)/(CZ417-CZ415),"")</f>
        <v>-0.6</v>
      </c>
      <c r="DD416">
        <f>IF(AND(DA410&gt;0.5,DA410&lt;=1),DD415+(DA410-CZ415)*(DD417-DD415)/(CZ417-CZ415),"")</f>
        <v>-0.6</v>
      </c>
      <c r="DE416">
        <f>IF(AND(DA410&gt;0.5,DA410&lt;=1),DE415+(DA410-CZ415)*(DE417-DE415)/(CZ417-CZ415),"")</f>
        <v>-0.6</v>
      </c>
      <c r="DF416">
        <f>IF(AND(DA410&gt;0.5,DA410&lt;=1),DF415+(DA410-CZ415)*(DF417-DF415)/(CZ417-CZ415),"")</f>
        <v>-0.6</v>
      </c>
      <c r="DG416">
        <f>IF(AND(DA410&gt;0.5,DA410&lt;=1),DG415+(DA410-CZ415)*(DG417-DG415)/(CZ417-CZ415),"")</f>
        <v>-0.6</v>
      </c>
      <c r="DH416">
        <f>IF(AND(DA410&gt;0.5,DA410&lt;=1),DH415+(DA410-CZ415)*(DH417-DH415)/(CZ417-CZ415),"")</f>
        <v>-0.6</v>
      </c>
      <c r="DI416">
        <f>IF(AND(DA410&gt;0.5,DA410&lt;=1),IF(DI411&lt;DB411,DA416+(DI411-DA411)*(DB416-DA416)/(DB411-DA411),IF(DI411&lt;DC411,DB416+(DI411-DB411)*(DC416-DB416)/(DC411-DB411),IF(DI411&lt;DD411,DC416+(DI411-DC411)*(DD416-DC416)/(DD411-DC411),IF(DI411&lt;DE411,DD416+(DI411-DD411)*(DE416-DD416)/(DE411-DD411),IF(DI411&lt;DF411,DE416+(DI411-DE411)*(DF416-DE416)/(DF411-DE411),IF(DI411&lt;DG411,DF416+(DI411-DF411)*(DG416-DF416)/(DG411-DF411),IF(DI411&lt;DH411,DG416+(DI411-DG411)*(DH416-DG416)/(DH411-DG411),DH416))))))),"")</f>
        <v>-0.6</v>
      </c>
      <c r="DQ416" t="str">
        <v>0.5-1.0</v>
      </c>
      <c r="DR416">
        <f>IF(AND(DR410&gt;0.5,DR410&lt;=1),DR415+(DR410-DQ415)*(DR417-DR415)/(DQ417-DQ415),"")</f>
        <v>-0.52</v>
      </c>
      <c r="DS416">
        <f>IF(AND(DR410&gt;0.5,DR410&lt;=1),DS415+(DR410-DQ415)*(DS417-DS415)/(DQ417-DQ415),"")</f>
        <v>-0.51</v>
      </c>
      <c r="DT416">
        <f>IF(AND(DR410&gt;0.5,DR410&lt;=1),DT415+(DR410-DQ415)*(DT417-DT415)/(DQ417-DQ415),"")</f>
        <v>-0.6</v>
      </c>
      <c r="DU416">
        <f>IF(AND(DR410&gt;0.5,DR410&lt;=1),DU415+(DR410-DQ415)*(DU417-DU415)/(DQ417-DQ415),"")</f>
        <v>-0.6</v>
      </c>
      <c r="DV416">
        <f>IF(AND(DR410&gt;0.5,DR410&lt;=1),DV415+(DR410-DQ415)*(DV417-DV415)/(DQ417-DQ415),"")</f>
        <v>-0.6</v>
      </c>
      <c r="DW416">
        <f>IF(AND(DR410&gt;0.5,DR410&lt;=1),DW415+(DR410-DQ415)*(DW417-DW415)/(DQ417-DQ415),"")</f>
        <v>-0.6</v>
      </c>
      <c r="DX416">
        <f>IF(AND(DR410&gt;0.5,DR410&lt;=1),DX415+(DR410-DQ415)*(DX417-DX415)/(DQ417-DQ415),"")</f>
        <v>-0.6</v>
      </c>
      <c r="DY416">
        <f>IF(AND(DR410&gt;0.5,DR410&lt;=1),DY415+(DR410-DQ415)*(DY417-DY415)/(DQ417-DQ415),"")</f>
        <v>-0.6</v>
      </c>
      <c r="DZ416">
        <f>IF(AND(DR410&gt;0.5,DR410&lt;=1),IF(DZ411&lt;DS411,DR416+(DZ411-DR411)*(DS416-DR416)/(DS411-DR411),IF(DZ411&lt;DT411,DS416+(DZ411-DS411)*(DT416-DS416)/(DT411-DS411),IF(DZ411&lt;DU411,DT416+(DZ411-DT411)*(DU416-DT416)/(DU411-DT411),IF(DZ411&lt;DV411,DU416+(DZ411-DU411)*(DV416-DU416)/(DV411-DU411),IF(DZ411&lt;DW411,DV416+(DZ411-DV411)*(DW416-DV416)/(DW411-DV411),IF(DZ411&lt;DX411,DW416+(DZ411-DW411)*(DX416-DW416)/(DX411-DW411),IF(DZ411&lt;DY411,DX416+(DZ411-DX411)*(DY416-DX416)/(DY411-DX411),DY416))))))),"")</f>
        <v>-0.6</v>
      </c>
    </row>
    <row r="417">
      <c r="B417">
        <v>1</v>
      </c>
      <c r="C417">
        <v>-0.7</v>
      </c>
      <c r="D417">
        <v>-0.6</v>
      </c>
      <c r="E417">
        <v>-0.6</v>
      </c>
      <c r="F417">
        <v>-0.6</v>
      </c>
      <c r="G417">
        <v>-0.6</v>
      </c>
      <c r="H417">
        <v>-0.6</v>
      </c>
      <c r="I417">
        <v>-0.6</v>
      </c>
      <c r="J417">
        <v>-0.6</v>
      </c>
      <c r="S417">
        <v>1</v>
      </c>
      <c r="T417">
        <v>-0.7</v>
      </c>
      <c r="U417">
        <v>-0.6</v>
      </c>
      <c r="V417">
        <v>-0.6</v>
      </c>
      <c r="W417">
        <v>-0.6</v>
      </c>
      <c r="X417">
        <v>-0.6</v>
      </c>
      <c r="Y417">
        <v>-0.6</v>
      </c>
      <c r="Z417">
        <v>-0.6</v>
      </c>
      <c r="AA417">
        <v>-0.6</v>
      </c>
      <c r="AJ417">
        <v>1</v>
      </c>
      <c r="AK417">
        <v>-0.7</v>
      </c>
      <c r="AL417">
        <v>-0.6</v>
      </c>
      <c r="AM417">
        <v>-0.6</v>
      </c>
      <c r="AN417">
        <v>-0.6</v>
      </c>
      <c r="AO417">
        <v>-0.6</v>
      </c>
      <c r="AP417">
        <v>-0.6</v>
      </c>
      <c r="AQ417">
        <v>-0.6</v>
      </c>
      <c r="AR417">
        <v>-0.6</v>
      </c>
      <c r="BA417">
        <v>1</v>
      </c>
      <c r="BB417">
        <v>-0.7</v>
      </c>
      <c r="BC417">
        <v>-0.6</v>
      </c>
      <c r="BD417">
        <v>-0.6</v>
      </c>
      <c r="BE417">
        <v>-0.6</v>
      </c>
      <c r="BF417">
        <v>-0.6</v>
      </c>
      <c r="BG417">
        <v>-0.6</v>
      </c>
      <c r="BH417">
        <v>-0.6</v>
      </c>
      <c r="BI417">
        <v>-0.6</v>
      </c>
      <c r="BR417">
        <v>1</v>
      </c>
      <c r="BS417">
        <v>-0.7</v>
      </c>
      <c r="BT417">
        <v>-0.6</v>
      </c>
      <c r="BU417">
        <v>-0.6</v>
      </c>
      <c r="BV417">
        <v>-0.6</v>
      </c>
      <c r="BW417">
        <v>-0.6</v>
      </c>
      <c r="BX417">
        <v>-0.6</v>
      </c>
      <c r="BY417">
        <v>-0.6</v>
      </c>
      <c r="BZ417">
        <v>-0.6</v>
      </c>
      <c r="CI417">
        <v>1</v>
      </c>
      <c r="CJ417">
        <v>-0.7</v>
      </c>
      <c r="CK417">
        <v>-0.6</v>
      </c>
      <c r="CL417">
        <v>-0.6</v>
      </c>
      <c r="CM417">
        <v>-0.6</v>
      </c>
      <c r="CN417">
        <v>-0.6</v>
      </c>
      <c r="CO417">
        <v>-0.6</v>
      </c>
      <c r="CP417">
        <v>-0.6</v>
      </c>
      <c r="CQ417">
        <v>-0.6</v>
      </c>
      <c r="CZ417">
        <v>1</v>
      </c>
      <c r="DA417">
        <v>-0.7</v>
      </c>
      <c r="DB417">
        <v>-0.6</v>
      </c>
      <c r="DC417">
        <v>-0.6</v>
      </c>
      <c r="DD417">
        <v>-0.6</v>
      </c>
      <c r="DE417">
        <v>-0.6</v>
      </c>
      <c r="DF417">
        <v>-0.6</v>
      </c>
      <c r="DG417">
        <v>-0.6</v>
      </c>
      <c r="DH417">
        <v>-0.6</v>
      </c>
      <c r="DQ417">
        <v>1</v>
      </c>
      <c r="DR417">
        <v>-0.7</v>
      </c>
      <c r="DS417">
        <v>-0.6</v>
      </c>
      <c r="DT417">
        <v>-0.6</v>
      </c>
      <c r="DU417">
        <v>-0.6</v>
      </c>
      <c r="DV417">
        <v>-0.6</v>
      </c>
      <c r="DW417">
        <v>-0.6</v>
      </c>
      <c r="DX417">
        <v>-0.6</v>
      </c>
      <c r="DY417">
        <v>-0.6</v>
      </c>
    </row>
    <row r="418">
      <c r="B418" t="str">
        <v>&gt;1.0</v>
      </c>
      <c r="C418" t="str">
        <f>IF(C410&gt;1,C417,"")</f>
        <v/>
      </c>
      <c r="D418" t="str">
        <f>IF(C410&gt;1,D417,"")</f>
        <v/>
      </c>
      <c r="E418" t="str">
        <f>IF(C410&gt;1,E417,"")</f>
        <v/>
      </c>
      <c r="F418" t="str">
        <f>IF(C410&gt;1,F417,"")</f>
        <v/>
      </c>
      <c r="G418" t="str">
        <f>IF(C410&gt;1,G417,"")</f>
        <v/>
      </c>
      <c r="H418" t="str">
        <f>IF(C410&gt;1,H417,"")</f>
        <v/>
      </c>
      <c r="I418" t="str">
        <f>IF(C410&gt;1,I417,"")</f>
        <v/>
      </c>
      <c r="J418" t="str">
        <f>IF(C410&gt;1,J417,"")</f>
        <v/>
      </c>
      <c r="K418" t="str">
        <f>IF(C410&gt;1,IF(K411&lt;D411,C418+(K411-C411)*(D418-C418)/(D411-C411),IF(K411&lt;E411,D418+(K411-D411)*(E418-D418)/(E411-D411),IF(K411&lt;F411,E418+(K411-E411)*(F418-E418)/(F411-E411),IF(K411&lt;G411,F418+(K411-F411)*(G418-F418)/(G411-F411),IF(K411&lt;H411,G418+(K411-G411)*(H418-G418)/(H411-G411),IF(K411&lt;I411,H418+(K411-H411)*(I418-H418)/(I411-H411),IF(K411&lt;J411,I418+(K411-I411)*(J418-I418)/(J411-I411),J418))))))),"")</f>
        <v/>
      </c>
      <c r="S418" t="str">
        <v>&gt;1.0</v>
      </c>
      <c r="T418" t="str">
        <f>IF(T410&gt;1,T417,"")</f>
        <v/>
      </c>
      <c r="U418" t="str">
        <f>IF(T410&gt;1,U417,"")</f>
        <v/>
      </c>
      <c r="V418" t="str">
        <f>IF(T410&gt;1,V417,"")</f>
        <v/>
      </c>
      <c r="W418" t="str">
        <f>IF(T410&gt;1,W417,"")</f>
        <v/>
      </c>
      <c r="X418" t="str">
        <f>IF(T410&gt;1,X417,"")</f>
        <v/>
      </c>
      <c r="Y418" t="str">
        <f>IF(T410&gt;1,Y417,"")</f>
        <v/>
      </c>
      <c r="Z418" t="str">
        <f>IF(T410&gt;1,Z417,"")</f>
        <v/>
      </c>
      <c r="AA418" t="str">
        <f>IF(T410&gt;1,AA417,"")</f>
        <v/>
      </c>
      <c r="AB418" t="str">
        <f>IF(T410&gt;1,IF(AB411&lt;U411,T418+(AB411-T411)*(U418-T418)/(U411-T411),IF(AB411&lt;V411,U418+(AB411-U411)*(V418-U418)/(V411-U411),IF(AB411&lt;W411,V418+(AB411-V411)*(W418-V418)/(W411-V411),IF(AB411&lt;X411,W418+(AB411-W411)*(X418-W418)/(X411-W411),IF(AB411&lt;Y411,X418+(AB411-X411)*(Y418-X418)/(Y411-X411),IF(AB411&lt;Z411,Y418+(AB411-Y411)*(Z418-Y418)/(Z411-Y411),IF(AB411&lt;AA411,Z418+(AB411-Z411)*(AA418-Z418)/(AA411-Z411),AA418))))))),"")</f>
        <v/>
      </c>
      <c r="AJ418" t="str">
        <v>&gt;1.0</v>
      </c>
      <c r="AK418" t="str">
        <f>IF(AK410&gt;1,AK417,"")</f>
        <v/>
      </c>
      <c r="AL418" t="str">
        <f>IF(AK410&gt;1,AL417,"")</f>
        <v/>
      </c>
      <c r="AM418" t="str">
        <f>IF(AK410&gt;1,AM417,"")</f>
        <v/>
      </c>
      <c r="AN418" t="str">
        <f>IF(AK410&gt;1,AN417,"")</f>
        <v/>
      </c>
      <c r="AO418" t="str">
        <f>IF(AK410&gt;1,AO417,"")</f>
        <v/>
      </c>
      <c r="AP418" t="str">
        <f>IF(AK410&gt;1,AP417,"")</f>
        <v/>
      </c>
      <c r="AQ418" t="str">
        <f>IF(AK410&gt;1,AQ417,"")</f>
        <v/>
      </c>
      <c r="AR418" t="str">
        <f>IF(AK410&gt;1,AR417,"")</f>
        <v/>
      </c>
      <c r="AS418" t="str">
        <f>IF(AK410&gt;1,IF(AS411&lt;AL411,AK418+(AS411-AK411)*(AL418-AK418)/(AL411-AK411),IF(AS411&lt;AM411,AL418+(AS411-AL411)*(AM418-AL418)/(AM411-AL411),IF(AS411&lt;AN411,AM418+(AS411-AM411)*(AN418-AM418)/(AN411-AM411),IF(AS411&lt;AO411,AN418+(AS411-AN411)*(AO418-AN418)/(AO411-AN411),IF(AS411&lt;AP411,AO418+(AS411-AO411)*(AP418-AO418)/(AP411-AO411),IF(AS411&lt;AQ411,AP418+(AS411-AP411)*(AQ418-AP418)/(AQ411-AP411),IF(AS411&lt;AR411,AQ418+(AS411-AQ411)*(AR418-AQ418)/(AR411-AQ411),AR418))))))),"")</f>
        <v/>
      </c>
      <c r="BA418" t="str">
        <v>&gt;1.0</v>
      </c>
      <c r="BB418" t="str">
        <f>IF(BB410&gt;1,BB417,"")</f>
        <v/>
      </c>
      <c r="BC418" t="str">
        <f>IF(BB410&gt;1,BC417,"")</f>
        <v/>
      </c>
      <c r="BD418" t="str">
        <f>IF(BB410&gt;1,BD417,"")</f>
        <v/>
      </c>
      <c r="BE418" t="str">
        <f>IF(BB410&gt;1,BE417,"")</f>
        <v/>
      </c>
      <c r="BF418" t="str">
        <f>IF(BB410&gt;1,BF417,"")</f>
        <v/>
      </c>
      <c r="BG418" t="str">
        <f>IF(BB410&gt;1,BG417,"")</f>
        <v/>
      </c>
      <c r="BH418" t="str">
        <f>IF(BB410&gt;1,BH417,"")</f>
        <v/>
      </c>
      <c r="BI418" t="str">
        <f>IF(BB410&gt;1,BI417,"")</f>
        <v/>
      </c>
      <c r="BJ418" t="str">
        <f>IF(BB410&gt;1,IF(BJ411&lt;BC411,BB418+(BJ411-BB411)*(BC418-BB418)/(BC411-BB411),IF(BJ411&lt;BD411,BC418+(BJ411-BC411)*(BD418-BC418)/(BD411-BC411),IF(BJ411&lt;BE411,BD418+(BJ411-BD411)*(BE418-BD418)/(BE411-BD411),IF(BJ411&lt;BF411,BE418+(BJ411-BE411)*(BF418-BE418)/(BF411-BE411),IF(BJ411&lt;BG411,BF418+(BJ411-BF411)*(BG418-BF418)/(BG411-BF411),IF(BJ411&lt;BH411,BG418+(BJ411-BG411)*(BH418-BG418)/(BH411-BG411),IF(BJ411&lt;BI411,BH418+(BJ411-BH411)*(BI418-BH418)/(BI411-BH411),BI418))))))),"")</f>
        <v/>
      </c>
      <c r="BR418" t="str">
        <v>&gt;1.0</v>
      </c>
      <c r="BS418" t="str">
        <f>IF(BS410&gt;1,BS417,"")</f>
        <v/>
      </c>
      <c r="BT418" t="str">
        <f>IF(BS410&gt;1,BT417,"")</f>
        <v/>
      </c>
      <c r="BU418" t="str">
        <f>IF(BS410&gt;1,BU417,"")</f>
        <v/>
      </c>
      <c r="BV418" t="str">
        <f>IF(BS410&gt;1,BV417,"")</f>
        <v/>
      </c>
      <c r="BW418" t="str">
        <f>IF(BS410&gt;1,BW417,"")</f>
        <v/>
      </c>
      <c r="BX418" t="str">
        <f>IF(BS410&gt;1,BX417,"")</f>
        <v/>
      </c>
      <c r="BY418" t="str">
        <f>IF(BS410&gt;1,BY417,"")</f>
        <v/>
      </c>
      <c r="BZ418" t="str">
        <f>IF(BS410&gt;1,BZ417,"")</f>
        <v/>
      </c>
      <c r="CA418" t="str">
        <f>IF(BS410&gt;1,IF(CA411&lt;BT411,BS418+(CA411-BS411)*(BT418-BS418)/(BT411-BS411),IF(CA411&lt;BU411,BT418+(CA411-BT411)*(BU418-BT418)/(BU411-BT411),IF(CA411&lt;BV411,BU418+(CA411-BU411)*(BV418-BU418)/(BV411-BU411),IF(CA411&lt;BW411,BV418+(CA411-BV411)*(BW418-BV418)/(BW411-BV411),IF(CA411&lt;BX411,BW418+(CA411-BW411)*(BX418-BW418)/(BX411-BW411),IF(CA411&lt;BY411,BX418+(CA411-BX411)*(BY418-BX418)/(BY411-BX411),IF(CA411&lt;BZ411,BY418+(CA411-BY411)*(BZ418-BY418)/(BZ411-BY411),BZ418))))))),"")</f>
        <v/>
      </c>
      <c r="CI418" t="str">
        <v>&gt;1.0</v>
      </c>
      <c r="CJ418" t="str">
        <f>IF(CJ410&gt;1,CJ417,"")</f>
        <v/>
      </c>
      <c r="CK418" t="str">
        <f>IF(CJ410&gt;1,CK417,"")</f>
        <v/>
      </c>
      <c r="CL418" t="str">
        <f>IF(CJ410&gt;1,CL417,"")</f>
        <v/>
      </c>
      <c r="CM418" t="str">
        <f>IF(CJ410&gt;1,CM417,"")</f>
        <v/>
      </c>
      <c r="CN418" t="str">
        <f>IF(CJ410&gt;1,CN417,"")</f>
        <v/>
      </c>
      <c r="CO418" t="str">
        <f>IF(CJ410&gt;1,CO417,"")</f>
        <v/>
      </c>
      <c r="CP418" t="str">
        <f>IF(CJ410&gt;1,CP417,"")</f>
        <v/>
      </c>
      <c r="CQ418" t="str">
        <f>IF(CJ410&gt;1,CQ417,"")</f>
        <v/>
      </c>
      <c r="CR418" t="str">
        <f>IF(CJ410&gt;1,IF(CR411&lt;CK411,CJ418+(CR411-CJ411)*(CK418-CJ418)/(CK411-CJ411),IF(CR411&lt;CL411,CK418+(CR411-CK411)*(CL418-CK418)/(CL411-CK411),IF(CR411&lt;CM411,CL418+(CR411-CL411)*(CM418-CL418)/(CM411-CL411),IF(CR411&lt;CN411,CM418+(CR411-CM411)*(CN418-CM418)/(CN411-CM411),IF(CR411&lt;CO411,CN418+(CR411-CN411)*(CO418-CN418)/(CO411-CN411),IF(CR411&lt;CP411,CO418+(CR411-CO411)*(CP418-CO418)/(CP411-CO411),IF(CR411&lt;CQ411,CP418+(CR411-CP411)*(CQ418-CP418)/(CQ411-CP411),CQ418))))))),"")</f>
        <v/>
      </c>
      <c r="CZ418" t="str">
        <v>&gt;1.0</v>
      </c>
      <c r="DA418" t="str">
        <f>IF(DA410&gt;1,DA417,"")</f>
        <v/>
      </c>
      <c r="DB418" t="str">
        <f>IF(DA410&gt;1,DB417,"")</f>
        <v/>
      </c>
      <c r="DC418" t="str">
        <f>IF(DA410&gt;1,DC417,"")</f>
        <v/>
      </c>
      <c r="DD418" t="str">
        <f>IF(DA410&gt;1,DD417,"")</f>
        <v/>
      </c>
      <c r="DE418" t="str">
        <f>IF(DA410&gt;1,DE417,"")</f>
        <v/>
      </c>
      <c r="DF418" t="str">
        <f>IF(DA410&gt;1,DF417,"")</f>
        <v/>
      </c>
      <c r="DG418" t="str">
        <f>IF(DA410&gt;1,DG417,"")</f>
        <v/>
      </c>
      <c r="DH418" t="str">
        <f>IF(DA410&gt;1,DH417,"")</f>
        <v/>
      </c>
      <c r="DI418" t="str">
        <f>IF(DA410&gt;1,IF(DI411&lt;DB411,DA418+(DI411-DA411)*(DB418-DA418)/(DB411-DA411),IF(DI411&lt;DC411,DB418+(DI411-DB411)*(DC418-DB418)/(DC411-DB411),IF(DI411&lt;DD411,DC418+(DI411-DC411)*(DD418-DC418)/(DD411-DC411),IF(DI411&lt;DE411,DD418+(DI411-DD411)*(DE418-DD418)/(DE411-DD411),IF(DI411&lt;DF411,DE418+(DI411-DE411)*(DF418-DE418)/(DF411-DE411),IF(DI411&lt;DG411,DF418+(DI411-DF411)*(DG418-DF418)/(DG411-DF411),IF(DI411&lt;DH411,DG418+(DI411-DG411)*(DH418-DG418)/(DH411-DG411),DH418))))))),"")</f>
        <v/>
      </c>
      <c r="DQ418" t="str">
        <v>&gt;1.0</v>
      </c>
      <c r="DR418" t="str">
        <f>IF(DR410&gt;1,DR417,"")</f>
        <v/>
      </c>
      <c r="DS418" t="str">
        <f>IF(DR410&gt;1,DS417,"")</f>
        <v/>
      </c>
      <c r="DT418" t="str">
        <f>IF(DR410&gt;1,DT417,"")</f>
        <v/>
      </c>
      <c r="DU418" t="str">
        <f>IF(DR410&gt;1,DU417,"")</f>
        <v/>
      </c>
      <c r="DV418" t="str">
        <f>IF(DR410&gt;1,DV417,"")</f>
        <v/>
      </c>
      <c r="DW418" t="str">
        <f>IF(DR410&gt;1,DW417,"")</f>
        <v/>
      </c>
      <c r="DX418" t="str">
        <f>IF(DR410&gt;1,DX417,"")</f>
        <v/>
      </c>
      <c r="DY418" t="str">
        <f>IF(DR410&gt;1,DY417,"")</f>
        <v/>
      </c>
      <c r="DZ418" t="str">
        <f>IF(DR410&gt;1,IF(DZ411&lt;DS411,DR418+(DZ411-DR411)*(DS418-DR418)/(DS411-DR411),IF(DZ411&lt;DT411,DS418+(DZ411-DS411)*(DT418-DS418)/(DT411-DS411),IF(DZ411&lt;DU411,DT418+(DZ411-DT411)*(DU418-DT418)/(DU411-DT411),IF(DZ411&lt;DV411,DU418+(DZ411-DU411)*(DV418-DU418)/(DV411-DU411),IF(DZ411&lt;DW411,DV418+(DZ411-DV411)*(DW418-DV418)/(DW411-DV411),IF(DZ411&lt;DX411,DW418+(DZ411-DW411)*(DX418-DW418)/(DX411-DW411),IF(DZ411&lt;DY411,DX418+(DZ411-DX411)*(DY418-DX418)/(DY411-DX411),DY418))))))),"")</f>
        <v/>
      </c>
    </row>
    <row r="419">
      <c r="J419" t="str">
        <v>Cp</v>
      </c>
      <c r="K419">
        <f>SUM(K412:K418)</f>
        <v>-0.5339851667850742</v>
      </c>
      <c r="AA419" t="str">
        <v>Cp</v>
      </c>
      <c r="AB419">
        <f>SUM(AB412:AB418)</f>
        <v>-0.5339851667850742</v>
      </c>
      <c r="AR419" t="str">
        <v>Cp</v>
      </c>
      <c r="AS419">
        <f>SUM(AS412:AS418)</f>
        <v>-0.5339851667850742</v>
      </c>
      <c r="BI419" t="str">
        <v>Cp</v>
      </c>
      <c r="BJ419">
        <f>SUM(BJ412:BJ418)</f>
        <v>-0.5339851667850742</v>
      </c>
      <c r="BZ419" t="str">
        <v>Cp</v>
      </c>
      <c r="CA419">
        <f>SUM(CA412:CA418)</f>
        <v>-0.6</v>
      </c>
      <c r="CQ419" t="str">
        <v>Cp</v>
      </c>
      <c r="CR419">
        <f>SUM(CR412:CR418)</f>
        <v>-0.6</v>
      </c>
      <c r="DH419" t="str">
        <v>Cp</v>
      </c>
      <c r="DI419">
        <f>SUM(DI412:DI418)</f>
        <v>-0.6</v>
      </c>
      <c r="DY419" t="str">
        <v>Cp</v>
      </c>
      <c r="DZ419">
        <f>SUM(DZ412:DZ418)</f>
        <v>-0.6</v>
      </c>
    </row>
    <row r="420">
      <c r="B420" t="str">
        <v>Roof side surfaces</v>
      </c>
      <c r="S420" t="str">
        <v>Roof side surfaces</v>
      </c>
      <c r="AJ420" t="str">
        <v>Roof side surfaces</v>
      </c>
      <c r="BA420" t="str">
        <v>Roof side surfaces</v>
      </c>
      <c r="BR420" t="str">
        <v>Roof side surfaces</v>
      </c>
      <c r="CI420" t="str">
        <v>Roof side surfaces</v>
      </c>
      <c r="CZ420" t="str">
        <v>Roof side surfaces</v>
      </c>
      <c r="DQ420" t="str">
        <v>Roof side surfaces</v>
      </c>
    </row>
    <row r="421">
      <c r="B421" t="str">
        <v>Wind direction parallel to ridge (Sides)</v>
      </c>
      <c r="S421" t="str">
        <v>Wind direction parallel to ridge (Sides)</v>
      </c>
      <c r="AJ421" t="str">
        <v>Wind direction parallel to ridge (Sides)</v>
      </c>
      <c r="BA421" t="str">
        <v>Wind direction parallel to ridge (Sides)</v>
      </c>
      <c r="BR421" t="str">
        <v>Wind direction parallel to ridge (Sides)</v>
      </c>
      <c r="CI421" t="str">
        <v>Wind direction parallel to ridge (Sides)</v>
      </c>
      <c r="CZ421" t="str">
        <v>Wind direction parallel to ridge (Sides)</v>
      </c>
      <c r="DQ421" t="str">
        <v>Wind direction parallel to ridge (Sides)</v>
      </c>
    </row>
    <row r="422">
      <c r="B422" t="str">
        <v>Ratio h/L_inter</v>
      </c>
      <c r="C422">
        <f>C410</f>
        <v>0.275</v>
      </c>
      <c r="S422" t="str">
        <v>Ratio h/L_inter</v>
      </c>
      <c r="T422">
        <f>T410</f>
        <v>0.275</v>
      </c>
      <c r="AJ422" t="str">
        <v>Ratio h/L_inter</v>
      </c>
      <c r="AK422">
        <f>AK410</f>
        <v>0.275</v>
      </c>
      <c r="BA422" t="str">
        <v>Ratio h/L_inter</v>
      </c>
      <c r="BB422">
        <f>BB410</f>
        <v>0.275</v>
      </c>
      <c r="BR422" t="str">
        <v>Ratio h/L_inter</v>
      </c>
      <c r="BS422">
        <f>BS410</f>
        <v>0.55</v>
      </c>
      <c r="CI422" t="str">
        <v>Ratio h/L_inter</v>
      </c>
      <c r="CJ422">
        <f>CJ410</f>
        <v>0.55</v>
      </c>
      <c r="CZ422" t="str">
        <v>Ratio h/L_inter</v>
      </c>
      <c r="DA422">
        <f>DA410</f>
        <v>0.55</v>
      </c>
      <c r="DQ422" t="str">
        <v>Ratio h/L_inter</v>
      </c>
      <c r="DR422">
        <f>DR410</f>
        <v>0.55</v>
      </c>
    </row>
    <row r="423">
      <c r="C423" t="str">
        <v>Horizontal distance from windward edge</v>
      </c>
      <c r="T423" t="str">
        <v>Horizontal distance from windward edge</v>
      </c>
      <c r="AK423" t="str">
        <v>Horizontal distance from windward edge</v>
      </c>
      <c r="BB423" t="str">
        <v>Horizontal distance from windward edge</v>
      </c>
      <c r="BP423" t="str">
        <v>Horizontal distance from windward edge</v>
      </c>
      <c r="CF423" t="str">
        <v>Horizontal distance from windward edge</v>
      </c>
      <c r="CV423" t="str">
        <v>Horizontal distance from windward edge</v>
      </c>
      <c r="DL423" t="str">
        <v>Horizontal distance from windward edge</v>
      </c>
    </row>
    <row r="424">
      <c r="B424" t="str">
        <v>h/L_inter</v>
      </c>
      <c r="C424" t="str">
        <v>0-h/2</v>
      </c>
      <c r="D424" t="str">
        <v>h/2-h</v>
      </c>
      <c r="E424" t="str">
        <v>h-2h</v>
      </c>
      <c r="F424" t="str">
        <v>&gt;2h</v>
      </c>
      <c r="G424" t="str">
        <v>0-h/2</v>
      </c>
      <c r="H424" t="str">
        <v>h/2-h</v>
      </c>
      <c r="I424" t="str">
        <v>h-2h</v>
      </c>
      <c r="J424" t="str">
        <v>&gt;2h</v>
      </c>
      <c r="S424" t="str">
        <v>h/L_inter</v>
      </c>
      <c r="T424" t="str">
        <v>0-h/2</v>
      </c>
      <c r="U424" t="str">
        <v>h/2-h</v>
      </c>
      <c r="V424" t="str">
        <v>h-2h</v>
      </c>
      <c r="W424" t="str">
        <v>&gt;2h</v>
      </c>
      <c r="X424" t="str">
        <v>0-h/2</v>
      </c>
      <c r="Y424" t="str">
        <v>h/2-h</v>
      </c>
      <c r="Z424" t="str">
        <v>h-2h</v>
      </c>
      <c r="AA424" t="str">
        <v>&gt;2h</v>
      </c>
      <c r="AJ424" t="str">
        <v>h/L_inter</v>
      </c>
      <c r="AK424" t="str">
        <v>0-h/2</v>
      </c>
      <c r="AL424" t="str">
        <v>h/2-h</v>
      </c>
      <c r="AM424" t="str">
        <v>h-2h</v>
      </c>
      <c r="AN424" t="str">
        <v>&gt;2h</v>
      </c>
      <c r="AO424" t="str">
        <v>0-h/2</v>
      </c>
      <c r="AP424" t="str">
        <v>h/2-h</v>
      </c>
      <c r="AQ424" t="str">
        <v>h-2h</v>
      </c>
      <c r="AR424" t="str">
        <v>&gt;2h</v>
      </c>
      <c r="BA424" t="str">
        <v>h/L_inter</v>
      </c>
      <c r="BB424" t="str">
        <v>0-h/2</v>
      </c>
      <c r="BC424" t="str">
        <v>h/2-h</v>
      </c>
      <c r="BD424" t="str">
        <v>h-2h</v>
      </c>
      <c r="BE424" t="str">
        <v>&gt;2h</v>
      </c>
      <c r="BF424" t="str">
        <v>0-h/2</v>
      </c>
      <c r="BG424" t="str">
        <v>h/2-h</v>
      </c>
      <c r="BH424" t="str">
        <v>h-2h</v>
      </c>
      <c r="BI424" t="str">
        <v>&gt;2h</v>
      </c>
      <c r="BR424" t="str">
        <v>h/L_inter</v>
      </c>
      <c r="BS424" t="str">
        <v>0-h/2</v>
      </c>
      <c r="BT424" t="str">
        <v>h/2-h</v>
      </c>
      <c r="BU424" t="str">
        <v>h-2h</v>
      </c>
      <c r="BV424" t="str">
        <v>&gt;2h</v>
      </c>
      <c r="BW424" t="str">
        <v>0-h/2</v>
      </c>
      <c r="BX424" t="str">
        <v>h/2-h</v>
      </c>
      <c r="BY424" t="str">
        <v>h-2h</v>
      </c>
      <c r="BZ424" t="str">
        <v>&gt;2h</v>
      </c>
      <c r="CI424" t="str">
        <v>h/L_inter</v>
      </c>
      <c r="CJ424" t="str">
        <v>0-h/2</v>
      </c>
      <c r="CK424" t="str">
        <v>h/2-h</v>
      </c>
      <c r="CL424" t="str">
        <v>h-2h</v>
      </c>
      <c r="CM424" t="str">
        <v>&gt;2h</v>
      </c>
      <c r="CN424" t="str">
        <v>0-h/2</v>
      </c>
      <c r="CO424" t="str">
        <v>h/2-h</v>
      </c>
      <c r="CP424" t="str">
        <v>h-2h</v>
      </c>
      <c r="CQ424" t="str">
        <v>&gt;2h</v>
      </c>
      <c r="CZ424" t="str">
        <v>h/L_inter</v>
      </c>
      <c r="DA424" t="str">
        <v>0-h/2</v>
      </c>
      <c r="DB424" t="str">
        <v>h/2-h</v>
      </c>
      <c r="DC424" t="str">
        <v>h-2h</v>
      </c>
      <c r="DD424" t="str">
        <v>&gt;2h</v>
      </c>
      <c r="DE424" t="str">
        <v>0-h/2</v>
      </c>
      <c r="DF424" t="str">
        <v>h/2-h</v>
      </c>
      <c r="DG424" t="str">
        <v>h-2h</v>
      </c>
      <c r="DH424" t="str">
        <v>&gt;2h</v>
      </c>
      <c r="DQ424" t="str">
        <v>h/L_inter</v>
      </c>
      <c r="DR424" t="str">
        <v>0-h/2</v>
      </c>
      <c r="DS424" t="str">
        <v>h/2-h</v>
      </c>
      <c r="DT424" t="str">
        <v>h-2h</v>
      </c>
      <c r="DU424" t="str">
        <v>&gt;2h</v>
      </c>
      <c r="DV424" t="str">
        <v>0-h/2</v>
      </c>
      <c r="DW424" t="str">
        <v>h/2-h</v>
      </c>
      <c r="DX424" t="str">
        <v>h-2h</v>
      </c>
      <c r="DY424" t="str">
        <v>&gt;2h</v>
      </c>
    </row>
    <row r="425">
      <c r="B425" t="str">
        <v>0-0.5</v>
      </c>
      <c r="C425">
        <f>IF(C387="A",-0.9,-0.18)</f>
        <v>-0.9</v>
      </c>
      <c r="D425">
        <f>IF(C387="A",-0.9,-0.18)</f>
        <v>-0.9</v>
      </c>
      <c r="E425">
        <f>IF(C387="A",-0.5,-0.18)</f>
        <v>-0.5</v>
      </c>
      <c r="F425">
        <f>IF(C387="A",-0.3,-0.18)</f>
        <v>-0.3</v>
      </c>
      <c r="G425">
        <f>IF(C422&lt;=0.5,C425,"")</f>
        <v>-0.9</v>
      </c>
      <c r="H425">
        <f>IF(C422&lt;=0.5,D425,"")</f>
        <v>-0.9</v>
      </c>
      <c r="I425">
        <f>IF(C422&lt;=0.5,E425,"")</f>
        <v>-0.5</v>
      </c>
      <c r="J425">
        <f>IF(C422&lt;=0.5,F425,"")</f>
        <v>-0.3</v>
      </c>
      <c r="S425" t="str">
        <v>0-0.5</v>
      </c>
      <c r="T425">
        <f>IF(T387="A",-0.9,-0.18)</f>
        <v>-0.18</v>
      </c>
      <c r="U425">
        <f>IF(T387="A",-0.9,-0.18)</f>
        <v>-0.18</v>
      </c>
      <c r="V425">
        <f>IF(T387="A",-0.5,-0.18)</f>
        <v>-0.18</v>
      </c>
      <c r="W425">
        <f>IF(T387="A",-0.3,-0.18)</f>
        <v>-0.18</v>
      </c>
      <c r="X425">
        <f>IF(T422&lt;=0.5,T425,"")</f>
        <v>-0.18</v>
      </c>
      <c r="Y425">
        <f>IF(T422&lt;=0.5,U425,"")</f>
        <v>-0.18</v>
      </c>
      <c r="Z425">
        <f>IF(T422&lt;=0.5,V425,"")</f>
        <v>-0.18</v>
      </c>
      <c r="AA425">
        <f>IF(T422&lt;=0.5,W425,"")</f>
        <v>-0.18</v>
      </c>
      <c r="AJ425" t="str">
        <v>0-0.5</v>
      </c>
      <c r="AK425">
        <f>IF(AK387="A",-0.9,-0.18)</f>
        <v>-0.9</v>
      </c>
      <c r="AL425">
        <f>IF(AK387="A",-0.9,-0.18)</f>
        <v>-0.9</v>
      </c>
      <c r="AM425">
        <f>IF(AK387="A",-0.5,-0.18)</f>
        <v>-0.5</v>
      </c>
      <c r="AN425">
        <f>IF(AK387="A",-0.3,-0.18)</f>
        <v>-0.3</v>
      </c>
      <c r="AO425">
        <f>IF(AK422&lt;=0.5,AK425,"")</f>
        <v>-0.9</v>
      </c>
      <c r="AP425">
        <f>IF(AK422&lt;=0.5,AL425,"")</f>
        <v>-0.9</v>
      </c>
      <c r="AQ425">
        <f>IF(AK422&lt;=0.5,AM425,"")</f>
        <v>-0.5</v>
      </c>
      <c r="AR425">
        <f>IF(AK422&lt;=0.5,AN425,"")</f>
        <v>-0.3</v>
      </c>
      <c r="BA425" t="str">
        <v>0-0.5</v>
      </c>
      <c r="BB425">
        <f>IF(BB387="A",-0.9,-0.18)</f>
        <v>-0.18</v>
      </c>
      <c r="BC425">
        <f>IF(BB387="A",-0.9,-0.18)</f>
        <v>-0.18</v>
      </c>
      <c r="BD425">
        <f>IF(BB387="A",-0.5,-0.18)</f>
        <v>-0.18</v>
      </c>
      <c r="BE425">
        <f>IF(BB387="A",-0.3,-0.18)</f>
        <v>-0.18</v>
      </c>
      <c r="BF425">
        <f>IF(BB422&lt;=0.5,BB425,"")</f>
        <v>-0.18</v>
      </c>
      <c r="BG425">
        <f>IF(BB422&lt;=0.5,BC425,"")</f>
        <v>-0.18</v>
      </c>
      <c r="BH425">
        <f>IF(BB422&lt;=0.5,BD425,"")</f>
        <v>-0.18</v>
      </c>
      <c r="BI425">
        <f>IF(BB422&lt;=0.5,BE425,"")</f>
        <v>-0.18</v>
      </c>
      <c r="BR425" t="str">
        <v>0-0.5</v>
      </c>
      <c r="BS425">
        <f>IF(BS387="A",-0.9,-0.18)</f>
        <v>-0.9</v>
      </c>
      <c r="BT425">
        <f>IF(BS387="A",-0.9,-0.18)</f>
        <v>-0.9</v>
      </c>
      <c r="BU425">
        <f>IF(BS387="A",-0.5,-0.18)</f>
        <v>-0.5</v>
      </c>
      <c r="BV425">
        <f>IF(BS387="A",-0.3,-0.18)</f>
        <v>-0.3</v>
      </c>
      <c r="BW425" t="str">
        <f>IF(BS422&lt;=0.5,BS425,"")</f>
        <v/>
      </c>
      <c r="BX425" t="str">
        <f>IF(BS422&lt;=0.5,BT425,"")</f>
        <v/>
      </c>
      <c r="BY425" t="str">
        <f>IF(BS422&lt;=0.5,BU425,"")</f>
        <v/>
      </c>
      <c r="BZ425" t="str">
        <f>IF(BS422&lt;=0.5,BV425,"")</f>
        <v/>
      </c>
      <c r="CI425" t="str">
        <v>0-0.5</v>
      </c>
      <c r="CJ425">
        <f>IF(CJ387="A",-0.9,-0.18)</f>
        <v>-0.18</v>
      </c>
      <c r="CK425">
        <f>IF(CJ387="A",-0.9,-0.18)</f>
        <v>-0.18</v>
      </c>
      <c r="CL425">
        <f>IF(CJ387="A",-0.5,-0.18)</f>
        <v>-0.18</v>
      </c>
      <c r="CM425">
        <f>IF(CJ387="A",-0.3,-0.18)</f>
        <v>-0.18</v>
      </c>
      <c r="CN425" t="str">
        <f>IF(CJ422&lt;=0.5,CJ425,"")</f>
        <v/>
      </c>
      <c r="CO425" t="str">
        <f>IF(CJ422&lt;=0.5,CK425,"")</f>
        <v/>
      </c>
      <c r="CP425" t="str">
        <f>IF(CJ422&lt;=0.5,CL425,"")</f>
        <v/>
      </c>
      <c r="CQ425" t="str">
        <f>IF(CJ422&lt;=0.5,CM425,"")</f>
        <v/>
      </c>
      <c r="CZ425" t="str">
        <v>0-0.5</v>
      </c>
      <c r="DA425">
        <f>IF(DA387="A",-0.9,-0.18)</f>
        <v>-0.9</v>
      </c>
      <c r="DB425">
        <f>IF(DA387="A",-0.9,-0.18)</f>
        <v>-0.9</v>
      </c>
      <c r="DC425">
        <f>IF(DA387="A",-0.5,-0.18)</f>
        <v>-0.5</v>
      </c>
      <c r="DD425">
        <f>IF(DA387="A",-0.3,-0.18)</f>
        <v>-0.3</v>
      </c>
      <c r="DE425" t="str">
        <f>IF(DA422&lt;=0.5,DA425,"")</f>
        <v/>
      </c>
      <c r="DF425" t="str">
        <f>IF(DA422&lt;=0.5,DB425,"")</f>
        <v/>
      </c>
      <c r="DG425" t="str">
        <f>IF(DA422&lt;=0.5,DC425,"")</f>
        <v/>
      </c>
      <c r="DH425" t="str">
        <f>IF(DA422&lt;=0.5,DD425,"")</f>
        <v/>
      </c>
      <c r="DQ425" t="str">
        <v>0-0.5</v>
      </c>
      <c r="DR425">
        <f>IF(DR387="A",-0.9,-0.18)</f>
        <v>-0.18</v>
      </c>
      <c r="DS425">
        <f>IF(DR387="A",-0.9,-0.18)</f>
        <v>-0.18</v>
      </c>
      <c r="DT425">
        <f>IF(DR387="A",-0.5,-0.18)</f>
        <v>-0.18</v>
      </c>
      <c r="DU425">
        <f>IF(DR387="A",-0.3,-0.18)</f>
        <v>-0.18</v>
      </c>
      <c r="DV425" t="str">
        <f>IF(DR422&lt;=0.5,DR425,"")</f>
        <v/>
      </c>
      <c r="DW425" t="str">
        <f>IF(DR422&lt;=0.5,DS425,"")</f>
        <v/>
      </c>
      <c r="DX425" t="str">
        <f>IF(DR422&lt;=0.5,DT425,"")</f>
        <v/>
      </c>
      <c r="DY425" t="str">
        <f>IF(DR422&lt;=0.5,DU425,"")</f>
        <v/>
      </c>
    </row>
    <row r="426">
      <c r="B426" t="str">
        <v>0.5-1.0</v>
      </c>
      <c r="C426" t="str">
        <f>IF(C422&gt;0.5,IF(C422&lt;1,C425+(C427-C425)*(C422-0.5)/(1-0.5),""),"")</f>
        <v/>
      </c>
      <c r="D426" t="str">
        <f>IF(C422&gt;0.5,IF(C422&lt;1,D425+(D427-D425)*(C422-0.5)/(1-0.5),""),"")</f>
        <v/>
      </c>
      <c r="E426" t="str">
        <f>IF(C422&gt;0.5,IF(C422&lt;1,E425+(E427-E425)*(C422-0.5)/(1-0.5),""),"")</f>
        <v/>
      </c>
      <c r="F426" t="str">
        <f>IF(C422&gt;0.5,IF(C422&lt;1,F425+(F427-F425)*(C422-0.5)/(1-0.5),""),"")</f>
        <v/>
      </c>
      <c r="G426" t="str">
        <f>IF(C422&gt;0.5,IF(C422&lt;1,C425+(C422-0.5)*(C427-C425)/(1-0.5),""),"")</f>
        <v/>
      </c>
      <c r="H426" t="str">
        <f>IF(C422&gt;0.5,IF(C422&lt;1,D425+(C422-0.5)*(D427-D425)/(1-0.5),""),"")</f>
        <v/>
      </c>
      <c r="I426" t="str">
        <f>IF(C422&gt;0.5,IF(C422&lt;1,E425+(C422-0.5)*(E427-E425)/(1-0.5),""),"")</f>
        <v/>
      </c>
      <c r="J426" t="str">
        <f>IF(C422&gt;0.5,IF(C422&lt;1,F425+(C422-0.5)*(F427-F425)/(1-0.5),""),"")</f>
        <v/>
      </c>
      <c r="S426" t="str">
        <v>0.5-1.0</v>
      </c>
      <c r="T426" t="str">
        <f>IF(T422&gt;0.5,IF(T422&lt;1,T425+(T427-T425)*(T422-0.5)/(1-0.5),""),"")</f>
        <v/>
      </c>
      <c r="U426" t="str">
        <f>IF(T422&gt;0.5,IF(T422&lt;1,U425+(U427-U425)*(T422-0.5)/(1-0.5),""),"")</f>
        <v/>
      </c>
      <c r="V426" t="str">
        <f>IF(T422&gt;0.5,IF(T422&lt;1,V425+(V427-V425)*(T422-0.5)/(1-0.5),""),"")</f>
        <v/>
      </c>
      <c r="W426" t="str">
        <f>IF(T422&gt;0.5,IF(T422&lt;1,W425+(W427-W425)*(T422-0.5)/(1-0.5),""),"")</f>
        <v/>
      </c>
      <c r="X426" t="str">
        <f>IF(T422&gt;0.5,IF(T422&lt;1,T425+(T422-0.5)*(T427-T425)/(1-0.5),""),"")</f>
        <v/>
      </c>
      <c r="Y426" t="str">
        <f>IF(T422&gt;0.5,IF(T422&lt;1,U425+(T422-0.5)*(U427-U425)/(1-0.5),""),"")</f>
        <v/>
      </c>
      <c r="Z426" t="str">
        <f>IF(T422&gt;0.5,IF(T422&lt;1,V425+(T422-0.5)*(V427-V425)/(1-0.5),""),"")</f>
        <v/>
      </c>
      <c r="AA426" t="str">
        <f>IF(T422&gt;0.5,IF(T422&lt;1,W425+(T422-0.5)*(W427-W425)/(1-0.5),""),"")</f>
        <v/>
      </c>
      <c r="AJ426" t="str">
        <v>0.5-1.0</v>
      </c>
      <c r="AK426" t="str">
        <f>IF(AK422&gt;0.5,IF(AK422&lt;1,AK425+(AK427-AK425)*(AK422-0.5)/(1-0.5),""),"")</f>
        <v/>
      </c>
      <c r="AL426" t="str">
        <f>IF(AK422&gt;0.5,IF(AK422&lt;1,AL425+(AL427-AL425)*(AK422-0.5)/(1-0.5),""),"")</f>
        <v/>
      </c>
      <c r="AM426" t="str">
        <f>IF(AK422&gt;0.5,IF(AK422&lt;1,AM425+(AM427-AM425)*(AK422-0.5)/(1-0.5),""),"")</f>
        <v/>
      </c>
      <c r="AN426" t="str">
        <f>IF(AK422&gt;0.5,IF(AK422&lt;1,AN425+(AN427-AN425)*(AK422-0.5)/(1-0.5),""),"")</f>
        <v/>
      </c>
      <c r="AO426" t="str">
        <f>IF(AK422&gt;0.5,IF(AK422&lt;1,AK425+(AK422-0.5)*(AK427-AK425)/(1-0.5),""),"")</f>
        <v/>
      </c>
      <c r="AP426" t="str">
        <f>IF(AK422&gt;0.5,IF(AK422&lt;1,AL425+(AK422-0.5)*(AL427-AL425)/(1-0.5),""),"")</f>
        <v/>
      </c>
      <c r="AQ426" t="str">
        <f>IF(AK422&gt;0.5,IF(AK422&lt;1,AM425+(AK422-0.5)*(AM427-AM425)/(1-0.5),""),"")</f>
        <v/>
      </c>
      <c r="AR426" t="str">
        <f>IF(AK422&gt;0.5,IF(AK422&lt;1,AN425+(AK422-0.5)*(AN427-AN425)/(1-0.5),""),"")</f>
        <v/>
      </c>
      <c r="BA426" t="str">
        <v>0.5-1.0</v>
      </c>
      <c r="BB426" t="str">
        <f>IF(BB422&gt;0.5,IF(BB422&lt;1,BB425+(BB427-BB425)*(BB422-0.5)/(1-0.5),""),"")</f>
        <v/>
      </c>
      <c r="BC426" t="str">
        <f>IF(BB422&gt;0.5,IF(BB422&lt;1,BC425+(BC427-BC425)*(BB422-0.5)/(1-0.5),""),"")</f>
        <v/>
      </c>
      <c r="BD426" t="str">
        <f>IF(BB422&gt;0.5,IF(BB422&lt;1,BD425+(BD427-BD425)*(BB422-0.5)/(1-0.5),""),"")</f>
        <v/>
      </c>
      <c r="BE426" t="str">
        <f>IF(BB422&gt;0.5,IF(BB422&lt;1,BE425+(BE427-BE425)*(BB422-0.5)/(1-0.5),""),"")</f>
        <v/>
      </c>
      <c r="BF426" t="str">
        <f>IF(BB422&gt;0.5,IF(BB422&lt;1,BB425+(BB422-0.5)*(BB427-BB425)/(1-0.5),""),"")</f>
        <v/>
      </c>
      <c r="BG426" t="str">
        <f>IF(BB422&gt;0.5,IF(BB422&lt;1,BC425+(BB422-0.5)*(BC427-BC425)/(1-0.5),""),"")</f>
        <v/>
      </c>
      <c r="BH426" t="str">
        <f>IF(BB422&gt;0.5,IF(BB422&lt;1,BD425+(BB422-0.5)*(BD427-BD425)/(1-0.5),""),"")</f>
        <v/>
      </c>
      <c r="BI426" t="str">
        <f>IF(BB422&gt;0.5,IF(BB422&lt;1,BE425+(BB422-0.5)*(BE427-BE425)/(1-0.5),""),"")</f>
        <v/>
      </c>
      <c r="BR426" t="str">
        <v>0.5-1.0</v>
      </c>
      <c r="BS426">
        <f>IF(BS422&gt;0.5,IF(BS422&lt;1,BS425+(BS427-BS425)*(BS422-0.5)/(1-0.5),""),"")</f>
        <v>-0.9400000000000001</v>
      </c>
      <c r="BT426">
        <f>IF(BS422&gt;0.5,IF(BS422&lt;1,BT425+(BT427-BT425)*(BS422-0.5)/(1-0.5),""),"")</f>
        <v>-0.88</v>
      </c>
      <c r="BU426">
        <f>IF(BS422&gt;0.5,IF(BS422&lt;1,BU425+(BU427-BU425)*(BS422-0.5)/(1-0.5),""),"")</f>
        <v>-0.52</v>
      </c>
      <c r="BV426">
        <f>IF(BS422&gt;0.5,IF(BS422&lt;1,BV425+(BV427-BV425)*(BS422-0.5)/(1-0.5),""),"")</f>
        <v>-0.34</v>
      </c>
      <c r="BW426">
        <f>IF(BS422&gt;0.5,IF(BS422&lt;1,BS425+(BS422-0.5)*(BS427-BS425)/(1-0.5),""),"")</f>
        <v>-0.9400000000000001</v>
      </c>
      <c r="BX426">
        <f>IF(BS422&gt;0.5,IF(BS422&lt;1,BT425+(BS422-0.5)*(BT427-BT425)/(1-0.5),""),"")</f>
        <v>-0.88</v>
      </c>
      <c r="BY426">
        <f>IF(BS422&gt;0.5,IF(BS422&lt;1,BU425+(BS422-0.5)*(BU427-BU425)/(1-0.5),""),"")</f>
        <v>-0.52</v>
      </c>
      <c r="BZ426">
        <f>IF(BS422&gt;0.5,IF(BS422&lt;1,BV425+(BS422-0.5)*(BV427-BV425)/(1-0.5),""),"")</f>
        <v>-0.34</v>
      </c>
      <c r="CI426" t="str">
        <v>0.5-1.0</v>
      </c>
      <c r="CJ426">
        <f>IF(CJ422&gt;0.5,IF(CJ422&lt;1,CJ425+(CJ427-CJ425)*(CJ422-0.5)/(1-0.5),""),"")</f>
        <v>-0.18</v>
      </c>
      <c r="CK426">
        <f>IF(CJ422&gt;0.5,IF(CJ422&lt;1,CK425+(CK427-CK425)*(CJ422-0.5)/(1-0.5),""),"")</f>
        <v>-0.18</v>
      </c>
      <c r="CL426">
        <f>IF(CJ422&gt;0.5,IF(CJ422&lt;1,CL425+(CL427-CL425)*(CJ422-0.5)/(1-0.5),""),"")</f>
        <v>-0.18</v>
      </c>
      <c r="CM426">
        <f>IF(CJ422&gt;0.5,IF(CJ422&lt;1,CM425+(CM427-CM425)*(CJ422-0.5)/(1-0.5),""),"")</f>
        <v>-0.18</v>
      </c>
      <c r="CN426">
        <f>IF(CJ422&gt;0.5,IF(CJ422&lt;1,CJ425+(CJ422-0.5)*(CJ427-CJ425)/(1-0.5),""),"")</f>
        <v>-0.18</v>
      </c>
      <c r="CO426">
        <f>IF(CJ422&gt;0.5,IF(CJ422&lt;1,CK425+(CJ422-0.5)*(CK427-CK425)/(1-0.5),""),"")</f>
        <v>-0.18</v>
      </c>
      <c r="CP426">
        <f>IF(CJ422&gt;0.5,IF(CJ422&lt;1,CL425+(CJ422-0.5)*(CL427-CL425)/(1-0.5),""),"")</f>
        <v>-0.18</v>
      </c>
      <c r="CQ426">
        <f>IF(CJ422&gt;0.5,IF(CJ422&lt;1,CM425+(CJ422-0.5)*(CM427-CM425)/(1-0.5),""),"")</f>
        <v>-0.18</v>
      </c>
      <c r="CZ426" t="str">
        <v>0.5-1.0</v>
      </c>
      <c r="DA426">
        <f>IF(DA422&gt;0.5,IF(DA422&lt;1,DA425+(DA427-DA425)*(DA422-0.5)/(1-0.5),""),"")</f>
        <v>-0.9400000000000001</v>
      </c>
      <c r="DB426">
        <f>IF(DA422&gt;0.5,IF(DA422&lt;1,DB425+(DB427-DB425)*(DA422-0.5)/(1-0.5),""),"")</f>
        <v>-0.88</v>
      </c>
      <c r="DC426">
        <f>IF(DA422&gt;0.5,IF(DA422&lt;1,DC425+(DC427-DC425)*(DA422-0.5)/(1-0.5),""),"")</f>
        <v>-0.52</v>
      </c>
      <c r="DD426">
        <f>IF(DA422&gt;0.5,IF(DA422&lt;1,DD425+(DD427-DD425)*(DA422-0.5)/(1-0.5),""),"")</f>
        <v>-0.34</v>
      </c>
      <c r="DE426">
        <f>IF(DA422&gt;0.5,IF(DA422&lt;1,DA425+(DA422-0.5)*(DA427-DA425)/(1-0.5),""),"")</f>
        <v>-0.9400000000000001</v>
      </c>
      <c r="DF426">
        <f>IF(DA422&gt;0.5,IF(DA422&lt;1,DB425+(DA422-0.5)*(DB427-DB425)/(1-0.5),""),"")</f>
        <v>-0.88</v>
      </c>
      <c r="DG426">
        <f>IF(DA422&gt;0.5,IF(DA422&lt;1,DC425+(DA422-0.5)*(DC427-DC425)/(1-0.5),""),"")</f>
        <v>-0.52</v>
      </c>
      <c r="DH426">
        <f>IF(DA422&gt;0.5,IF(DA422&lt;1,DD425+(DA422-0.5)*(DD427-DD425)/(1-0.5),""),"")</f>
        <v>-0.34</v>
      </c>
      <c r="DQ426" t="str">
        <v>0.5-1.0</v>
      </c>
      <c r="DR426">
        <f>IF(DR422&gt;0.5,IF(DR422&lt;1,DR425+(DR427-DR425)*(DR422-0.5)/(1-0.5),""),"")</f>
        <v>-0.18</v>
      </c>
      <c r="DS426">
        <f>IF(DR422&gt;0.5,IF(DR422&lt;1,DS425+(DS427-DS425)*(DR422-0.5)/(1-0.5),""),"")</f>
        <v>-0.18</v>
      </c>
      <c r="DT426">
        <f>IF(DR422&gt;0.5,IF(DR422&lt;1,DT425+(DT427-DT425)*(DR422-0.5)/(1-0.5),""),"")</f>
        <v>-0.18</v>
      </c>
      <c r="DU426">
        <f>IF(DR422&gt;0.5,IF(DR422&lt;1,DU425+(DU427-DU425)*(DR422-0.5)/(1-0.5),""),"")</f>
        <v>-0.18</v>
      </c>
      <c r="DV426">
        <f>IF(DR422&gt;0.5,IF(DR422&lt;1,DR425+(DR422-0.5)*(DR427-DR425)/(1-0.5),""),"")</f>
        <v>-0.18</v>
      </c>
      <c r="DW426">
        <f>IF(DR422&gt;0.5,IF(DR422&lt;1,DS425+(DR422-0.5)*(DS427-DS425)/(1-0.5),""),"")</f>
        <v>-0.18</v>
      </c>
      <c r="DX426">
        <f>IF(DR422&gt;0.5,IF(DR422&lt;1,DT425+(DR422-0.5)*(DT427-DT425)/(1-0.5),""),"")</f>
        <v>-0.18</v>
      </c>
      <c r="DY426">
        <f>IF(DR422&gt;0.5,IF(DR422&lt;1,DU425+(DR422-0.5)*(DU427-DU425)/(1-0.5),""),"")</f>
        <v>-0.18</v>
      </c>
    </row>
    <row r="427">
      <c r="B427" t="str">
        <v>&gt;=1.0</v>
      </c>
      <c r="C427">
        <f>IF(C387="A",-1.3,-0.18)</f>
        <v>-1.3</v>
      </c>
      <c r="D427">
        <f>IF(C387="A",-0.7,-0.18)</f>
        <v>-0.7</v>
      </c>
      <c r="E427">
        <f>IF(C387="A",-0.7,-0.18)</f>
        <v>-0.7</v>
      </c>
      <c r="F427">
        <f>IF(C387="A",-0.7,-0.18)</f>
        <v>-0.7</v>
      </c>
      <c r="G427" t="str">
        <f>IF(C422&gt;=1,C427,"")</f>
        <v/>
      </c>
      <c r="H427" t="str">
        <f>IF(C422&gt;=1,D427,"")</f>
        <v/>
      </c>
      <c r="I427" t="str">
        <f>IF(C422&gt;=1,E427,"")</f>
        <v/>
      </c>
      <c r="J427" t="str">
        <f>IF(C422&gt;=1,F427,"")</f>
        <v/>
      </c>
      <c r="S427" t="str">
        <v>&gt;=1.0</v>
      </c>
      <c r="T427">
        <f>IF(T387="A",-1.3,-0.18)</f>
        <v>-0.18</v>
      </c>
      <c r="U427">
        <f>IF(T387="A",-0.7,-0.18)</f>
        <v>-0.18</v>
      </c>
      <c r="V427">
        <f>IF(T387="A",-0.7,-0.18)</f>
        <v>-0.18</v>
      </c>
      <c r="W427">
        <f>IF(T387="A",-0.7,-0.18)</f>
        <v>-0.18</v>
      </c>
      <c r="X427" t="str">
        <f>IF(T422&gt;=1,T427,"")</f>
        <v/>
      </c>
      <c r="Y427" t="str">
        <f>IF(T422&gt;=1,U427,"")</f>
        <v/>
      </c>
      <c r="Z427" t="str">
        <f>IF(T422&gt;=1,V427,"")</f>
        <v/>
      </c>
      <c r="AA427" t="str">
        <f>IF(T422&gt;=1,W427,"")</f>
        <v/>
      </c>
      <c r="AJ427" t="str">
        <v>&gt;=1.0</v>
      </c>
      <c r="AK427">
        <f>IF(AK387="A",-1.3,-0.18)</f>
        <v>-1.3</v>
      </c>
      <c r="AL427">
        <f>IF(AK387="A",-0.7,-0.18)</f>
        <v>-0.7</v>
      </c>
      <c r="AM427">
        <f>IF(AK387="A",-0.7,-0.18)</f>
        <v>-0.7</v>
      </c>
      <c r="AN427">
        <f>IF(AK387="A",-0.7,-0.18)</f>
        <v>-0.7</v>
      </c>
      <c r="AO427" t="str">
        <f>IF(AK422&gt;=1,AK427,"")</f>
        <v/>
      </c>
      <c r="AP427" t="str">
        <f>IF(AK422&gt;=1,AL427,"")</f>
        <v/>
      </c>
      <c r="AQ427" t="str">
        <f>IF(AK422&gt;=1,AM427,"")</f>
        <v/>
      </c>
      <c r="AR427" t="str">
        <f>IF(AK422&gt;=1,AN427,"")</f>
        <v/>
      </c>
      <c r="BA427" t="str">
        <v>&gt;=1.0</v>
      </c>
      <c r="BB427">
        <f>IF(BB387="A",-1.3,-0.18)</f>
        <v>-0.18</v>
      </c>
      <c r="BC427">
        <f>IF(BB387="A",-0.7,-0.18)</f>
        <v>-0.18</v>
      </c>
      <c r="BD427">
        <f>IF(BB387="A",-0.7,-0.18)</f>
        <v>-0.18</v>
      </c>
      <c r="BE427">
        <f>IF(BB387="A",-0.7,-0.18)</f>
        <v>-0.18</v>
      </c>
      <c r="BF427" t="str">
        <f>IF(BB422&gt;=1,BB427,"")</f>
        <v/>
      </c>
      <c r="BG427" t="str">
        <f>IF(BB422&gt;=1,BC427,"")</f>
        <v/>
      </c>
      <c r="BH427" t="str">
        <f>IF(BB422&gt;=1,BD427,"")</f>
        <v/>
      </c>
      <c r="BI427" t="str">
        <f>IF(BB422&gt;=1,BE427,"")</f>
        <v/>
      </c>
      <c r="BR427" t="str">
        <v>&gt;=1.0</v>
      </c>
      <c r="BS427">
        <f>IF(BS387="A",-1.3,-0.18)</f>
        <v>-1.3</v>
      </c>
      <c r="BT427">
        <f>IF(BS387="A",-0.7,-0.18)</f>
        <v>-0.7</v>
      </c>
      <c r="BU427">
        <f>IF(BS387="A",-0.7,-0.18)</f>
        <v>-0.7</v>
      </c>
      <c r="BV427">
        <f>IF(BS387="A",-0.7,-0.18)</f>
        <v>-0.7</v>
      </c>
      <c r="BW427" t="str">
        <f>IF(BS422&gt;=1,BS427,"")</f>
        <v/>
      </c>
      <c r="BX427" t="str">
        <f>IF(BS422&gt;=1,BT427,"")</f>
        <v/>
      </c>
      <c r="BY427" t="str">
        <f>IF(BS422&gt;=1,BU427,"")</f>
        <v/>
      </c>
      <c r="BZ427" t="str">
        <f>IF(BS422&gt;=1,BV427,"")</f>
        <v/>
      </c>
      <c r="CI427" t="str">
        <v>&gt;=1.0</v>
      </c>
      <c r="CJ427">
        <f>IF(CJ387="A",-1.3,-0.18)</f>
        <v>-0.18</v>
      </c>
      <c r="CK427">
        <f>IF(CJ387="A",-0.7,-0.18)</f>
        <v>-0.18</v>
      </c>
      <c r="CL427">
        <f>IF(CJ387="A",-0.7,-0.18)</f>
        <v>-0.18</v>
      </c>
      <c r="CM427">
        <f>IF(CJ387="A",-0.7,-0.18)</f>
        <v>-0.18</v>
      </c>
      <c r="CN427" t="str">
        <f>IF(CJ422&gt;=1,CJ427,"")</f>
        <v/>
      </c>
      <c r="CO427" t="str">
        <f>IF(CJ422&gt;=1,CK427,"")</f>
        <v/>
      </c>
      <c r="CP427" t="str">
        <f>IF(CJ422&gt;=1,CL427,"")</f>
        <v/>
      </c>
      <c r="CQ427" t="str">
        <f>IF(CJ422&gt;=1,CM427,"")</f>
        <v/>
      </c>
      <c r="CZ427" t="str">
        <v>&gt;=1.0</v>
      </c>
      <c r="DA427">
        <f>IF(DA387="A",-1.3,-0.18)</f>
        <v>-1.3</v>
      </c>
      <c r="DB427">
        <f>IF(DA387="A",-0.7,-0.18)</f>
        <v>-0.7</v>
      </c>
      <c r="DC427">
        <f>IF(DA387="A",-0.7,-0.18)</f>
        <v>-0.7</v>
      </c>
      <c r="DD427">
        <f>IF(DA387="A",-0.7,-0.18)</f>
        <v>-0.7</v>
      </c>
      <c r="DE427" t="str">
        <f>IF(DA422&gt;=1,DA427,"")</f>
        <v/>
      </c>
      <c r="DF427" t="str">
        <f>IF(DA422&gt;=1,DB427,"")</f>
        <v/>
      </c>
      <c r="DG427" t="str">
        <f>IF(DA422&gt;=1,DC427,"")</f>
        <v/>
      </c>
      <c r="DH427" t="str">
        <f>IF(DA422&gt;=1,DD427,"")</f>
        <v/>
      </c>
      <c r="DQ427" t="str">
        <v>&gt;=1.0</v>
      </c>
      <c r="DR427">
        <f>IF(DR387="A",-1.3,-0.18)</f>
        <v>-0.18</v>
      </c>
      <c r="DS427">
        <f>IF(DR387="A",-0.7,-0.18)</f>
        <v>-0.18</v>
      </c>
      <c r="DT427">
        <f>IF(DR387="A",-0.7,-0.18)</f>
        <v>-0.18</v>
      </c>
      <c r="DU427">
        <f>IF(DR387="A",-0.7,-0.18)</f>
        <v>-0.18</v>
      </c>
      <c r="DV427" t="str">
        <f>IF(DR422&gt;=1,DR427,"")</f>
        <v/>
      </c>
      <c r="DW427" t="str">
        <f>IF(DR422&gt;=1,DS427,"")</f>
        <v/>
      </c>
      <c r="DX427" t="str">
        <f>IF(DR422&gt;=1,DT427,"")</f>
        <v/>
      </c>
      <c r="DY427" t="str">
        <f>IF(DR422&gt;=1,DU427,"")</f>
        <v/>
      </c>
    </row>
    <row r="428">
      <c r="B428" t="str">
        <v>h</v>
      </c>
      <c r="C428">
        <f>C385</f>
        <v>11</v>
      </c>
      <c r="F428" t="str">
        <v>From windward edge to</v>
      </c>
      <c r="G428">
        <f>IF(C429&lt;C428/2,C429,C428/2)</f>
        <v>5.5</v>
      </c>
      <c r="H428">
        <f>IF(C429&lt;C428/2,"",IF(C429&gt;C428,C428,C429))</f>
        <v>11</v>
      </c>
      <c r="I428">
        <f>IF(C429&lt;C428,"",IF(C429&lt;2*C428,C429,2*C428))</f>
        <v>22</v>
      </c>
      <c r="J428">
        <f>IF(2*C428&lt;C429,C429,"")</f>
        <v>40</v>
      </c>
      <c r="S428" t="str">
        <v>h</v>
      </c>
      <c r="T428">
        <f>T385</f>
        <v>11</v>
      </c>
      <c r="W428" t="str">
        <v>From windward edge to</v>
      </c>
      <c r="X428">
        <f>IF(T429&lt;T428/2,T429,T428/2)</f>
        <v>5.5</v>
      </c>
      <c r="Y428">
        <f>IF(T429&lt;T428/2,"",IF(T429&gt;T428,T428,T429))</f>
        <v>11</v>
      </c>
      <c r="Z428">
        <f>IF(T429&lt;T428,"",IF(T429&lt;2*T428,T429,2*T428))</f>
        <v>22</v>
      </c>
      <c r="AA428">
        <f>IF(2*T428&lt;T429,T429,"")</f>
        <v>40</v>
      </c>
      <c r="AJ428" t="str">
        <v>h</v>
      </c>
      <c r="AK428">
        <f>AK385</f>
        <v>11</v>
      </c>
      <c r="AN428" t="str">
        <v>From windward edge to</v>
      </c>
      <c r="AO428">
        <f>IF(AK429&lt;AK428/2,AK429,AK428/2)</f>
        <v>5.5</v>
      </c>
      <c r="AP428">
        <f>IF(AK429&lt;AK428/2,"",IF(AK429&gt;AK428,AK428,AK429))</f>
        <v>11</v>
      </c>
      <c r="AQ428">
        <f>IF(AK429&lt;AK428,"",IF(AK429&lt;2*AK428,AK429,2*AK428))</f>
        <v>22</v>
      </c>
      <c r="AR428">
        <f>IF(2*AK428&lt;AK429,AK429,"")</f>
        <v>40</v>
      </c>
      <c r="BA428" t="str">
        <v>h</v>
      </c>
      <c r="BB428">
        <f>BB385</f>
        <v>11</v>
      </c>
      <c r="BE428" t="str">
        <v>From windward edge to</v>
      </c>
      <c r="BF428">
        <f>IF(BB429&lt;BB428/2,BB429,BB428/2)</f>
        <v>5.5</v>
      </c>
      <c r="BG428">
        <f>IF(BB429&lt;BB428/2,"",IF(BB429&gt;BB428,BB428,BB429))</f>
        <v>11</v>
      </c>
      <c r="BH428">
        <f>IF(BB429&lt;BB428,"",IF(BB429&lt;2*BB428,BB429,2*BB428))</f>
        <v>22</v>
      </c>
      <c r="BI428">
        <f>IF(2*BB428&lt;BB429,BB429,"")</f>
        <v>40</v>
      </c>
      <c r="BR428" t="str">
        <v>h</v>
      </c>
      <c r="BS428">
        <f>BS385</f>
        <v>11</v>
      </c>
      <c r="BV428" t="str">
        <v>From windward edge to</v>
      </c>
      <c r="BW428">
        <f>IF(BS429&lt;BS428/2,BS429,BS428/2)</f>
        <v>5.5</v>
      </c>
      <c r="BX428">
        <f>IF(BS429&lt;BS428/2,"",IF(BS429&gt;BS428,BS428,BS429))</f>
        <v>11</v>
      </c>
      <c r="BY428">
        <f>IF(BS429&lt;BS428,"",IF(BS429&lt;2*BS428,BS429,2*BS428))</f>
        <v>20</v>
      </c>
      <c r="BZ428" t="str">
        <f>IF(2*BS428&lt;BS429,BS429,"")</f>
        <v/>
      </c>
      <c r="CI428" t="str">
        <v>h</v>
      </c>
      <c r="CJ428">
        <f>CJ385</f>
        <v>11</v>
      </c>
      <c r="CM428" t="str">
        <v>From windward edge to</v>
      </c>
      <c r="CN428">
        <f>IF(CJ429&lt;CJ428/2,CJ429,CJ428/2)</f>
        <v>5.5</v>
      </c>
      <c r="CO428">
        <f>IF(CJ429&lt;CJ428/2,"",IF(CJ429&gt;CJ428,CJ428,CJ429))</f>
        <v>11</v>
      </c>
      <c r="CP428">
        <f>IF(CJ429&lt;CJ428,"",IF(CJ429&lt;2*CJ428,CJ429,2*CJ428))</f>
        <v>20</v>
      </c>
      <c r="CQ428" t="str">
        <f>IF(2*CJ428&lt;CJ429,CJ429,"")</f>
        <v/>
      </c>
      <c r="CZ428" t="str">
        <v>h</v>
      </c>
      <c r="DA428">
        <f>DA385</f>
        <v>11</v>
      </c>
      <c r="DD428" t="str">
        <v>From windward edge to</v>
      </c>
      <c r="DE428">
        <f>IF(DA429&lt;DA428/2,DA429,DA428/2)</f>
        <v>5.5</v>
      </c>
      <c r="DF428">
        <f>IF(DA429&lt;DA428/2,"",IF(DA429&gt;DA428,DA428,DA429))</f>
        <v>11</v>
      </c>
      <c r="DG428">
        <f>IF(DA429&lt;DA428,"",IF(DA429&lt;2*DA428,DA429,2*DA428))</f>
        <v>20</v>
      </c>
      <c r="DH428" t="str">
        <f>IF(2*DA428&lt;DA429,DA429,"")</f>
        <v/>
      </c>
      <c r="DQ428" t="str">
        <v>h</v>
      </c>
      <c r="DR428">
        <f>DR385</f>
        <v>11</v>
      </c>
      <c r="DU428" t="str">
        <v>From windward edge to</v>
      </c>
      <c r="DV428">
        <f>IF(DR429&lt;DR428/2,DR429,DR428/2)</f>
        <v>5.5</v>
      </c>
      <c r="DW428">
        <f>IF(DR429&lt;DR428/2,"",IF(DR429&gt;DR428,DR428,DR429))</f>
        <v>11</v>
      </c>
      <c r="DX428">
        <f>IF(DR429&lt;DR428,"",IF(DR429&lt;2*DR428,DR429,2*DR428))</f>
        <v>20</v>
      </c>
      <c r="DY428" t="str">
        <f>IF(2*DR428&lt;DR429,DR429,"")</f>
        <v/>
      </c>
    </row>
    <row r="429">
      <c r="B429" t="str">
        <v>L</v>
      </c>
      <c r="C429">
        <f>C384</f>
        <v>40</v>
      </c>
      <c r="F429" t="str">
        <v>Cp</v>
      </c>
      <c r="G429">
        <f>SUM(G425:G427)</f>
        <v>-0.9</v>
      </c>
      <c r="H429">
        <f>SUM(H425:H427)</f>
        <v>-0.9</v>
      </c>
      <c r="I429">
        <f>SUM(I425:I427)</f>
        <v>-0.5</v>
      </c>
      <c r="J429">
        <f>SUM(J425:J427)</f>
        <v>-0.3</v>
      </c>
      <c r="S429" t="str">
        <v>L</v>
      </c>
      <c r="T429">
        <f>T384</f>
        <v>40</v>
      </c>
      <c r="W429" t="str">
        <v>Cp</v>
      </c>
      <c r="X429">
        <f>SUM(X425:X427)</f>
        <v>-0.18</v>
      </c>
      <c r="Y429">
        <f>SUM(Y425:Y427)</f>
        <v>-0.18</v>
      </c>
      <c r="Z429">
        <f>SUM(Z425:Z427)</f>
        <v>-0.18</v>
      </c>
      <c r="AA429">
        <f>SUM(AA425:AA427)</f>
        <v>-0.18</v>
      </c>
      <c r="AJ429" t="str">
        <v>L</v>
      </c>
      <c r="AK429">
        <f>AK384</f>
        <v>40</v>
      </c>
      <c r="AN429" t="str">
        <v>Cp</v>
      </c>
      <c r="AO429">
        <f>SUM(AO425:AO427)</f>
        <v>-0.9</v>
      </c>
      <c r="AP429">
        <f>SUM(AP425:AP427)</f>
        <v>-0.9</v>
      </c>
      <c r="AQ429">
        <f>SUM(AQ425:AQ427)</f>
        <v>-0.5</v>
      </c>
      <c r="AR429">
        <f>SUM(AR425:AR427)</f>
        <v>-0.3</v>
      </c>
      <c r="BA429" t="str">
        <v>L</v>
      </c>
      <c r="BB429">
        <f>BB384</f>
        <v>40</v>
      </c>
      <c r="BE429" t="str">
        <v>Cp</v>
      </c>
      <c r="BF429">
        <f>SUM(BF425:BF427)</f>
        <v>-0.18</v>
      </c>
      <c r="BG429">
        <f>SUM(BG425:BG427)</f>
        <v>-0.18</v>
      </c>
      <c r="BH429">
        <f>SUM(BH425:BH427)</f>
        <v>-0.18</v>
      </c>
      <c r="BI429">
        <f>SUM(BI425:BI427)</f>
        <v>-0.18</v>
      </c>
      <c r="BR429" t="str">
        <v>L</v>
      </c>
      <c r="BS429">
        <f>BS384</f>
        <v>20</v>
      </c>
      <c r="BV429" t="str">
        <v>Cp</v>
      </c>
      <c r="BW429">
        <f>SUM(BW425:BW427)</f>
        <v>-0.9400000000000001</v>
      </c>
      <c r="BX429">
        <f>SUM(BX425:BX427)</f>
        <v>-0.88</v>
      </c>
      <c r="BY429">
        <f>SUM(BY425:BY427)</f>
        <v>-0.52</v>
      </c>
      <c r="BZ429">
        <f>SUM(BZ425:BZ427)</f>
        <v>-0.34</v>
      </c>
      <c r="CI429" t="str">
        <v>L</v>
      </c>
      <c r="CJ429">
        <f>CJ384</f>
        <v>20</v>
      </c>
      <c r="CM429" t="str">
        <v>Cp</v>
      </c>
      <c r="CN429">
        <f>SUM(CN425:CN427)</f>
        <v>-0.18</v>
      </c>
      <c r="CO429">
        <f>SUM(CO425:CO427)</f>
        <v>-0.18</v>
      </c>
      <c r="CP429">
        <f>SUM(CP425:CP427)</f>
        <v>-0.18</v>
      </c>
      <c r="CQ429">
        <f>SUM(CQ425:CQ427)</f>
        <v>-0.18</v>
      </c>
      <c r="CZ429" t="str">
        <v>L</v>
      </c>
      <c r="DA429">
        <f>DA384</f>
        <v>20</v>
      </c>
      <c r="DD429" t="str">
        <v>Cp</v>
      </c>
      <c r="DE429">
        <f>SUM(DE425:DE427)</f>
        <v>-0.9400000000000001</v>
      </c>
      <c r="DF429">
        <f>SUM(DF425:DF427)</f>
        <v>-0.88</v>
      </c>
      <c r="DG429">
        <f>SUM(DG425:DG427)</f>
        <v>-0.52</v>
      </c>
      <c r="DH429">
        <f>SUM(DH425:DH427)</f>
        <v>-0.34</v>
      </c>
      <c r="DQ429" t="str">
        <v>L</v>
      </c>
      <c r="DR429">
        <f>DR384</f>
        <v>20</v>
      </c>
      <c r="DU429" t="str">
        <v>Cp</v>
      </c>
      <c r="DV429">
        <f>SUM(DV425:DV427)</f>
        <v>-0.18</v>
      </c>
      <c r="DW429">
        <f>SUM(DW425:DW427)</f>
        <v>-0.18</v>
      </c>
      <c r="DX429">
        <f>SUM(DX425:DX427)</f>
        <v>-0.18</v>
      </c>
      <c r="DY429">
        <f>SUM(DY425:DY427)</f>
        <v>-0.18</v>
      </c>
    </row>
    <row r="432">
      <c r="B432" t="str">
        <v>Windward wall</v>
      </c>
      <c r="C432" t="str">
        <v>Cp</v>
      </c>
      <c r="D432">
        <v>0.8</v>
      </c>
      <c r="S432" t="str">
        <v>Windward wall</v>
      </c>
      <c r="T432" t="str">
        <v>Cp</v>
      </c>
      <c r="U432">
        <v>0.8</v>
      </c>
      <c r="AJ432" t="str">
        <v>Windward wall</v>
      </c>
      <c r="AK432" t="str">
        <v>Cp</v>
      </c>
      <c r="AL432">
        <v>0.8</v>
      </c>
      <c r="BA432" t="str">
        <v>Windward wall</v>
      </c>
      <c r="BB432" t="str">
        <v>Cp</v>
      </c>
      <c r="BC432">
        <v>0.8</v>
      </c>
      <c r="BR432" t="str">
        <v>Windward wall</v>
      </c>
      <c r="BS432" t="str">
        <v>Cp</v>
      </c>
      <c r="BT432">
        <v>0.8</v>
      </c>
      <c r="CI432" t="str">
        <v>Windward wall</v>
      </c>
      <c r="CJ432" t="str">
        <v>Cp</v>
      </c>
      <c r="CK432">
        <v>0.8</v>
      </c>
      <c r="CZ432" t="str">
        <v>Windward wall</v>
      </c>
      <c r="DA432" t="str">
        <v>Cp</v>
      </c>
      <c r="DB432">
        <v>0.8</v>
      </c>
      <c r="DQ432" t="str">
        <v>Windward wall</v>
      </c>
      <c r="DR432" t="str">
        <v>Cp</v>
      </c>
      <c r="DS432">
        <v>0.8</v>
      </c>
    </row>
    <row r="434">
      <c r="B434" t="str">
        <v>Leeward wall</v>
      </c>
      <c r="C434" t="str">
        <v>L/B</v>
      </c>
      <c r="D434">
        <f>C384/C383</f>
        <v>2</v>
      </c>
      <c r="E434" t="str">
        <v>0-1</v>
      </c>
      <c r="F434" t="str">
        <v>1-2</v>
      </c>
      <c r="G434">
        <v>2</v>
      </c>
      <c r="H434" t="str">
        <v>2-4</v>
      </c>
      <c r="I434" t="str">
        <v>&gt;4</v>
      </c>
      <c r="S434" t="str">
        <v>Leeward wall</v>
      </c>
      <c r="T434" t="str">
        <v>L/B</v>
      </c>
      <c r="U434">
        <f>T384/T383</f>
        <v>2</v>
      </c>
      <c r="V434" t="str">
        <v>0-1</v>
      </c>
      <c r="W434" t="str">
        <v>1-2</v>
      </c>
      <c r="X434">
        <v>2</v>
      </c>
      <c r="Y434" t="str">
        <v>2-4</v>
      </c>
      <c r="Z434" t="str">
        <v>&gt;4</v>
      </c>
      <c r="AJ434" t="str">
        <v>Leeward wall</v>
      </c>
      <c r="AK434" t="str">
        <v>L/B</v>
      </c>
      <c r="AL434">
        <f>AK384/AK383</f>
        <v>2</v>
      </c>
      <c r="AM434" t="str">
        <v>0-1</v>
      </c>
      <c r="AN434" t="str">
        <v>1-2</v>
      </c>
      <c r="AO434">
        <v>2</v>
      </c>
      <c r="AP434" t="str">
        <v>2-4</v>
      </c>
      <c r="AQ434" t="str">
        <v>&gt;4</v>
      </c>
      <c r="BA434" t="str">
        <v>Leeward wall</v>
      </c>
      <c r="BB434" t="str">
        <v>L/B</v>
      </c>
      <c r="BC434">
        <f>BB384/BB383</f>
        <v>2</v>
      </c>
      <c r="BD434" t="str">
        <v>0-1</v>
      </c>
      <c r="BE434" t="str">
        <v>1-2</v>
      </c>
      <c r="BF434">
        <v>2</v>
      </c>
      <c r="BG434" t="str">
        <v>2-4</v>
      </c>
      <c r="BH434" t="str">
        <v>&gt;4</v>
      </c>
      <c r="BR434" t="str">
        <v>Leeward wall</v>
      </c>
      <c r="BS434" t="str">
        <v>L/B</v>
      </c>
      <c r="BT434">
        <f>BS384/BS383</f>
        <v>0.5</v>
      </c>
      <c r="BU434" t="str">
        <v>0-1</v>
      </c>
      <c r="BV434" t="str">
        <v>1-2</v>
      </c>
      <c r="BW434">
        <v>2</v>
      </c>
      <c r="BX434" t="str">
        <v>2-4</v>
      </c>
      <c r="BY434" t="str">
        <v>&gt;4</v>
      </c>
      <c r="CI434" t="str">
        <v>Leeward wall</v>
      </c>
      <c r="CJ434" t="str">
        <v>L/B</v>
      </c>
      <c r="CK434">
        <f>CJ384/CJ383</f>
        <v>0.5</v>
      </c>
      <c r="CL434" t="str">
        <v>0-1</v>
      </c>
      <c r="CM434" t="str">
        <v>1-2</v>
      </c>
      <c r="CN434">
        <v>2</v>
      </c>
      <c r="CO434" t="str">
        <v>2-4</v>
      </c>
      <c r="CP434" t="str">
        <v>&gt;4</v>
      </c>
      <c r="CZ434" t="str">
        <v>Leeward wall</v>
      </c>
      <c r="DA434" t="str">
        <v>L/B</v>
      </c>
      <c r="DB434">
        <f>DA384/DA383</f>
        <v>0.5</v>
      </c>
      <c r="DC434" t="str">
        <v>0-1</v>
      </c>
      <c r="DD434" t="str">
        <v>1-2</v>
      </c>
      <c r="DE434">
        <v>2</v>
      </c>
      <c r="DF434" t="str">
        <v>2-4</v>
      </c>
      <c r="DG434" t="str">
        <v>&gt;4</v>
      </c>
      <c r="DQ434" t="str">
        <v>Leeward wall</v>
      </c>
      <c r="DR434" t="str">
        <v>L/B</v>
      </c>
      <c r="DS434">
        <f>DR384/DR383</f>
        <v>0.5</v>
      </c>
      <c r="DT434" t="str">
        <v>0-1</v>
      </c>
      <c r="DU434" t="str">
        <v>1-2</v>
      </c>
      <c r="DV434">
        <v>2</v>
      </c>
      <c r="DW434" t="str">
        <v>2-4</v>
      </c>
      <c r="DX434" t="str">
        <v>&gt;4</v>
      </c>
    </row>
    <row r="435">
      <c r="E435">
        <v>-0.5</v>
      </c>
      <c r="F435" t="str">
        <v>interp</v>
      </c>
      <c r="G435">
        <v>-0.3</v>
      </c>
      <c r="H435" t="str">
        <v>interp</v>
      </c>
      <c r="I435">
        <v>-0.2</v>
      </c>
      <c r="V435">
        <v>-0.5</v>
      </c>
      <c r="W435" t="str">
        <v>interp</v>
      </c>
      <c r="X435">
        <v>-0.3</v>
      </c>
      <c r="Y435" t="str">
        <v>interp</v>
      </c>
      <c r="Z435">
        <v>-0.2</v>
      </c>
      <c r="AM435">
        <v>-0.5</v>
      </c>
      <c r="AN435" t="str">
        <v>interp</v>
      </c>
      <c r="AO435">
        <v>-0.3</v>
      </c>
      <c r="AP435" t="str">
        <v>interp</v>
      </c>
      <c r="AQ435">
        <v>-0.2</v>
      </c>
      <c r="BD435">
        <v>-0.5</v>
      </c>
      <c r="BE435" t="str">
        <v>interp</v>
      </c>
      <c r="BF435">
        <v>-0.3</v>
      </c>
      <c r="BG435" t="str">
        <v>interp</v>
      </c>
      <c r="BH435">
        <v>-0.2</v>
      </c>
      <c r="BU435">
        <v>-0.5</v>
      </c>
      <c r="BV435" t="str">
        <v>interp</v>
      </c>
      <c r="BW435">
        <v>-0.3</v>
      </c>
      <c r="BX435" t="str">
        <v>interp</v>
      </c>
      <c r="BY435">
        <v>-0.2</v>
      </c>
      <c r="CL435">
        <v>-0.5</v>
      </c>
      <c r="CM435" t="str">
        <v>interp</v>
      </c>
      <c r="CN435">
        <v>-0.3</v>
      </c>
      <c r="CO435" t="str">
        <v>interp</v>
      </c>
      <c r="CP435">
        <v>-0.2</v>
      </c>
      <c r="DC435">
        <v>-0.5</v>
      </c>
      <c r="DD435" t="str">
        <v>interp</v>
      </c>
      <c r="DE435">
        <v>-0.3</v>
      </c>
      <c r="DF435" t="str">
        <v>interp</v>
      </c>
      <c r="DG435">
        <v>-0.2</v>
      </c>
      <c r="DT435">
        <v>-0.5</v>
      </c>
      <c r="DU435" t="str">
        <v>interp</v>
      </c>
      <c r="DV435">
        <v>-0.3</v>
      </c>
      <c r="DW435" t="str">
        <v>interp</v>
      </c>
      <c r="DX435">
        <v>-0.2</v>
      </c>
    </row>
    <row r="436">
      <c r="C436" t="str">
        <v>Cp</v>
      </c>
      <c r="D436">
        <f>SUM(E436:I436)</f>
        <v>-0.3</v>
      </c>
      <c r="E436" t="str">
        <f>IF(D434&lt;=1,E435,"")</f>
        <v/>
      </c>
      <c r="F436" t="str">
        <f>IF(D434&lt;=1,"",IF(D434&gt;=2,"",E435+(D434-1)*(G435-E435)/(2-1)))</f>
        <v/>
      </c>
      <c r="G436">
        <f>IF(D434=2,G435,"")</f>
        <v>-0.3</v>
      </c>
      <c r="H436" t="str">
        <f>IF(D434&lt;=2,"",IF(D434&gt;=4,"",G435+(D434-2)*(I435-G435)/(4-2)))</f>
        <v/>
      </c>
      <c r="I436" t="str">
        <f>IF(D434&gt;=4,I435,"")</f>
        <v/>
      </c>
      <c r="T436" t="str">
        <v>Cp</v>
      </c>
      <c r="U436">
        <f>SUM(V436:Z436)</f>
        <v>-0.3</v>
      </c>
      <c r="V436" t="str">
        <f>IF(U434&lt;=1,V435,"")</f>
        <v/>
      </c>
      <c r="W436" t="str">
        <f>IF(U434&lt;=1,"",IF(U434&gt;=2,"",V435+(U434-1)*(X435-V435)/(2-1)))</f>
        <v/>
      </c>
      <c r="X436">
        <f>IF(U434=2,X435,"")</f>
        <v>-0.3</v>
      </c>
      <c r="Y436" t="str">
        <f>IF(U434&lt;=2,"",IF(U434&gt;=4,"",X435+(U434-2)*(Z435-X435)/(4-2)))</f>
        <v/>
      </c>
      <c r="Z436" t="str">
        <f>IF(U434&gt;=4,Z435,"")</f>
        <v/>
      </c>
      <c r="AK436" t="str">
        <v>Cp</v>
      </c>
      <c r="AL436">
        <f>SUM(AM436:AQ436)</f>
        <v>-0.3</v>
      </c>
      <c r="AM436" t="str">
        <f>IF(AL434&lt;=1,AM435,"")</f>
        <v/>
      </c>
      <c r="AN436" t="str">
        <f>IF(AL434&lt;=1,"",IF(AL434&gt;=2,"",AM435+(AL434-1)*(AO435-AM435)/(2-1)))</f>
        <v/>
      </c>
      <c r="AO436">
        <f>IF(AL434=2,AO435,"")</f>
        <v>-0.3</v>
      </c>
      <c r="AP436" t="str">
        <f>IF(AL434&lt;=2,"",IF(AL434&gt;=4,"",AO435+(AL434-2)*(AQ435-AO435)/(4-2)))</f>
        <v/>
      </c>
      <c r="AQ436" t="str">
        <f>IF(AL434&gt;=4,AQ435,"")</f>
        <v/>
      </c>
      <c r="BB436" t="str">
        <v>Cp</v>
      </c>
      <c r="BC436">
        <f>SUM(BD436:BH436)</f>
        <v>-0.3</v>
      </c>
      <c r="BD436" t="str">
        <f>IF(BC434&lt;=1,BD435,"")</f>
        <v/>
      </c>
      <c r="BE436" t="str">
        <f>IF(BC434&lt;=1,"",IF(BC434&gt;=2,"",BD435+(BC434-1)*(BF435-BD435)/(2-1)))</f>
        <v/>
      </c>
      <c r="BF436">
        <f>IF(BC434=2,BF435,"")</f>
        <v>-0.3</v>
      </c>
      <c r="BG436" t="str">
        <f>IF(BC434&lt;=2,"",IF(BC434&gt;=4,"",BF435+(BC434-2)*(BH435-BF435)/(4-2)))</f>
        <v/>
      </c>
      <c r="BH436" t="str">
        <f>IF(BC434&gt;=4,BH435,"")</f>
        <v/>
      </c>
      <c r="BS436" t="str">
        <v>Cp</v>
      </c>
      <c r="BT436">
        <f>SUM(BU436:BY436)</f>
        <v>-0.5</v>
      </c>
      <c r="BU436">
        <f>IF(BT434&lt;=1,BU435,"")</f>
        <v>-0.5</v>
      </c>
      <c r="BV436" t="str">
        <f>IF(BT434&lt;=1,"",IF(BT434&gt;=2,"",BU435+(BT434-1)*(BW435-BU435)/(2-1)))</f>
        <v/>
      </c>
      <c r="BW436" t="str">
        <f>IF(BT434=2,BW435,"")</f>
        <v/>
      </c>
      <c r="BX436" t="str">
        <f>IF(BT434&lt;=2,"",IF(BT434&gt;=4,"",BW435+(BT434-2)*(BY435-BW435)/(4-2)))</f>
        <v/>
      </c>
      <c r="BY436" t="str">
        <f>IF(BT434&gt;=4,BY435,"")</f>
        <v/>
      </c>
      <c r="CJ436" t="str">
        <v>Cp</v>
      </c>
      <c r="CK436">
        <f>SUM(CL436:CP436)</f>
        <v>-0.5</v>
      </c>
      <c r="CL436">
        <f>IF(CK434&lt;=1,CL435,"")</f>
        <v>-0.5</v>
      </c>
      <c r="CM436" t="str">
        <f>IF(CK434&lt;=1,"",IF(CK434&gt;=2,"",CL435+(CK434-1)*(CN435-CL435)/(2-1)))</f>
        <v/>
      </c>
      <c r="CN436" t="str">
        <f>IF(CK434=2,CN435,"")</f>
        <v/>
      </c>
      <c r="CO436" t="str">
        <f>IF(CK434&lt;=2,"",IF(CK434&gt;=4,"",CN435+(CK434-2)*(CP435-CN435)/(4-2)))</f>
        <v/>
      </c>
      <c r="CP436" t="str">
        <f>IF(CK434&gt;=4,CP435,"")</f>
        <v/>
      </c>
      <c r="DA436" t="str">
        <v>Cp</v>
      </c>
      <c r="DB436">
        <f>SUM(DC436:DG436)</f>
        <v>-0.5</v>
      </c>
      <c r="DC436">
        <f>IF(DB434&lt;=1,DC435,"")</f>
        <v>-0.5</v>
      </c>
      <c r="DD436" t="str">
        <f>IF(DB434&lt;=1,"",IF(DB434&gt;=2,"",DC435+(DB434-1)*(DE435-DC435)/(2-1)))</f>
        <v/>
      </c>
      <c r="DE436" t="str">
        <f>IF(DB434=2,DE435,"")</f>
        <v/>
      </c>
      <c r="DF436" t="str">
        <f>IF(DB434&lt;=2,"",IF(DB434&gt;=4,"",DE435+(DB434-2)*(DG435-DE435)/(4-2)))</f>
        <v/>
      </c>
      <c r="DG436" t="str">
        <f>IF(DB434&gt;=4,DG435,"")</f>
        <v/>
      </c>
      <c r="DR436" t="str">
        <v>Cp</v>
      </c>
      <c r="DS436">
        <f>SUM(DT436:DX436)</f>
        <v>-0.5</v>
      </c>
      <c r="DT436">
        <f>IF(DS434&lt;=1,DT435,"")</f>
        <v>-0.5</v>
      </c>
      <c r="DU436" t="str">
        <f>IF(DS434&lt;=1,"",IF(DS434&gt;=2,"",DT435+(DS434-1)*(DV435-DT435)/(2-1)))</f>
        <v/>
      </c>
      <c r="DV436" t="str">
        <f>IF(DS434=2,DV435,"")</f>
        <v/>
      </c>
      <c r="DW436" t="str">
        <f>IF(DS434&lt;=2,"",IF(DS434&gt;=4,"",DV435+(DS434-2)*(DX435-DV435)/(4-2)))</f>
        <v/>
      </c>
      <c r="DX436" t="str">
        <f>IF(DS434&gt;=4,DX435,"")</f>
        <v/>
      </c>
    </row>
    <row r="438">
      <c r="B438" t="str">
        <v>Side walls</v>
      </c>
      <c r="C438" t="str">
        <v>Cp</v>
      </c>
      <c r="D438">
        <v>-0.7</v>
      </c>
      <c r="S438" t="str">
        <v>Side walls</v>
      </c>
      <c r="T438" t="str">
        <v>Cp</v>
      </c>
      <c r="U438">
        <v>-0.7</v>
      </c>
      <c r="AJ438" t="str">
        <v>Side walls</v>
      </c>
      <c r="AK438" t="str">
        <v>Cp</v>
      </c>
      <c r="AL438">
        <v>-0.7</v>
      </c>
      <c r="BA438" t="str">
        <v>Side walls</v>
      </c>
      <c r="BB438" t="str">
        <v>Cp</v>
      </c>
      <c r="BC438">
        <v>-0.7</v>
      </c>
      <c r="BR438" t="str">
        <v>Side walls</v>
      </c>
      <c r="BS438" t="str">
        <v>Cp</v>
      </c>
      <c r="BT438">
        <v>-0.7</v>
      </c>
      <c r="CI438" t="str">
        <v>Side walls</v>
      </c>
      <c r="CJ438" t="str">
        <v>Cp</v>
      </c>
      <c r="CK438">
        <v>-0.7</v>
      </c>
      <c r="CZ438" t="str">
        <v>Side walls</v>
      </c>
      <c r="DA438" t="str">
        <v>Cp</v>
      </c>
      <c r="DB438">
        <v>-0.7</v>
      </c>
      <c r="DQ438" t="str">
        <v>Side walls</v>
      </c>
      <c r="DR438" t="str">
        <v>Cp</v>
      </c>
      <c r="DS438">
        <v>-0.7</v>
      </c>
    </row>
    <row r="440">
      <c r="A440" t="str">
        <v>7.1 - p FOR OPEN</v>
      </c>
      <c r="R440" t="str">
        <v>7.1 - p FOR OPEN</v>
      </c>
      <c r="AI440" t="str">
        <v>7.1 - p FOR OPEN</v>
      </c>
      <c r="AZ440" t="str">
        <v>7.1 - p FOR OPEN</v>
      </c>
      <c r="BQ440" t="str">
        <v>7.1 - p FOR OPEN</v>
      </c>
      <c r="CH440" t="str">
        <v>7.1 - p FOR OPEN</v>
      </c>
      <c r="CY440" t="str">
        <v>7.1 - p FOR OPEN</v>
      </c>
      <c r="DP440" t="str">
        <v>7.1 - p FOR OPEN</v>
      </c>
    </row>
    <row r="441">
      <c r="A441" t="str">
        <v>Step 7: Calculate wind pressure, p, on each building surface</v>
      </c>
      <c r="R441" t="str">
        <v>Step 7: Calculate wind pressure, p, on each building surface</v>
      </c>
      <c r="AI441" t="str">
        <v>Step 7: Calculate wind pressure, p, on each building surface</v>
      </c>
      <c r="AZ441" t="str">
        <v>Step 7: Calculate wind pressure, p, on each building surface</v>
      </c>
      <c r="BQ441" t="str">
        <v>Step 7: Calculate wind pressure, p, on each building surface</v>
      </c>
      <c r="CH441" t="str">
        <v>Step 7: Calculate wind pressure, p, on each building surface</v>
      </c>
      <c r="CY441" t="str">
        <v>Step 7: Calculate wind pressure, p, on each building surface</v>
      </c>
      <c r="DP441" t="str">
        <v>Step 7: Calculate wind pressure, p, on each building surface</v>
      </c>
    </row>
    <row r="442">
      <c r="B442" t="str">
        <v>Open</v>
      </c>
      <c r="S442" t="str">
        <v>Open</v>
      </c>
      <c r="AJ442" t="str">
        <v>Open</v>
      </c>
      <c r="BA442" t="str">
        <v>Open</v>
      </c>
      <c r="BR442" t="str">
        <v>Open</v>
      </c>
      <c r="CI442" t="str">
        <v>Open</v>
      </c>
      <c r="CZ442" t="str">
        <v>Open</v>
      </c>
      <c r="DQ442" t="str">
        <v>Open</v>
      </c>
    </row>
    <row r="443">
      <c r="B443" t="str">
        <v>Eq. 27.4-3 for open buildings</v>
      </c>
      <c r="S443" t="str">
        <v>Eq. 27.4-3 for open buildings</v>
      </c>
      <c r="AJ443" t="str">
        <v>Eq. 27.4-3 for open buildings</v>
      </c>
      <c r="BA443" t="str">
        <v>Eq. 27.4-3 for open buildings</v>
      </c>
      <c r="BR443" t="str">
        <v>Eq. 27.4-3 for open buildings</v>
      </c>
      <c r="CI443" t="str">
        <v>Eq. 27.4-3 for open buildings</v>
      </c>
      <c r="CZ443" t="str">
        <v>Eq. 27.4-3 for open buildings</v>
      </c>
      <c r="DQ443" t="str">
        <v>Eq. 27.4-3 for open buildings</v>
      </c>
    </row>
    <row r="444">
      <c r="B444" t="str">
        <v>p = qh*G*CN</v>
      </c>
      <c r="S444" t="str">
        <v>p = qh*G*CN</v>
      </c>
      <c r="AJ444" t="str">
        <v>p = qh*G*CN</v>
      </c>
      <c r="BA444" t="str">
        <v>p = qh*G*CN</v>
      </c>
      <c r="BR444" t="str">
        <v>p = qh*G*CN</v>
      </c>
      <c r="CI444" t="str">
        <v>p = qh*G*CN</v>
      </c>
      <c r="CZ444" t="str">
        <v>p = qh*G*CN</v>
      </c>
      <c r="DQ444" t="str">
        <v>p = qh*G*CN</v>
      </c>
    </row>
    <row r="445">
      <c r="B445" t="str">
        <v xml:space="preserve">GCpi is not used in Open </v>
      </c>
      <c r="S445" t="str">
        <v xml:space="preserve">GCpi is not used in Open </v>
      </c>
      <c r="AJ445" t="str">
        <v xml:space="preserve">GCpi is not used in Open </v>
      </c>
      <c r="BA445" t="str">
        <v xml:space="preserve">GCpi is not used in Open </v>
      </c>
      <c r="BR445" t="str">
        <v xml:space="preserve">GCpi is not used in Open </v>
      </c>
      <c r="CI445" t="str">
        <v xml:space="preserve">GCpi is not used in Open </v>
      </c>
      <c r="CZ445" t="str">
        <v xml:space="preserve">GCpi is not used in Open </v>
      </c>
      <c r="DQ445" t="str">
        <v xml:space="preserve">GCpi is not used in Open </v>
      </c>
    </row>
    <row r="447">
      <c r="B447" t="str">
        <v>Winward wall</v>
      </c>
      <c r="C447" t="str">
        <f>IF(C175="X","+X","+Y")</f>
        <v>+X</v>
      </c>
      <c r="S447" t="str">
        <v>Winward wall</v>
      </c>
      <c r="T447" t="str">
        <f>IF(T175="X","+X","+Y")</f>
        <v>+X</v>
      </c>
      <c r="AJ447" t="str">
        <v>Winward wall</v>
      </c>
      <c r="AK447" t="str">
        <f>IF(AK175="X","+X","+Y")</f>
        <v>+X</v>
      </c>
      <c r="BA447" t="str">
        <v>Winward wall</v>
      </c>
      <c r="BB447" t="str">
        <f>IF(BB175="X","+X","+Y")</f>
        <v>+X</v>
      </c>
      <c r="BR447" t="str">
        <v>Winward wall</v>
      </c>
      <c r="BS447" t="str">
        <f>IF(BS175="X","+X","+Y")</f>
        <v>+Y</v>
      </c>
      <c r="CI447" t="str">
        <v>Winward wall</v>
      </c>
      <c r="CJ447" t="str">
        <f>IF(CJ175="X","+X","+Y")</f>
        <v>+Y</v>
      </c>
      <c r="CZ447" t="str">
        <v>Winward wall</v>
      </c>
      <c r="DA447" t="str">
        <f>IF(DA175="X","+X","+Y")</f>
        <v>+Y</v>
      </c>
      <c r="DQ447" t="str">
        <v>Winward wall</v>
      </c>
      <c r="DR447" t="str">
        <f>IF(DR175="X","+X","+Y")</f>
        <v>+Y</v>
      </c>
    </row>
    <row r="448">
      <c r="B448" t="str">
        <v>Leeward wall</v>
      </c>
      <c r="C448" t="str">
        <f>IF(C175="X","-X","-Y")</f>
        <v>-X</v>
      </c>
      <c r="S448" t="str">
        <v>Leeward wall</v>
      </c>
      <c r="T448" t="str">
        <f>IF(T175="X","-X","-Y")</f>
        <v>-X</v>
      </c>
      <c r="AJ448" t="str">
        <v>Leeward wall</v>
      </c>
      <c r="AK448" t="str">
        <f>IF(AK175="X","-X","-Y")</f>
        <v>-X</v>
      </c>
      <c r="BA448" t="str">
        <v>Leeward wall</v>
      </c>
      <c r="BB448" t="str">
        <f>IF(BB175="X","-X","-Y")</f>
        <v>-X</v>
      </c>
      <c r="BR448" t="str">
        <v>Leeward wall</v>
      </c>
      <c r="BS448" t="str">
        <f>IF(BS175="X","-X","-Y")</f>
        <v>-Y</v>
      </c>
      <c r="CI448" t="str">
        <v>Leeward wall</v>
      </c>
      <c r="CJ448" t="str">
        <f>IF(CJ175="X","-X","-Y")</f>
        <v>-Y</v>
      </c>
      <c r="CZ448" t="str">
        <v>Leeward wall</v>
      </c>
      <c r="DA448" t="str">
        <f>IF(DA175="X","-X","-Y")</f>
        <v>-Y</v>
      </c>
      <c r="DQ448" t="str">
        <v>Leeward wall</v>
      </c>
      <c r="DR448" t="str">
        <f>IF(DR175="X","-X","-Y")</f>
        <v>-Y</v>
      </c>
    </row>
    <row r="449">
      <c r="B449" t="str">
        <v>Side Wall 1</v>
      </c>
      <c r="C449" t="str">
        <f>IF(C175="X","+Y","+X")</f>
        <v>+Y</v>
      </c>
      <c r="S449" t="str">
        <v>Side Wall 1</v>
      </c>
      <c r="T449" t="str">
        <f>IF(T175="X","+Y","+X")</f>
        <v>+Y</v>
      </c>
      <c r="AJ449" t="str">
        <v>Side Wall 1</v>
      </c>
      <c r="AK449" t="str">
        <f>IF(AK175="X","+Y","+X")</f>
        <v>+Y</v>
      </c>
      <c r="BA449" t="str">
        <v>Side Wall 1</v>
      </c>
      <c r="BB449" t="str">
        <f>IF(BB175="X","+Y","+X")</f>
        <v>+Y</v>
      </c>
      <c r="BR449" t="str">
        <v>Side Wall 1</v>
      </c>
      <c r="BS449" t="str">
        <f>IF(BS175="X","+Y","+X")</f>
        <v>+X</v>
      </c>
      <c r="CI449" t="str">
        <v>Side Wall 1</v>
      </c>
      <c r="CJ449" t="str">
        <f>IF(CJ175="X","+Y","+X")</f>
        <v>+X</v>
      </c>
      <c r="CZ449" t="str">
        <v>Side Wall 1</v>
      </c>
      <c r="DA449" t="str">
        <f>IF(DA175="X","+Y","+X")</f>
        <v>+X</v>
      </c>
      <c r="DQ449" t="str">
        <v>Side Wall 1</v>
      </c>
      <c r="DR449" t="str">
        <f>IF(DR175="X","+Y","+X")</f>
        <v>+X</v>
      </c>
    </row>
    <row r="450">
      <c r="B450" t="str">
        <v>Side Wall 2</v>
      </c>
      <c r="C450" t="str">
        <f>IF(C175="X","-Y","-X")</f>
        <v>-Y</v>
      </c>
      <c r="S450" t="str">
        <v>Side Wall 2</v>
      </c>
      <c r="T450" t="str">
        <f>IF(T175="X","-Y","-X")</f>
        <v>-Y</v>
      </c>
      <c r="AJ450" t="str">
        <v>Side Wall 2</v>
      </c>
      <c r="AK450" t="str">
        <f>IF(AK175="X","-Y","-X")</f>
        <v>-Y</v>
      </c>
      <c r="BA450" t="str">
        <v>Side Wall 2</v>
      </c>
      <c r="BB450" t="str">
        <f>IF(BB175="X","-Y","-X")</f>
        <v>-Y</v>
      </c>
      <c r="BR450" t="str">
        <v>Side Wall 2</v>
      </c>
      <c r="BS450" t="str">
        <f>IF(BS175="X","-Y","-X")</f>
        <v>-X</v>
      </c>
      <c r="CI450" t="str">
        <v>Side Wall 2</v>
      </c>
      <c r="CJ450" t="str">
        <f>IF(CJ175="X","-Y","-X")</f>
        <v>-X</v>
      </c>
      <c r="CZ450" t="str">
        <v>Side Wall 2</v>
      </c>
      <c r="DA450" t="str">
        <f>IF(DA175="X","-Y","-X")</f>
        <v>-X</v>
      </c>
      <c r="DQ450" t="str">
        <v>Side Wall 2</v>
      </c>
      <c r="DR450" t="str">
        <f>IF(DR175="X","-Y","-X")</f>
        <v>-X</v>
      </c>
    </row>
    <row r="451">
      <c r="B451" t="str">
        <v>Winward roof</v>
      </c>
      <c r="C451" t="str">
        <f>IF(C175="X","+X","+Y")</f>
        <v>+X</v>
      </c>
      <c r="S451" t="str">
        <v>Winward roof</v>
      </c>
      <c r="T451" t="str">
        <f>IF(T175="X","+X","+Y")</f>
        <v>+X</v>
      </c>
      <c r="AJ451" t="str">
        <v>Winward roof</v>
      </c>
      <c r="AK451" t="str">
        <f>IF(AK175="X","+X","+Y")</f>
        <v>+X</v>
      </c>
      <c r="BA451" t="str">
        <v>Winward roof</v>
      </c>
      <c r="BB451" t="str">
        <f>IF(BB175="X","+X","+Y")</f>
        <v>+X</v>
      </c>
      <c r="BR451" t="str">
        <v>Winward roof</v>
      </c>
      <c r="BS451" t="str">
        <f>IF(BS175="X","+X","+Y")</f>
        <v>+Y</v>
      </c>
      <c r="CI451" t="str">
        <v>Winward roof</v>
      </c>
      <c r="CJ451" t="str">
        <f>IF(CJ175="X","+X","+Y")</f>
        <v>+Y</v>
      </c>
      <c r="CZ451" t="str">
        <v>Winward roof</v>
      </c>
      <c r="DA451" t="str">
        <f>IF(DA175="X","+X","+Y")</f>
        <v>+Y</v>
      </c>
      <c r="DQ451" t="str">
        <v>Winward roof</v>
      </c>
      <c r="DR451" t="str">
        <f>IF(DR175="X","+X","+Y")</f>
        <v>+Y</v>
      </c>
    </row>
    <row r="452">
      <c r="B452" t="str">
        <v>Leeward roof</v>
      </c>
      <c r="C452" t="str">
        <f>IF(C175="X","-X","-Y")</f>
        <v>-X</v>
      </c>
      <c r="S452" t="str">
        <v>Leeward roof</v>
      </c>
      <c r="T452" t="str">
        <f>IF(T175="X","-X","-Y")</f>
        <v>-X</v>
      </c>
      <c r="AJ452" t="str">
        <v>Leeward roof</v>
      </c>
      <c r="AK452" t="str">
        <f>IF(AK175="X","-X","-Y")</f>
        <v>-X</v>
      </c>
      <c r="BA452" t="str">
        <v>Leeward roof</v>
      </c>
      <c r="BB452" t="str">
        <f>IF(BB175="X","-X","-Y")</f>
        <v>-X</v>
      </c>
      <c r="BR452" t="str">
        <v>Leeward roof</v>
      </c>
      <c r="BS452" t="str">
        <f>IF(BS175="X","-X","-Y")</f>
        <v>-Y</v>
      </c>
      <c r="CI452" t="str">
        <v>Leeward roof</v>
      </c>
      <c r="CJ452" t="str">
        <f>IF(CJ175="X","-X","-Y")</f>
        <v>-Y</v>
      </c>
      <c r="CZ452" t="str">
        <v>Leeward roof</v>
      </c>
      <c r="DA452" t="str">
        <f>IF(DA175="X","-X","-Y")</f>
        <v>-Y</v>
      </c>
      <c r="DQ452" t="str">
        <v>Leeward roof</v>
      </c>
      <c r="DR452" t="str">
        <f>IF(DR175="X","-X","-Y")</f>
        <v>-Y</v>
      </c>
    </row>
    <row r="453">
      <c r="B453" t="str">
        <v>Roof side 1</v>
      </c>
      <c r="C453" t="str">
        <f>IF(C175="X","+Y","+X")</f>
        <v>+Y</v>
      </c>
      <c r="S453" t="str">
        <v>Roof side 1</v>
      </c>
      <c r="T453" t="str">
        <f>IF(T175="X","+Y","+X")</f>
        <v>+Y</v>
      </c>
      <c r="AJ453" t="str">
        <v>Roof side 1</v>
      </c>
      <c r="AK453" t="str">
        <f>IF(AK175="X","+Y","+X")</f>
        <v>+Y</v>
      </c>
      <c r="BA453" t="str">
        <v>Roof side 1</v>
      </c>
      <c r="BB453" t="str">
        <f>IF(BB175="X","+Y","+X")</f>
        <v>+Y</v>
      </c>
      <c r="BR453" t="str">
        <v>Roof side 1</v>
      </c>
      <c r="BS453" t="str">
        <f>IF(BS175="X","+Y","+X")</f>
        <v>+X</v>
      </c>
      <c r="CI453" t="str">
        <v>Roof side 1</v>
      </c>
      <c r="CJ453" t="str">
        <f>IF(CJ175="X","+Y","+X")</f>
        <v>+X</v>
      </c>
      <c r="CZ453" t="str">
        <v>Roof side 1</v>
      </c>
      <c r="DA453" t="str">
        <f>IF(DA175="X","+Y","+X")</f>
        <v>+X</v>
      </c>
      <c r="DQ453" t="str">
        <v>Roof side 1</v>
      </c>
      <c r="DR453" t="str">
        <f>IF(DR175="X","+Y","+X")</f>
        <v>+X</v>
      </c>
    </row>
    <row r="454">
      <c r="B454" t="str">
        <v>Roof side 2</v>
      </c>
      <c r="C454" t="str">
        <f>IF(C175="X","-Y","-X")</f>
        <v>-Y</v>
      </c>
      <c r="S454" t="str">
        <v>Roof side 2</v>
      </c>
      <c r="T454" t="str">
        <f>IF(T175="X","-Y","-X")</f>
        <v>-Y</v>
      </c>
      <c r="AJ454" t="str">
        <v>Roof side 2</v>
      </c>
      <c r="AK454" t="str">
        <f>IF(AK175="X","-Y","-X")</f>
        <v>-Y</v>
      </c>
      <c r="BA454" t="str">
        <v>Roof side 2</v>
      </c>
      <c r="BB454" t="str">
        <f>IF(BB175="X","-Y","-X")</f>
        <v>-Y</v>
      </c>
      <c r="BR454" t="str">
        <v>Roof side 2</v>
      </c>
      <c r="BS454" t="str">
        <f>IF(BS175="X","-Y","-X")</f>
        <v>-X</v>
      </c>
      <c r="CI454" t="str">
        <v>Roof side 2</v>
      </c>
      <c r="CJ454" t="str">
        <f>IF(CJ175="X","-Y","-X")</f>
        <v>-X</v>
      </c>
      <c r="CZ454" t="str">
        <v>Roof side 2</v>
      </c>
      <c r="DA454" t="str">
        <f>IF(DA175="X","-Y","-X")</f>
        <v>-X</v>
      </c>
      <c r="DQ454" t="str">
        <v>Roof side 2</v>
      </c>
      <c r="DR454" t="str">
        <f>IF(DR175="X","-Y","-X")</f>
        <v>-X</v>
      </c>
    </row>
    <row r="455">
      <c r="B455" t="str">
        <v>Open / Partially Enclosed / Enclosed</v>
      </c>
      <c r="C455" t="str">
        <f>B442</f>
        <v>Open</v>
      </c>
      <c r="S455" t="str">
        <v>Open / Partially Enclosed / Enclosed</v>
      </c>
      <c r="T455" t="str">
        <f>S442</f>
        <v>Open</v>
      </c>
      <c r="AJ455" t="str">
        <v>Open / Partially Enclosed / Enclosed</v>
      </c>
      <c r="AK455" t="str">
        <f>AJ442</f>
        <v>Open</v>
      </c>
      <c r="BA455" t="str">
        <v>Open / Partially Enclosed / Enclosed</v>
      </c>
      <c r="BB455" t="str">
        <f>BA442</f>
        <v>Open</v>
      </c>
      <c r="BR455" t="str">
        <v>Open / Partially Enclosed / Enclosed</v>
      </c>
      <c r="BS455" t="str">
        <f>BR442</f>
        <v>Open</v>
      </c>
      <c r="CI455" t="str">
        <v>Open / Partially Enclosed / Enclosed</v>
      </c>
      <c r="CJ455" t="str">
        <f>CI442</f>
        <v>Open</v>
      </c>
      <c r="CZ455" t="str">
        <v>Open / Partially Enclosed / Enclosed</v>
      </c>
      <c r="DA455" t="str">
        <f>CZ442</f>
        <v>Open</v>
      </c>
      <c r="DQ455" t="str">
        <v>Open / Partially Enclosed / Enclosed</v>
      </c>
      <c r="DR455" t="str">
        <f>DQ442</f>
        <v>Open</v>
      </c>
    </row>
    <row r="457">
      <c r="J457" t="str">
        <v>Horizontal distance from windward edge</v>
      </c>
      <c r="N457" t="str">
        <v>Horizontal distance from windward edge</v>
      </c>
      <c r="AA457" t="str">
        <v>Horizontal distance from windward edge</v>
      </c>
      <c r="AE457" t="str">
        <v>Horizontal distance from windward edge</v>
      </c>
      <c r="AR457" t="str">
        <v>Horizontal distance from windward edge</v>
      </c>
      <c r="AV457" t="str">
        <v>Horizontal distance from windward edge</v>
      </c>
      <c r="BI457" t="str">
        <v>Horizontal distance from windward edge</v>
      </c>
      <c r="BM457" t="str">
        <v>Horizontal distance from windward edge</v>
      </c>
      <c r="BZ457" t="str">
        <v>Horizontal distance from windward edge</v>
      </c>
      <c r="CD457" t="str">
        <v>Horizontal distance from windward edge</v>
      </c>
      <c r="CQ457" t="str">
        <v>Horizontal distance from windward edge</v>
      </c>
      <c r="CU457" t="str">
        <v>Horizontal distance from windward edge</v>
      </c>
      <c r="DH457" t="str">
        <v>Horizontal distance from windward edge</v>
      </c>
      <c r="DL457" t="str">
        <v>Horizontal distance from windward edge</v>
      </c>
      <c r="DY457" t="str">
        <v>Horizontal distance from windward edge</v>
      </c>
      <c r="EC457" t="str">
        <v>Horizontal distance from windward edge</v>
      </c>
    </row>
    <row r="458">
      <c r="J458" t="str">
        <v>0-h/2</v>
      </c>
      <c r="K458" t="str">
        <v>h/2-h</v>
      </c>
      <c r="L458" t="str">
        <v>h-2h</v>
      </c>
      <c r="M458" t="str">
        <v>&gt;2h</v>
      </c>
      <c r="N458" t="str">
        <v>0-h/2</v>
      </c>
      <c r="O458" t="str">
        <v>h/2-h</v>
      </c>
      <c r="P458" t="str">
        <v>h-2h</v>
      </c>
      <c r="Q458" t="str">
        <v>&gt;2h</v>
      </c>
      <c r="AA458" t="str">
        <v>0-h/2</v>
      </c>
      <c r="AB458" t="str">
        <v>h/2-h</v>
      </c>
      <c r="AC458" t="str">
        <v>h-2h</v>
      </c>
      <c r="AD458" t="str">
        <v>&gt;2h</v>
      </c>
      <c r="AE458" t="str">
        <v>0-h/2</v>
      </c>
      <c r="AF458" t="str">
        <v>h/2-h</v>
      </c>
      <c r="AG458" t="str">
        <v>h-2h</v>
      </c>
      <c r="AH458" t="str">
        <v>&gt;2h</v>
      </c>
      <c r="AR458" t="str">
        <v>0-h/2</v>
      </c>
      <c r="AS458" t="str">
        <v>h/2-h</v>
      </c>
      <c r="AT458" t="str">
        <v>h-2h</v>
      </c>
      <c r="AU458" t="str">
        <v>&gt;2h</v>
      </c>
      <c r="AV458" t="str">
        <v>0-h/2</v>
      </c>
      <c r="AW458" t="str">
        <v>h/2-h</v>
      </c>
      <c r="AX458" t="str">
        <v>h-2h</v>
      </c>
      <c r="AY458" t="str">
        <v>&gt;2h</v>
      </c>
      <c r="BI458" t="str">
        <v>0-h/2</v>
      </c>
      <c r="BJ458" t="str">
        <v>h/2-h</v>
      </c>
      <c r="BK458" t="str">
        <v>h-2h</v>
      </c>
      <c r="BL458" t="str">
        <v>&gt;2h</v>
      </c>
      <c r="BM458" t="str">
        <v>0-h/2</v>
      </c>
      <c r="BN458" t="str">
        <v>h/2-h</v>
      </c>
      <c r="BO458" t="str">
        <v>h-2h</v>
      </c>
      <c r="BP458" t="str">
        <v>&gt;2h</v>
      </c>
      <c r="BZ458" t="str">
        <v>0-h/2</v>
      </c>
      <c r="CA458" t="str">
        <v>h/2-h</v>
      </c>
      <c r="CB458" t="str">
        <v>h-2h</v>
      </c>
      <c r="CC458" t="str">
        <v>&gt;2h</v>
      </c>
      <c r="CD458" t="str">
        <v>0-h/2</v>
      </c>
      <c r="CE458" t="str">
        <v>h/2-h</v>
      </c>
      <c r="CF458" t="str">
        <v>h-2h</v>
      </c>
      <c r="CG458" t="str">
        <v>&gt;2h</v>
      </c>
      <c r="CQ458" t="str">
        <v>0-h/2</v>
      </c>
      <c r="CR458" t="str">
        <v>h/2-h</v>
      </c>
      <c r="CS458" t="str">
        <v>h-2h</v>
      </c>
      <c r="CT458" t="str">
        <v>&gt;2h</v>
      </c>
      <c r="CU458" t="str">
        <v>0-h/2</v>
      </c>
      <c r="CV458" t="str">
        <v>h/2-h</v>
      </c>
      <c r="CW458" t="str">
        <v>h-2h</v>
      </c>
      <c r="CX458" t="str">
        <v>&gt;2h</v>
      </c>
      <c r="DH458" t="str">
        <v>0-h/2</v>
      </c>
      <c r="DI458" t="str">
        <v>h/2-h</v>
      </c>
      <c r="DJ458" t="str">
        <v>h-2h</v>
      </c>
      <c r="DK458" t="str">
        <v>&gt;2h</v>
      </c>
      <c r="DL458" t="str">
        <v>0-h/2</v>
      </c>
      <c r="DM458" t="str">
        <v>h/2-h</v>
      </c>
      <c r="DN458" t="str">
        <v>h-2h</v>
      </c>
      <c r="DO458" t="str">
        <v>&gt;2h</v>
      </c>
      <c r="DY458" t="str">
        <v>0-h/2</v>
      </c>
      <c r="DZ458" t="str">
        <v>h/2-h</v>
      </c>
      <c r="EA458" t="str">
        <v>h-2h</v>
      </c>
      <c r="EB458" t="str">
        <v>&gt;2h</v>
      </c>
      <c r="EC458" t="str">
        <v>0-h/2</v>
      </c>
      <c r="ED458" t="str">
        <v>h/2-h</v>
      </c>
      <c r="EE458" t="str">
        <v>h-2h</v>
      </c>
      <c r="EF458" t="str">
        <v>&gt;2h</v>
      </c>
    </row>
    <row r="459">
      <c r="D459" t="str">
        <v>WinWall</v>
      </c>
      <c r="E459" t="str">
        <v>LeeWall</v>
      </c>
      <c r="F459" t="str">
        <v>SideWall1</v>
      </c>
      <c r="G459" t="str">
        <v>SideWall2</v>
      </c>
      <c r="H459" t="str">
        <v>WinRoof</v>
      </c>
      <c r="I459" t="str">
        <v>LeeRoof</v>
      </c>
      <c r="J459" t="str">
        <v>Roof Side 1</v>
      </c>
      <c r="N459" t="str">
        <v>Roof Side 2</v>
      </c>
      <c r="U459" t="str">
        <v>WinWall</v>
      </c>
      <c r="V459" t="str">
        <v>LeeWall</v>
      </c>
      <c r="W459" t="str">
        <v>SideWall1</v>
      </c>
      <c r="X459" t="str">
        <v>SideWall2</v>
      </c>
      <c r="Y459" t="str">
        <v>WinRoof</v>
      </c>
      <c r="Z459" t="str">
        <v>LeeRoof</v>
      </c>
      <c r="AA459" t="str">
        <v>Roof Side 1</v>
      </c>
      <c r="AE459" t="str">
        <v>Roof Side 2</v>
      </c>
      <c r="AL459" t="str">
        <v>WinWall</v>
      </c>
      <c r="AM459" t="str">
        <v>LeeWall</v>
      </c>
      <c r="AN459" t="str">
        <v>SideWall1</v>
      </c>
      <c r="AO459" t="str">
        <v>SideWall2</v>
      </c>
      <c r="AP459" t="str">
        <v>WinRoof</v>
      </c>
      <c r="AQ459" t="str">
        <v>LeeRoof</v>
      </c>
      <c r="AR459" t="str">
        <v>Roof Side 1</v>
      </c>
      <c r="AV459" t="str">
        <v>Roof Side 2</v>
      </c>
      <c r="BC459" t="str">
        <v>WinWall</v>
      </c>
      <c r="BD459" t="str">
        <v>LeeWall</v>
      </c>
      <c r="BE459" t="str">
        <v>SideWall1</v>
      </c>
      <c r="BF459" t="str">
        <v>SideWall2</v>
      </c>
      <c r="BG459" t="str">
        <v>WinRoof</v>
      </c>
      <c r="BH459" t="str">
        <v>LeeRoof</v>
      </c>
      <c r="BI459" t="str">
        <v>Roof Side 1</v>
      </c>
      <c r="BM459" t="str">
        <v>Roof Side 2</v>
      </c>
      <c r="BT459" t="str">
        <v>WinWall</v>
      </c>
      <c r="BU459" t="str">
        <v>LeeWall</v>
      </c>
      <c r="BV459" t="str">
        <v>SideWall1</v>
      </c>
      <c r="BW459" t="str">
        <v>SideWall2</v>
      </c>
      <c r="BX459" t="str">
        <v>WinRoof</v>
      </c>
      <c r="BY459" t="str">
        <v>LeeRoof</v>
      </c>
      <c r="BZ459" t="str">
        <v>Roof Side 1</v>
      </c>
      <c r="CD459" t="str">
        <v>Roof Side 2</v>
      </c>
      <c r="CK459" t="str">
        <v>WinWall</v>
      </c>
      <c r="CL459" t="str">
        <v>LeeWall</v>
      </c>
      <c r="CM459" t="str">
        <v>SideWall1</v>
      </c>
      <c r="CN459" t="str">
        <v>SideWall2</v>
      </c>
      <c r="CO459" t="str">
        <v>WinRoof</v>
      </c>
      <c r="CP459" t="str">
        <v>LeeRoof</v>
      </c>
      <c r="CQ459" t="str">
        <v>Roof Side 1</v>
      </c>
      <c r="CU459" t="str">
        <v>Roof Side 2</v>
      </c>
      <c r="DB459" t="str">
        <v>WinWall</v>
      </c>
      <c r="DC459" t="str">
        <v>LeeWall</v>
      </c>
      <c r="DD459" t="str">
        <v>SideWall1</v>
      </c>
      <c r="DE459" t="str">
        <v>SideWall2</v>
      </c>
      <c r="DF459" t="str">
        <v>WinRoof</v>
      </c>
      <c r="DG459" t="str">
        <v>LeeRoof</v>
      </c>
      <c r="DH459" t="str">
        <v>Roof Side 1</v>
      </c>
      <c r="DL459" t="str">
        <v>Roof Side 2</v>
      </c>
      <c r="DS459" t="str">
        <v>WinWall</v>
      </c>
      <c r="DT459" t="str">
        <v>LeeWall</v>
      </c>
      <c r="DU459" t="str">
        <v>SideWall1</v>
      </c>
      <c r="DV459" t="str">
        <v>SideWall2</v>
      </c>
      <c r="DW459" t="str">
        <v>WinRoof</v>
      </c>
      <c r="DX459" t="str">
        <v>LeeRoof</v>
      </c>
      <c r="DY459" t="str">
        <v>Roof Side 1</v>
      </c>
      <c r="EC459" t="str">
        <v>Roof Side 2</v>
      </c>
    </row>
    <row r="460">
      <c r="D460" t="str">
        <f>C447</f>
        <v>+X</v>
      </c>
      <c r="E460" t="str">
        <f>C448</f>
        <v>-X</v>
      </c>
      <c r="F460" t="str">
        <f>C449</f>
        <v>+Y</v>
      </c>
      <c r="G460" t="str">
        <f>C450</f>
        <v>-Y</v>
      </c>
      <c r="H460" t="str">
        <f>C451</f>
        <v>+X</v>
      </c>
      <c r="I460" t="str">
        <f>C452</f>
        <v>-X</v>
      </c>
      <c r="J460" t="str">
        <f>C453</f>
        <v>+Y</v>
      </c>
      <c r="N460" t="str">
        <f>C454</f>
        <v>-Y</v>
      </c>
      <c r="U460" t="str">
        <f>T447</f>
        <v>+X</v>
      </c>
      <c r="V460" t="str">
        <f>T448</f>
        <v>-X</v>
      </c>
      <c r="W460" t="str">
        <f>T449</f>
        <v>+Y</v>
      </c>
      <c r="X460" t="str">
        <f>T450</f>
        <v>-Y</v>
      </c>
      <c r="Y460" t="str">
        <f>T451</f>
        <v>+X</v>
      </c>
      <c r="Z460" t="str">
        <f>T452</f>
        <v>-X</v>
      </c>
      <c r="AA460" t="str">
        <f>T453</f>
        <v>+Y</v>
      </c>
      <c r="AE460" t="str">
        <f>T454</f>
        <v>-Y</v>
      </c>
      <c r="AL460" t="str">
        <f>AK447</f>
        <v>+X</v>
      </c>
      <c r="AM460" t="str">
        <f>AK448</f>
        <v>-X</v>
      </c>
      <c r="AN460" t="str">
        <f>AK449</f>
        <v>+Y</v>
      </c>
      <c r="AO460" t="str">
        <f>AK450</f>
        <v>-Y</v>
      </c>
      <c r="AP460" t="str">
        <f>AK451</f>
        <v>+X</v>
      </c>
      <c r="AQ460" t="str">
        <f>AK452</f>
        <v>-X</v>
      </c>
      <c r="AR460" t="str">
        <f>AK453</f>
        <v>+Y</v>
      </c>
      <c r="AV460" t="str">
        <f>AK454</f>
        <v>-Y</v>
      </c>
      <c r="BC460" t="str">
        <f>BB447</f>
        <v>+X</v>
      </c>
      <c r="BD460" t="str">
        <f>BB448</f>
        <v>-X</v>
      </c>
      <c r="BE460" t="str">
        <f>BB449</f>
        <v>+Y</v>
      </c>
      <c r="BF460" t="str">
        <f>BB450</f>
        <v>-Y</v>
      </c>
      <c r="BG460" t="str">
        <f>BB451</f>
        <v>+X</v>
      </c>
      <c r="BH460" t="str">
        <f>BB452</f>
        <v>-X</v>
      </c>
      <c r="BI460" t="str">
        <f>BB453</f>
        <v>+Y</v>
      </c>
      <c r="BM460" t="str">
        <f>BB454</f>
        <v>-Y</v>
      </c>
      <c r="BT460" t="str">
        <f>BS447</f>
        <v>+Y</v>
      </c>
      <c r="BU460" t="str">
        <f>BS448</f>
        <v>-Y</v>
      </c>
      <c r="BV460" t="str">
        <f>BS449</f>
        <v>+X</v>
      </c>
      <c r="BW460" t="str">
        <f>BS450</f>
        <v>-X</v>
      </c>
      <c r="BX460" t="str">
        <f>BS451</f>
        <v>+Y</v>
      </c>
      <c r="BY460" t="str">
        <f>BS452</f>
        <v>-Y</v>
      </c>
      <c r="BZ460" t="str">
        <f>BS453</f>
        <v>+X</v>
      </c>
      <c r="CD460" t="str">
        <f>BS454</f>
        <v>-X</v>
      </c>
      <c r="CK460" t="str">
        <f>CJ447</f>
        <v>+Y</v>
      </c>
      <c r="CL460" t="str">
        <f>CJ448</f>
        <v>-Y</v>
      </c>
      <c r="CM460" t="str">
        <f>CJ449</f>
        <v>+X</v>
      </c>
      <c r="CN460" t="str">
        <f>CJ450</f>
        <v>-X</v>
      </c>
      <c r="CO460" t="str">
        <f>CJ451</f>
        <v>+Y</v>
      </c>
      <c r="CP460" t="str">
        <f>CJ452</f>
        <v>-Y</v>
      </c>
      <c r="CQ460" t="str">
        <f>CJ453</f>
        <v>+X</v>
      </c>
      <c r="CU460" t="str">
        <f>CJ454</f>
        <v>-X</v>
      </c>
      <c r="DB460" t="str">
        <f>DA447</f>
        <v>+Y</v>
      </c>
      <c r="DC460" t="str">
        <f>DA448</f>
        <v>-Y</v>
      </c>
      <c r="DD460" t="str">
        <f>DA449</f>
        <v>+X</v>
      </c>
      <c r="DE460" t="str">
        <f>DA450</f>
        <v>-X</v>
      </c>
      <c r="DF460" t="str">
        <f>DA451</f>
        <v>+Y</v>
      </c>
      <c r="DG460" t="str">
        <f>DA452</f>
        <v>-Y</v>
      </c>
      <c r="DH460" t="str">
        <f>DA453</f>
        <v>+X</v>
      </c>
      <c r="DL460" t="str">
        <f>DA454</f>
        <v>-X</v>
      </c>
      <c r="DS460" t="str">
        <f>DR447</f>
        <v>+Y</v>
      </c>
      <c r="DT460" t="str">
        <f>DR448</f>
        <v>-Y</v>
      </c>
      <c r="DU460" t="str">
        <f>DR449</f>
        <v>+X</v>
      </c>
      <c r="DV460" t="str">
        <f>DR450</f>
        <v>-X</v>
      </c>
      <c r="DW460" t="str">
        <f>DR451</f>
        <v>+Y</v>
      </c>
      <c r="DX460" t="str">
        <f>DR452</f>
        <v>-Y</v>
      </c>
      <c r="DY460" t="str">
        <f>DR453</f>
        <v>+X</v>
      </c>
      <c r="EC460" t="str">
        <f>DR454</f>
        <v>-X</v>
      </c>
    </row>
    <row r="461">
      <c r="C461" t="str">
        <v>p (psf)</v>
      </c>
      <c r="D461">
        <v>0</v>
      </c>
      <c r="E461">
        <v>0</v>
      </c>
      <c r="F461">
        <v>0</v>
      </c>
      <c r="G461">
        <v>0</v>
      </c>
      <c r="H461">
        <f>D325*D257*N362</f>
        <v>0.9863829939738482</v>
      </c>
      <c r="I461">
        <f>D325*D257*O362</f>
        <v>-0.2571017233718171</v>
      </c>
      <c r="J461">
        <f>D325*D257*G370</f>
        <v>-0.7173694501627987</v>
      </c>
      <c r="K461">
        <f>D325*D257*H370</f>
        <v>-0.7173694501627987</v>
      </c>
      <c r="L461">
        <f>D325*D257*I370</f>
        <v>-0.5380270876220989</v>
      </c>
      <c r="M461">
        <f>D325*D257*J370</f>
        <v>-0.26901354381104947</v>
      </c>
      <c r="N461">
        <f>J461</f>
        <v>-0.7173694501627987</v>
      </c>
      <c r="O461">
        <f>K461</f>
        <v>-0.7173694501627987</v>
      </c>
      <c r="P461">
        <f>L461</f>
        <v>-0.5380270876220989</v>
      </c>
      <c r="Q461">
        <f>M461</f>
        <v>-0.26901354381104947</v>
      </c>
      <c r="T461" t="str">
        <v>p (psf)</v>
      </c>
      <c r="U461">
        <v>0</v>
      </c>
      <c r="V461">
        <v>0</v>
      </c>
      <c r="W461">
        <v>0</v>
      </c>
      <c r="X461">
        <v>0</v>
      </c>
      <c r="Y461">
        <f>U325*U257*AE362</f>
        <v>0.04903798058651694</v>
      </c>
      <c r="Z461">
        <f>U325*U257*AF362</f>
        <v>-0.9254331929480989</v>
      </c>
      <c r="AA461">
        <f>U325*U257*X370</f>
        <v>0.7173694501627987</v>
      </c>
      <c r="AB461">
        <f>U325*U257*Y370</f>
        <v>0.7173694501627987</v>
      </c>
      <c r="AC461">
        <f>U325*U257*Z370</f>
        <v>0.44835590635174916</v>
      </c>
      <c r="AD461">
        <f>U325*U257*AA370</f>
        <v>0.26901354381104947</v>
      </c>
      <c r="AE461">
        <f>AA461</f>
        <v>0.7173694501627987</v>
      </c>
      <c r="AF461">
        <f>AB461</f>
        <v>0.7173694501627987</v>
      </c>
      <c r="AG461">
        <f>AC461</f>
        <v>0.44835590635174916</v>
      </c>
      <c r="AH461">
        <f>AD461</f>
        <v>0.26901354381104947</v>
      </c>
      <c r="AK461" t="str">
        <v>p (psf)</v>
      </c>
      <c r="AL461">
        <v>0</v>
      </c>
      <c r="AM461">
        <v>0</v>
      </c>
      <c r="AN461">
        <v>0</v>
      </c>
      <c r="AO461">
        <v>0</v>
      </c>
      <c r="AP461">
        <f>AL325*AL257*AV362</f>
        <v>-1.0760541752441979</v>
      </c>
      <c r="AQ461">
        <f>AL325*AL257*AW362</f>
        <v>-0.9373450133873311</v>
      </c>
      <c r="AR461">
        <f>AL325*AL257*AO370</f>
        <v>-1.0760541752441979</v>
      </c>
      <c r="AS461">
        <f>AL325*AL257*AP370</f>
        <v>-1.0760541752441979</v>
      </c>
      <c r="AT461">
        <f>AL325*AL257*AQ370</f>
        <v>-0.8070406314331485</v>
      </c>
      <c r="AU461">
        <f>AL325*AL257*AR370</f>
        <v>-0.5380270876220989</v>
      </c>
      <c r="AV461">
        <f>AR461</f>
        <v>-1.0760541752441979</v>
      </c>
      <c r="AW461">
        <f>AS461</f>
        <v>-1.0760541752441979</v>
      </c>
      <c r="AX461">
        <f>AT461</f>
        <v>-0.8070406314331485</v>
      </c>
      <c r="AY461">
        <f>AU461</f>
        <v>-0.5380270876220989</v>
      </c>
      <c r="BB461" t="str">
        <v>p (psf)</v>
      </c>
      <c r="BC461">
        <v>0</v>
      </c>
      <c r="BD461">
        <v>0</v>
      </c>
      <c r="BE461">
        <v>0</v>
      </c>
      <c r="BF461">
        <v>0</v>
      </c>
      <c r="BG461">
        <f>BC325*BC257*BM362</f>
        <v>-0.578660288305932</v>
      </c>
      <c r="BH461">
        <f>BC325*BC257*BN362</f>
        <v>-1.4550555006675139</v>
      </c>
      <c r="BI461">
        <f>BC325*BC257*BF370</f>
        <v>0.44835590635174916</v>
      </c>
      <c r="BJ461">
        <f>BC325*BC257*BG370</f>
        <v>0.44835590635174916</v>
      </c>
      <c r="BK461">
        <f>BC325*BC257*BH370</f>
        <v>0.44835590635174916</v>
      </c>
      <c r="BL461">
        <f>BC325*BC257*BI370</f>
        <v>0.26901354381104947</v>
      </c>
      <c r="BM461">
        <f>BI461</f>
        <v>0.44835590635174916</v>
      </c>
      <c r="BN461">
        <f>BJ461</f>
        <v>0.44835590635174916</v>
      </c>
      <c r="BO461">
        <f>BK461</f>
        <v>0.44835590635174916</v>
      </c>
      <c r="BP461">
        <f>BL461</f>
        <v>0.26901354381104947</v>
      </c>
      <c r="BS461" t="str">
        <v>p (psf)</v>
      </c>
      <c r="BT461">
        <v>0</v>
      </c>
      <c r="BU461">
        <v>0</v>
      </c>
      <c r="BV461">
        <v>0</v>
      </c>
      <c r="BW461">
        <v>0</v>
      </c>
      <c r="BX461">
        <f>BT325*BT257*CD362</f>
        <v>1.1657253565145478</v>
      </c>
      <c r="BY461">
        <f>BT325*BT257*CE362</f>
        <v>0.3035829565898814</v>
      </c>
      <c r="BZ461">
        <f>BT325*BT257*BW370</f>
        <v>-0.7173694501627987</v>
      </c>
      <c r="CA461">
        <f>BT325*BT257*BX370</f>
        <v>-0.7173694501627987</v>
      </c>
      <c r="CB461">
        <f>BT325*BT257*BY370</f>
        <v>-0.5380270876220989</v>
      </c>
      <c r="CC461">
        <f>BT325*BT257*BZ370</f>
        <v>-0.26901354381104947</v>
      </c>
      <c r="CD461">
        <f>BZ461</f>
        <v>-0.7173694501627987</v>
      </c>
      <c r="CE461">
        <f>CA461</f>
        <v>-0.7173694501627987</v>
      </c>
      <c r="CF461">
        <f>CB461</f>
        <v>-0.5380270876220989</v>
      </c>
      <c r="CG461">
        <f>CC461</f>
        <v>-0.26901354381104947</v>
      </c>
      <c r="CJ461" t="str">
        <v>p (psf)</v>
      </c>
      <c r="CK461">
        <v>0</v>
      </c>
      <c r="CL461">
        <v>0</v>
      </c>
      <c r="CM461">
        <v>0</v>
      </c>
      <c r="CN461">
        <v>0</v>
      </c>
      <c r="CO461">
        <f>CK325*CK257*CU362</f>
        <v>-0.1011943188632938</v>
      </c>
      <c r="CP461">
        <f>CK325*CK257*CV362</f>
        <v>-0.7724712186543166</v>
      </c>
      <c r="CQ461">
        <f>CK325*CK257*CN370</f>
        <v>0.7173694501627987</v>
      </c>
      <c r="CR461">
        <f>CK325*CK257*CO370</f>
        <v>0.7173694501627987</v>
      </c>
      <c r="CS461">
        <f>CK325*CK257*CP370</f>
        <v>0.44835590635174916</v>
      </c>
      <c r="CT461">
        <f>CK325*CK257*CQ370</f>
        <v>0.26901354381104947</v>
      </c>
      <c r="CU461">
        <f>CQ461</f>
        <v>0.7173694501627987</v>
      </c>
      <c r="CV461">
        <f>CR461</f>
        <v>0.7173694501627987</v>
      </c>
      <c r="CW461">
        <f>CS461</f>
        <v>0.44835590635174916</v>
      </c>
      <c r="CX461">
        <f>CT461</f>
        <v>0.26901354381104947</v>
      </c>
      <c r="DA461" t="str">
        <v>p (psf)</v>
      </c>
      <c r="DB461">
        <v>0</v>
      </c>
      <c r="DC461">
        <v>0</v>
      </c>
      <c r="DD461">
        <v>0</v>
      </c>
      <c r="DE461">
        <v>0</v>
      </c>
      <c r="DF461">
        <f>DB325*DB257*DL362</f>
        <v>-0.6161751312995047</v>
      </c>
      <c r="DG461">
        <f>DB325*DB257*DM362</f>
        <v>-0.6161751312995047</v>
      </c>
      <c r="DH461">
        <f>DB325*DB257*DE370</f>
        <v>-1.0760541752441979</v>
      </c>
      <c r="DI461">
        <f>DB325*DB257*DF370</f>
        <v>-1.0760541752441979</v>
      </c>
      <c r="DJ461">
        <f>DB325*DB257*DG370</f>
        <v>-0.8070406314331485</v>
      </c>
      <c r="DK461">
        <f>DB325*DB257*DH370</f>
        <v>-0.5380270876220989</v>
      </c>
      <c r="DL461">
        <f>DH461</f>
        <v>-1.0760541752441979</v>
      </c>
      <c r="DM461">
        <f>DI461</f>
        <v>-1.0760541752441979</v>
      </c>
      <c r="DN461">
        <f>DJ461</f>
        <v>-0.8070406314331485</v>
      </c>
      <c r="DO461">
        <f>DK461</f>
        <v>-0.5380270876220989</v>
      </c>
      <c r="DR461" t="str">
        <v>p (psf)</v>
      </c>
      <c r="DS461">
        <v>0</v>
      </c>
      <c r="DT461">
        <v>0</v>
      </c>
      <c r="DU461">
        <v>0</v>
      </c>
      <c r="DV461">
        <v>0</v>
      </c>
      <c r="DW461">
        <f>DS325*DS257*EC362</f>
        <v>-0.19086550013364365</v>
      </c>
      <c r="DX461">
        <f>DS325*DS257*ED362</f>
        <v>-0.9633367187879602</v>
      </c>
      <c r="DY461">
        <f>DS325*DS257*DV370</f>
        <v>0.44835590635174916</v>
      </c>
      <c r="DZ461">
        <f>DS325*DS257*DW370</f>
        <v>0.44835590635174916</v>
      </c>
      <c r="EA461">
        <f>DS325*DS257*DX370</f>
        <v>0.44835590635174916</v>
      </c>
      <c r="EB461">
        <f>DS325*DS257*DY370</f>
        <v>0.26901354381104947</v>
      </c>
      <c r="EC461">
        <f>DY461</f>
        <v>0.44835590635174916</v>
      </c>
      <c r="ED461">
        <f>DZ461</f>
        <v>0.44835590635174916</v>
      </c>
      <c r="EE461">
        <f>EA461</f>
        <v>0.44835590635174916</v>
      </c>
      <c r="EF461">
        <f>EB461</f>
        <v>0.26901354381104947</v>
      </c>
    </row>
    <row r="463">
      <c r="A463" t="str">
        <v>7.2 - p FOR PARTIALLY ENCLOSED</v>
      </c>
      <c r="R463" t="str">
        <v>7.2 - p FOR PARTIALLY ENCLOSED</v>
      </c>
      <c r="AI463" t="str">
        <v>7.2 - p FOR PARTIALLY ENCLOSED</v>
      </c>
      <c r="AZ463" t="str">
        <v>7.2 - p FOR PARTIALLY ENCLOSED</v>
      </c>
      <c r="BQ463" t="str">
        <v>7.2 - p FOR PARTIALLY ENCLOSED</v>
      </c>
      <c r="CH463" t="str">
        <v>7.2 - p FOR PARTIALLY ENCLOSED</v>
      </c>
      <c r="CY463" t="str">
        <v>7.2 - p FOR PARTIALLY ENCLOSED</v>
      </c>
      <c r="DP463" t="str">
        <v>7.2 - p FOR PARTIALLY ENCLOSED</v>
      </c>
    </row>
    <row r="464">
      <c r="A464" t="str">
        <v>Step 7: Calculate wind pressure, p, on each building surface</v>
      </c>
      <c r="R464" t="str">
        <v>Step 7: Calculate wind pressure, p, on each building surface</v>
      </c>
      <c r="AI464" t="str">
        <v>Step 7: Calculate wind pressure, p, on each building surface</v>
      </c>
      <c r="AZ464" t="str">
        <v>Step 7: Calculate wind pressure, p, on each building surface</v>
      </c>
      <c r="BQ464" t="str">
        <v>Step 7: Calculate wind pressure, p, on each building surface</v>
      </c>
      <c r="CH464" t="str">
        <v>Step 7: Calculate wind pressure, p, on each building surface</v>
      </c>
      <c r="CY464" t="str">
        <v>Step 7: Calculate wind pressure, p, on each building surface</v>
      </c>
      <c r="DP464" t="str">
        <v>Step 7: Calculate wind pressure, p, on each building surface</v>
      </c>
    </row>
    <row r="465">
      <c r="B465" t="str">
        <v>Partially enclosed</v>
      </c>
      <c r="S465" t="str">
        <v>Partially enclosed</v>
      </c>
      <c r="AJ465" t="str">
        <v>Partially enclosed</v>
      </c>
      <c r="BA465" t="str">
        <v>Partially enclosed</v>
      </c>
      <c r="BR465" t="str">
        <v>Partially enclosed</v>
      </c>
      <c r="CI465" t="str">
        <v>Partially enclosed</v>
      </c>
      <c r="CZ465" t="str">
        <v>Partially enclosed</v>
      </c>
      <c r="DQ465" t="str">
        <v>Partially enclosed</v>
      </c>
    </row>
    <row r="466">
      <c r="B466" t="str">
        <v>Eq. 27.4-1 for rigid buildings</v>
      </c>
      <c r="F466" t="str">
        <v>Note:</v>
      </c>
      <c r="S466" t="str">
        <v>Eq. 27.4-1 for rigid buildings</v>
      </c>
      <c r="W466" t="str">
        <v>Note:</v>
      </c>
      <c r="AJ466" t="str">
        <v>Eq. 27.4-1 for rigid buildings</v>
      </c>
      <c r="AN466" t="str">
        <v>Note:</v>
      </c>
      <c r="BA466" t="str">
        <v>Eq. 27.4-1 for rigid buildings</v>
      </c>
      <c r="BE466" t="str">
        <v>Note:</v>
      </c>
      <c r="BR466" t="str">
        <v>Eq. 27.4-1 for rigid buildings</v>
      </c>
      <c r="BV466" t="str">
        <v>Note:</v>
      </c>
      <c r="CI466" t="str">
        <v>Eq. 27.4-1 for rigid buildings</v>
      </c>
      <c r="CM466" t="str">
        <v>Note:</v>
      </c>
      <c r="CZ466" t="str">
        <v>Eq. 27.4-1 for rigid buildings</v>
      </c>
      <c r="DD466" t="str">
        <v>Note:</v>
      </c>
      <c r="DQ466" t="str">
        <v>Eq. 27.4-1 for rigid buildings</v>
      </c>
      <c r="DU466" t="str">
        <v>Note:</v>
      </c>
    </row>
    <row r="467">
      <c r="B467" t="str">
        <v>Eq. 27.4-2 for flexible buildings</v>
      </c>
      <c r="F467" t="str">
        <v>qi = qh for windward walls, side walls, leeward walls, and</v>
      </c>
      <c r="S467" t="str">
        <v>Eq. 27.4-2 for flexible buildings</v>
      </c>
      <c r="W467" t="str">
        <v>qi = qh for windward walls, side walls, leeward walls, and</v>
      </c>
      <c r="AJ467" t="str">
        <v>Eq. 27.4-2 for flexible buildings</v>
      </c>
      <c r="AN467" t="str">
        <v>qi = qh for windward walls, side walls, leeward walls, and</v>
      </c>
      <c r="BA467" t="str">
        <v>Eq. 27.4-2 for flexible buildings</v>
      </c>
      <c r="BE467" t="str">
        <v>qi = qh for windward walls, side walls, leeward walls, and</v>
      </c>
      <c r="BR467" t="str">
        <v>Eq. 27.4-2 for flexible buildings</v>
      </c>
      <c r="BV467" t="str">
        <v>qi = qh for windward walls, side walls, leeward walls, and</v>
      </c>
      <c r="CI467" t="str">
        <v>Eq. 27.4-2 for flexible buildings</v>
      </c>
      <c r="CM467" t="str">
        <v>qi = qh for windward walls, side walls, leeward walls, and</v>
      </c>
      <c r="CZ467" t="str">
        <v>Eq. 27.4-2 for flexible buildings</v>
      </c>
      <c r="DD467" t="str">
        <v>qi = qh for windward walls, side walls, leeward walls, and</v>
      </c>
      <c r="DQ467" t="str">
        <v>Eq. 27.4-2 for flexible buildings</v>
      </c>
      <c r="DU467" t="str">
        <v>qi = qh for windward walls, side walls, leeward walls, and</v>
      </c>
    </row>
    <row r="468">
      <c r="B468" t="str">
        <v>p = q*G*Cp – qi*(GCpi)</v>
      </c>
      <c r="F468" t="str">
        <v>roofs of enclosed buildings and for negative internal</v>
      </c>
      <c r="S468" t="str">
        <v>p = q*G*Cp – qi*(GCpi)</v>
      </c>
      <c r="W468" t="str">
        <v>roofs of enclosed buildings and for negative internal</v>
      </c>
      <c r="AJ468" t="str">
        <v>p = q*G*Cp – qi*(GCpi)</v>
      </c>
      <c r="AN468" t="str">
        <v>roofs of enclosed buildings and for negative internal</v>
      </c>
      <c r="BA468" t="str">
        <v>p = q*G*Cp – qi*(GCpi)</v>
      </c>
      <c r="BE468" t="str">
        <v>roofs of enclosed buildings and for negative internal</v>
      </c>
      <c r="BR468" t="str">
        <v>p = q*G*Cp – qi*(GCpi)</v>
      </c>
      <c r="BV468" t="str">
        <v>roofs of enclosed buildings and for negative internal</v>
      </c>
      <c r="CI468" t="str">
        <v>p = q*G*Cp – qi*(GCpi)</v>
      </c>
      <c r="CM468" t="str">
        <v>roofs of enclosed buildings and for negative internal</v>
      </c>
      <c r="CZ468" t="str">
        <v>p = q*G*Cp – qi*(GCpi)</v>
      </c>
      <c r="DD468" t="str">
        <v>roofs of enclosed buildings and for negative internal</v>
      </c>
      <c r="DQ468" t="str">
        <v>p = q*G*Cp – qi*(GCpi)</v>
      </c>
      <c r="DU468" t="str">
        <v>roofs of enclosed buildings and for negative internal</v>
      </c>
    </row>
    <row r="469">
      <c r="F469" t="str">
        <v>pressure evaluation in partially enclosed buildings</v>
      </c>
      <c r="W469" t="str">
        <v>pressure evaluation in partially enclosed buildings</v>
      </c>
      <c r="AN469" t="str">
        <v>pressure evaluation in partially enclosed buildings</v>
      </c>
      <c r="BE469" t="str">
        <v>pressure evaluation in partially enclosed buildings</v>
      </c>
      <c r="BV469" t="str">
        <v>pressure evaluation in partially enclosed buildings</v>
      </c>
      <c r="CM469" t="str">
        <v>pressure evaluation in partially enclosed buildings</v>
      </c>
      <c r="DD469" t="str">
        <v>pressure evaluation in partially enclosed buildings</v>
      </c>
      <c r="DU469" t="str">
        <v>pressure evaluation in partially enclosed buildings</v>
      </c>
    </row>
    <row r="470">
      <c r="B470" t="str">
        <v>Winward wall</v>
      </c>
      <c r="C470" t="str">
        <f>IF(C175="X","+X","+Y")</f>
        <v>+X</v>
      </c>
      <c r="F470" t="str">
        <v>qi = qz for positive internal pressure evaluation in partially</v>
      </c>
      <c r="S470" t="str">
        <v>Winward wall</v>
      </c>
      <c r="T470" t="str">
        <f>IF(T175="X","+X","+Y")</f>
        <v>+X</v>
      </c>
      <c r="W470" t="str">
        <v>qi = qz for positive internal pressure evaluation in partially</v>
      </c>
      <c r="AJ470" t="str">
        <v>Winward wall</v>
      </c>
      <c r="AK470" t="str">
        <f>IF(AK175="X","+X","+Y")</f>
        <v>+X</v>
      </c>
      <c r="AN470" t="str">
        <v>qi = qz for positive internal pressure evaluation in partially</v>
      </c>
      <c r="BA470" t="str">
        <v>Winward wall</v>
      </c>
      <c r="BB470" t="str">
        <f>IF(BB175="X","+X","+Y")</f>
        <v>+X</v>
      </c>
      <c r="BE470" t="str">
        <v>qi = qz for positive internal pressure evaluation in partially</v>
      </c>
      <c r="BR470" t="str">
        <v>Winward wall</v>
      </c>
      <c r="BS470" t="str">
        <f>IF(BS175="X","+X","+Y")</f>
        <v>+Y</v>
      </c>
      <c r="BV470" t="str">
        <v>qi = qz for positive internal pressure evaluation in partially</v>
      </c>
      <c r="CI470" t="str">
        <v>Winward wall</v>
      </c>
      <c r="CJ470" t="str">
        <f>IF(CJ175="X","+X","+Y")</f>
        <v>+Y</v>
      </c>
      <c r="CM470" t="str">
        <v>qi = qz for positive internal pressure evaluation in partially</v>
      </c>
      <c r="CZ470" t="str">
        <v>Winward wall</v>
      </c>
      <c r="DA470" t="str">
        <f>IF(DA175="X","+X","+Y")</f>
        <v>+Y</v>
      </c>
      <c r="DD470" t="str">
        <v>qi = qz for positive internal pressure evaluation in partially</v>
      </c>
      <c r="DQ470" t="str">
        <v>Winward wall</v>
      </c>
      <c r="DR470" t="str">
        <f>IF(DR175="X","+X","+Y")</f>
        <v>+Y</v>
      </c>
      <c r="DU470" t="str">
        <v>qi = qz for positive internal pressure evaluation in partially</v>
      </c>
    </row>
    <row r="471">
      <c r="B471" t="str">
        <v>Leeward wall</v>
      </c>
      <c r="C471" t="str">
        <f>IF(C175="X","-X","-Y")</f>
        <v>-X</v>
      </c>
      <c r="F471" t="str">
        <v>enclosed buildings where height z is defined as the level</v>
      </c>
      <c r="S471" t="str">
        <v>Leeward wall</v>
      </c>
      <c r="T471" t="str">
        <f>IF(T175="X","-X","-Y")</f>
        <v>-X</v>
      </c>
      <c r="W471" t="str">
        <v>enclosed buildings where height z is defined as the level</v>
      </c>
      <c r="AJ471" t="str">
        <v>Leeward wall</v>
      </c>
      <c r="AK471" t="str">
        <f>IF(AK175="X","-X","-Y")</f>
        <v>-X</v>
      </c>
      <c r="AN471" t="str">
        <v>enclosed buildings where height z is defined as the level</v>
      </c>
      <c r="BA471" t="str">
        <v>Leeward wall</v>
      </c>
      <c r="BB471" t="str">
        <f>IF(BB175="X","-X","-Y")</f>
        <v>-X</v>
      </c>
      <c r="BE471" t="str">
        <v>enclosed buildings where height z is defined as the level</v>
      </c>
      <c r="BR471" t="str">
        <v>Leeward wall</v>
      </c>
      <c r="BS471" t="str">
        <f>IF(BS175="X","-X","-Y")</f>
        <v>-Y</v>
      </c>
      <c r="BV471" t="str">
        <v>enclosed buildings where height z is defined as the level</v>
      </c>
      <c r="CI471" t="str">
        <v>Leeward wall</v>
      </c>
      <c r="CJ471" t="str">
        <f>IF(CJ175="X","-X","-Y")</f>
        <v>-Y</v>
      </c>
      <c r="CM471" t="str">
        <v>enclosed buildings where height z is defined as the level</v>
      </c>
      <c r="CZ471" t="str">
        <v>Leeward wall</v>
      </c>
      <c r="DA471" t="str">
        <f>IF(DA175="X","-X","-Y")</f>
        <v>-Y</v>
      </c>
      <c r="DD471" t="str">
        <v>enclosed buildings where height z is defined as the level</v>
      </c>
      <c r="DQ471" t="str">
        <v>Leeward wall</v>
      </c>
      <c r="DR471" t="str">
        <f>IF(DR175="X","-X","-Y")</f>
        <v>-Y</v>
      </c>
      <c r="DU471" t="str">
        <v>enclosed buildings where height z is defined as the level</v>
      </c>
    </row>
    <row r="472">
      <c r="B472" t="str">
        <v>Side Wall 1</v>
      </c>
      <c r="C472" t="str">
        <f>IF(C175="X","+Y","+X")</f>
        <v>+Y</v>
      </c>
      <c r="F472" t="str">
        <v>of the highest opening in the building that could affect</v>
      </c>
      <c r="S472" t="str">
        <v>Side Wall 1</v>
      </c>
      <c r="T472" t="str">
        <f>IF(T175="X","+Y","+X")</f>
        <v>+Y</v>
      </c>
      <c r="W472" t="str">
        <v>of the highest opening in the building that could affect</v>
      </c>
      <c r="AJ472" t="str">
        <v>Side Wall 1</v>
      </c>
      <c r="AK472" t="str">
        <f>IF(AK175="X","+Y","+X")</f>
        <v>+Y</v>
      </c>
      <c r="AN472" t="str">
        <v>of the highest opening in the building that could affect</v>
      </c>
      <c r="BA472" t="str">
        <v>Side Wall 1</v>
      </c>
      <c r="BB472" t="str">
        <f>IF(BB175="X","+Y","+X")</f>
        <v>+Y</v>
      </c>
      <c r="BE472" t="str">
        <v>of the highest opening in the building that could affect</v>
      </c>
      <c r="BR472" t="str">
        <v>Side Wall 1</v>
      </c>
      <c r="BS472" t="str">
        <f>IF(BS175="X","+Y","+X")</f>
        <v>+X</v>
      </c>
      <c r="BV472" t="str">
        <v>of the highest opening in the building that could affect</v>
      </c>
      <c r="CI472" t="str">
        <v>Side Wall 1</v>
      </c>
      <c r="CJ472" t="str">
        <f>IF(CJ175="X","+Y","+X")</f>
        <v>+X</v>
      </c>
      <c r="CM472" t="str">
        <v>of the highest opening in the building that could affect</v>
      </c>
      <c r="CZ472" t="str">
        <v>Side Wall 1</v>
      </c>
      <c r="DA472" t="str">
        <f>IF(DA175="X","+Y","+X")</f>
        <v>+X</v>
      </c>
      <c r="DD472" t="str">
        <v>of the highest opening in the building that could affect</v>
      </c>
      <c r="DQ472" t="str">
        <v>Side Wall 1</v>
      </c>
      <c r="DR472" t="str">
        <f>IF(DR175="X","+Y","+X")</f>
        <v>+X</v>
      </c>
      <c r="DU472" t="str">
        <v>of the highest opening in the building that could affect</v>
      </c>
    </row>
    <row r="473">
      <c r="B473" t="str">
        <v>Side Wall 2</v>
      </c>
      <c r="C473" t="str">
        <f>IF(C175="X","-Y","-X")</f>
        <v>-Y</v>
      </c>
      <c r="F473" t="str">
        <v>the positive internal pressure.</v>
      </c>
      <c r="S473" t="str">
        <v>Side Wall 2</v>
      </c>
      <c r="T473" t="str">
        <f>IF(T175="X","-Y","-X")</f>
        <v>-Y</v>
      </c>
      <c r="W473" t="str">
        <v>the positive internal pressure.</v>
      </c>
      <c r="AJ473" t="str">
        <v>Side Wall 2</v>
      </c>
      <c r="AK473" t="str">
        <f>IF(AK175="X","-Y","-X")</f>
        <v>-Y</v>
      </c>
      <c r="AN473" t="str">
        <v>the positive internal pressure.</v>
      </c>
      <c r="BA473" t="str">
        <v>Side Wall 2</v>
      </c>
      <c r="BB473" t="str">
        <f>IF(BB175="X","-Y","-X")</f>
        <v>-Y</v>
      </c>
      <c r="BE473" t="str">
        <v>the positive internal pressure.</v>
      </c>
      <c r="BR473" t="str">
        <v>Side Wall 2</v>
      </c>
      <c r="BS473" t="str">
        <f>IF(BS175="X","-Y","-X")</f>
        <v>-X</v>
      </c>
      <c r="BV473" t="str">
        <v>the positive internal pressure.</v>
      </c>
      <c r="CI473" t="str">
        <v>Side Wall 2</v>
      </c>
      <c r="CJ473" t="str">
        <f>IF(CJ175="X","-Y","-X")</f>
        <v>-X</v>
      </c>
      <c r="CM473" t="str">
        <v>the positive internal pressure.</v>
      </c>
      <c r="CZ473" t="str">
        <v>Side Wall 2</v>
      </c>
      <c r="DA473" t="str">
        <f>IF(DA175="X","-Y","-X")</f>
        <v>-X</v>
      </c>
      <c r="DD473" t="str">
        <v>the positive internal pressure.</v>
      </c>
      <c r="DQ473" t="str">
        <v>Side Wall 2</v>
      </c>
      <c r="DR473" t="str">
        <f>IF(DR175="X","-Y","-X")</f>
        <v>-X</v>
      </c>
      <c r="DU473" t="str">
        <v>the positive internal pressure.</v>
      </c>
    </row>
    <row r="474">
      <c r="B474" t="str">
        <v>Winward roof</v>
      </c>
      <c r="C474" t="str">
        <f>IF(C175="X","+X","+Y")</f>
        <v>+X</v>
      </c>
      <c r="F474" t="str">
        <v>However, since H &lt; 15 ft, qz = qh. So no distinction.</v>
      </c>
      <c r="S474" t="str">
        <v>Winward roof</v>
      </c>
      <c r="T474" t="str">
        <f>IF(T175="X","+X","+Y")</f>
        <v>+X</v>
      </c>
      <c r="W474" t="str">
        <v>However, since H &lt; 15 ft, qz = qh. So no distinction.</v>
      </c>
      <c r="AJ474" t="str">
        <v>Winward roof</v>
      </c>
      <c r="AK474" t="str">
        <f>IF(AK175="X","+X","+Y")</f>
        <v>+X</v>
      </c>
      <c r="AN474" t="str">
        <v>However, since H &lt; 15 ft, qz = qh. So no distinction.</v>
      </c>
      <c r="BA474" t="str">
        <v>Winward roof</v>
      </c>
      <c r="BB474" t="str">
        <f>IF(BB175="X","+X","+Y")</f>
        <v>+X</v>
      </c>
      <c r="BE474" t="str">
        <v>However, since H &lt; 15 ft, qz = qh. So no distinction.</v>
      </c>
      <c r="BR474" t="str">
        <v>Winward roof</v>
      </c>
      <c r="BS474" t="str">
        <f>IF(BS175="X","+X","+Y")</f>
        <v>+Y</v>
      </c>
      <c r="BV474" t="str">
        <v>However, since H &lt; 15 ft, qz = qh. So no distinction.</v>
      </c>
      <c r="CI474" t="str">
        <v>Winward roof</v>
      </c>
      <c r="CJ474" t="str">
        <f>IF(CJ175="X","+X","+Y")</f>
        <v>+Y</v>
      </c>
      <c r="CM474" t="str">
        <v>However, since H &lt; 15 ft, qz = qh. So no distinction.</v>
      </c>
      <c r="CZ474" t="str">
        <v>Winward roof</v>
      </c>
      <c r="DA474" t="str">
        <f>IF(DA175="X","+X","+Y")</f>
        <v>+Y</v>
      </c>
      <c r="DD474" t="str">
        <v>However, since H &lt; 15 ft, qz = qh. So no distinction.</v>
      </c>
      <c r="DQ474" t="str">
        <v>Winward roof</v>
      </c>
      <c r="DR474" t="str">
        <f>IF(DR175="X","+X","+Y")</f>
        <v>+Y</v>
      </c>
      <c r="DU474" t="str">
        <v>However, since H &lt; 15 ft, qz = qh. So no distinction.</v>
      </c>
    </row>
    <row r="475">
      <c r="B475" t="str">
        <v>Leeward roof</v>
      </c>
      <c r="C475" t="str">
        <f>IF(C175="X","-X","-Y")</f>
        <v>-X</v>
      </c>
      <c r="S475" t="str">
        <v>Leeward roof</v>
      </c>
      <c r="T475" t="str">
        <f>IF(T175="X","-X","-Y")</f>
        <v>-X</v>
      </c>
      <c r="AJ475" t="str">
        <v>Leeward roof</v>
      </c>
      <c r="AK475" t="str">
        <f>IF(AK175="X","-X","-Y")</f>
        <v>-X</v>
      </c>
      <c r="BA475" t="str">
        <v>Leeward roof</v>
      </c>
      <c r="BB475" t="str">
        <f>IF(BB175="X","-X","-Y")</f>
        <v>-X</v>
      </c>
      <c r="BR475" t="str">
        <v>Leeward roof</v>
      </c>
      <c r="BS475" t="str">
        <f>IF(BS175="X","-X","-Y")</f>
        <v>-Y</v>
      </c>
      <c r="CI475" t="str">
        <v>Leeward roof</v>
      </c>
      <c r="CJ475" t="str">
        <f>IF(CJ175="X","-X","-Y")</f>
        <v>-Y</v>
      </c>
      <c r="CZ475" t="str">
        <v>Leeward roof</v>
      </c>
      <c r="DA475" t="str">
        <f>IF(DA175="X","-X","-Y")</f>
        <v>-Y</v>
      </c>
      <c r="DQ475" t="str">
        <v>Leeward roof</v>
      </c>
      <c r="DR475" t="str">
        <f>IF(DR175="X","-X","-Y")</f>
        <v>-Y</v>
      </c>
    </row>
    <row r="476">
      <c r="B476" t="str">
        <v>Roof side 1</v>
      </c>
      <c r="C476" t="str">
        <f>IF(C175="X","+Y","+X")</f>
        <v>+Y</v>
      </c>
      <c r="S476" t="str">
        <v>Roof side 1</v>
      </c>
      <c r="T476" t="str">
        <f>IF(T175="X","+Y","+X")</f>
        <v>+Y</v>
      </c>
      <c r="AJ476" t="str">
        <v>Roof side 1</v>
      </c>
      <c r="AK476" t="str">
        <f>IF(AK175="X","+Y","+X")</f>
        <v>+Y</v>
      </c>
      <c r="BA476" t="str">
        <v>Roof side 1</v>
      </c>
      <c r="BB476" t="str">
        <f>IF(BB175="X","+Y","+X")</f>
        <v>+Y</v>
      </c>
      <c r="BR476" t="str">
        <v>Roof side 1</v>
      </c>
      <c r="BS476" t="str">
        <f>IF(BS175="X","+Y","+X")</f>
        <v>+X</v>
      </c>
      <c r="CI476" t="str">
        <v>Roof side 1</v>
      </c>
      <c r="CJ476" t="str">
        <f>IF(CJ175="X","+Y","+X")</f>
        <v>+X</v>
      </c>
      <c r="CZ476" t="str">
        <v>Roof side 1</v>
      </c>
      <c r="DA476" t="str">
        <f>IF(DA175="X","+Y","+X")</f>
        <v>+X</v>
      </c>
      <c r="DQ476" t="str">
        <v>Roof side 1</v>
      </c>
      <c r="DR476" t="str">
        <f>IF(DR175="X","+Y","+X")</f>
        <v>+X</v>
      </c>
    </row>
    <row r="477">
      <c r="B477" t="str">
        <v>Roof side 2</v>
      </c>
      <c r="C477" t="str">
        <f>IF(C175="X","-Y","-X")</f>
        <v>-Y</v>
      </c>
      <c r="S477" t="str">
        <v>Roof side 2</v>
      </c>
      <c r="T477" t="str">
        <f>IF(T175="X","-Y","-X")</f>
        <v>-Y</v>
      </c>
      <c r="AJ477" t="str">
        <v>Roof side 2</v>
      </c>
      <c r="AK477" t="str">
        <f>IF(AK175="X","-Y","-X")</f>
        <v>-Y</v>
      </c>
      <c r="BA477" t="str">
        <v>Roof side 2</v>
      </c>
      <c r="BB477" t="str">
        <f>IF(BB175="X","-Y","-X")</f>
        <v>-Y</v>
      </c>
      <c r="BR477" t="str">
        <v>Roof side 2</v>
      </c>
      <c r="BS477" t="str">
        <f>IF(BS175="X","-Y","-X")</f>
        <v>-X</v>
      </c>
      <c r="CI477" t="str">
        <v>Roof side 2</v>
      </c>
      <c r="CJ477" t="str">
        <f>IF(CJ175="X","-Y","-X")</f>
        <v>-X</v>
      </c>
      <c r="CZ477" t="str">
        <v>Roof side 2</v>
      </c>
      <c r="DA477" t="str">
        <f>IF(DA175="X","-Y","-X")</f>
        <v>-X</v>
      </c>
      <c r="DQ477" t="str">
        <v>Roof side 2</v>
      </c>
      <c r="DR477" t="str">
        <f>IF(DR175="X","-Y","-X")</f>
        <v>-X</v>
      </c>
    </row>
    <row r="478">
      <c r="B478" t="str">
        <v>Open / Partially Enclosed / Enclosed</v>
      </c>
      <c r="C478" t="str">
        <f>B465</f>
        <v>Partially enclosed</v>
      </c>
      <c r="S478" t="str">
        <v>Open / Partially Enclosed / Enclosed</v>
      </c>
      <c r="T478" t="str">
        <f>S465</f>
        <v>Partially enclosed</v>
      </c>
      <c r="AJ478" t="str">
        <v>Open / Partially Enclosed / Enclosed</v>
      </c>
      <c r="AK478" t="str">
        <f>AJ465</f>
        <v>Partially enclosed</v>
      </c>
      <c r="BA478" t="str">
        <v>Open / Partially Enclosed / Enclosed</v>
      </c>
      <c r="BB478" t="str">
        <f>BA465</f>
        <v>Partially enclosed</v>
      </c>
      <c r="BR478" t="str">
        <v>Open / Partially Enclosed / Enclosed</v>
      </c>
      <c r="BS478" t="str">
        <f>BR465</f>
        <v>Partially enclosed</v>
      </c>
      <c r="CI478" t="str">
        <v>Open / Partially Enclosed / Enclosed</v>
      </c>
      <c r="CJ478" t="str">
        <f>CI465</f>
        <v>Partially enclosed</v>
      </c>
      <c r="CZ478" t="str">
        <v>Open / Partially Enclosed / Enclosed</v>
      </c>
      <c r="DA478" t="str">
        <f>CZ465</f>
        <v>Partially enclosed</v>
      </c>
      <c r="DQ478" t="str">
        <v>Open / Partially Enclosed / Enclosed</v>
      </c>
      <c r="DR478" t="str">
        <f>DQ465</f>
        <v>Partially enclosed</v>
      </c>
    </row>
    <row r="480">
      <c r="J480" t="str">
        <v>Horizontal distance from windward edge</v>
      </c>
      <c r="N480" t="str">
        <v>Horizontal distance from windward edge</v>
      </c>
      <c r="AA480" t="str">
        <v>Horizontal distance from windward edge</v>
      </c>
      <c r="AE480" t="str">
        <v>Horizontal distance from windward edge</v>
      </c>
      <c r="AR480" t="str">
        <v>Horizontal distance from windward edge</v>
      </c>
      <c r="AV480" t="str">
        <v>Horizontal distance from windward edge</v>
      </c>
      <c r="BI480" t="str">
        <v>Horizontal distance from windward edge</v>
      </c>
      <c r="BM480" t="str">
        <v>Horizontal distance from windward edge</v>
      </c>
      <c r="BZ480" t="str">
        <v>Horizontal distance from windward edge</v>
      </c>
      <c r="CD480" t="str">
        <v>Horizontal distance from windward edge</v>
      </c>
      <c r="CQ480" t="str">
        <v>Horizontal distance from windward edge</v>
      </c>
      <c r="CU480" t="str">
        <v>Horizontal distance from windward edge</v>
      </c>
      <c r="DH480" t="str">
        <v>Horizontal distance from windward edge</v>
      </c>
      <c r="DL480" t="str">
        <v>Horizontal distance from windward edge</v>
      </c>
      <c r="DY480" t="str">
        <v>Horizontal distance from windward edge</v>
      </c>
      <c r="EC480" t="str">
        <v>Horizontal distance from windward edge</v>
      </c>
    </row>
    <row r="481">
      <c r="J481" t="str">
        <v>0-h/2</v>
      </c>
      <c r="K481" t="str">
        <v>h/2-h</v>
      </c>
      <c r="L481" t="str">
        <v>h-2h</v>
      </c>
      <c r="M481" t="str">
        <v>&gt;2h</v>
      </c>
      <c r="N481" t="str">
        <v>0-h/2</v>
      </c>
      <c r="O481" t="str">
        <v>h/2-h</v>
      </c>
      <c r="P481" t="str">
        <v>h-2h</v>
      </c>
      <c r="Q481" t="str">
        <v>&gt;2h</v>
      </c>
      <c r="AA481" t="str">
        <v>0-h/2</v>
      </c>
      <c r="AB481" t="str">
        <v>h/2-h</v>
      </c>
      <c r="AC481" t="str">
        <v>h-2h</v>
      </c>
      <c r="AD481" t="str">
        <v>&gt;2h</v>
      </c>
      <c r="AE481" t="str">
        <v>0-h/2</v>
      </c>
      <c r="AF481" t="str">
        <v>h/2-h</v>
      </c>
      <c r="AG481" t="str">
        <v>h-2h</v>
      </c>
      <c r="AH481" t="str">
        <v>&gt;2h</v>
      </c>
      <c r="AR481" t="str">
        <v>0-h/2</v>
      </c>
      <c r="AS481" t="str">
        <v>h/2-h</v>
      </c>
      <c r="AT481" t="str">
        <v>h-2h</v>
      </c>
      <c r="AU481" t="str">
        <v>&gt;2h</v>
      </c>
      <c r="AV481" t="str">
        <v>0-h/2</v>
      </c>
      <c r="AW481" t="str">
        <v>h/2-h</v>
      </c>
      <c r="AX481" t="str">
        <v>h-2h</v>
      </c>
      <c r="AY481" t="str">
        <v>&gt;2h</v>
      </c>
      <c r="BI481" t="str">
        <v>0-h/2</v>
      </c>
      <c r="BJ481" t="str">
        <v>h/2-h</v>
      </c>
      <c r="BK481" t="str">
        <v>h-2h</v>
      </c>
      <c r="BL481" t="str">
        <v>&gt;2h</v>
      </c>
      <c r="BM481" t="str">
        <v>0-h/2</v>
      </c>
      <c r="BN481" t="str">
        <v>h/2-h</v>
      </c>
      <c r="BO481" t="str">
        <v>h-2h</v>
      </c>
      <c r="BP481" t="str">
        <v>&gt;2h</v>
      </c>
      <c r="BZ481" t="str">
        <v>0-h/2</v>
      </c>
      <c r="CA481" t="str">
        <v>h/2-h</v>
      </c>
      <c r="CB481" t="str">
        <v>h-2h</v>
      </c>
      <c r="CC481" t="str">
        <v>&gt;2h</v>
      </c>
      <c r="CD481" t="str">
        <v>0-h/2</v>
      </c>
      <c r="CE481" t="str">
        <v>h/2-h</v>
      </c>
      <c r="CF481" t="str">
        <v>h-2h</v>
      </c>
      <c r="CG481" t="str">
        <v>&gt;2h</v>
      </c>
      <c r="CQ481" t="str">
        <v>0-h/2</v>
      </c>
      <c r="CR481" t="str">
        <v>h/2-h</v>
      </c>
      <c r="CS481" t="str">
        <v>h-2h</v>
      </c>
      <c r="CT481" t="str">
        <v>&gt;2h</v>
      </c>
      <c r="CU481" t="str">
        <v>0-h/2</v>
      </c>
      <c r="CV481" t="str">
        <v>h/2-h</v>
      </c>
      <c r="CW481" t="str">
        <v>h-2h</v>
      </c>
      <c r="CX481" t="str">
        <v>&gt;2h</v>
      </c>
      <c r="DH481" t="str">
        <v>0-h/2</v>
      </c>
      <c r="DI481" t="str">
        <v>h/2-h</v>
      </c>
      <c r="DJ481" t="str">
        <v>h-2h</v>
      </c>
      <c r="DK481" t="str">
        <v>&gt;2h</v>
      </c>
      <c r="DL481" t="str">
        <v>0-h/2</v>
      </c>
      <c r="DM481" t="str">
        <v>h/2-h</v>
      </c>
      <c r="DN481" t="str">
        <v>h-2h</v>
      </c>
      <c r="DO481" t="str">
        <v>&gt;2h</v>
      </c>
      <c r="DY481" t="str">
        <v>0-h/2</v>
      </c>
      <c r="DZ481" t="str">
        <v>h/2-h</v>
      </c>
      <c r="EA481" t="str">
        <v>h-2h</v>
      </c>
      <c r="EB481" t="str">
        <v>&gt;2h</v>
      </c>
      <c r="EC481" t="str">
        <v>0-h/2</v>
      </c>
      <c r="ED481" t="str">
        <v>h/2-h</v>
      </c>
      <c r="EE481" t="str">
        <v>h-2h</v>
      </c>
      <c r="EF481" t="str">
        <v>&gt;2h</v>
      </c>
    </row>
    <row r="482">
      <c r="D482" t="str">
        <v>WinWall</v>
      </c>
      <c r="E482" t="str">
        <v>LeeWall</v>
      </c>
      <c r="F482" t="str">
        <v>SideWall1</v>
      </c>
      <c r="G482" t="str">
        <v>SideWall2</v>
      </c>
      <c r="H482" t="str">
        <v>WinRoof</v>
      </c>
      <c r="I482" t="str">
        <v>LeeRoof</v>
      </c>
      <c r="J482" t="str">
        <v>Roof Side 1</v>
      </c>
      <c r="N482" t="str">
        <v>Roof Side 2</v>
      </c>
      <c r="U482" t="str">
        <v>WinWall</v>
      </c>
      <c r="V482" t="str">
        <v>LeeWall</v>
      </c>
      <c r="W482" t="str">
        <v>SideWall1</v>
      </c>
      <c r="X482" t="str">
        <v>SideWall2</v>
      </c>
      <c r="Y482" t="str">
        <v>WinRoof</v>
      </c>
      <c r="Z482" t="str">
        <v>LeeRoof</v>
      </c>
      <c r="AA482" t="str">
        <v>Roof Side 1</v>
      </c>
      <c r="AE482" t="str">
        <v>Roof Side 2</v>
      </c>
      <c r="AL482" t="str">
        <v>WinWall</v>
      </c>
      <c r="AM482" t="str">
        <v>LeeWall</v>
      </c>
      <c r="AN482" t="str">
        <v>SideWall1</v>
      </c>
      <c r="AO482" t="str">
        <v>SideWall2</v>
      </c>
      <c r="AP482" t="str">
        <v>WinRoof</v>
      </c>
      <c r="AQ482" t="str">
        <v>LeeRoof</v>
      </c>
      <c r="AR482" t="str">
        <v>Roof Side 1</v>
      </c>
      <c r="AV482" t="str">
        <v>Roof Side 2</v>
      </c>
      <c r="BC482" t="str">
        <v>WinWall</v>
      </c>
      <c r="BD482" t="str">
        <v>LeeWall</v>
      </c>
      <c r="BE482" t="str">
        <v>SideWall1</v>
      </c>
      <c r="BF482" t="str">
        <v>SideWall2</v>
      </c>
      <c r="BG482" t="str">
        <v>WinRoof</v>
      </c>
      <c r="BH482" t="str">
        <v>LeeRoof</v>
      </c>
      <c r="BI482" t="str">
        <v>Roof Side 1</v>
      </c>
      <c r="BM482" t="str">
        <v>Roof Side 2</v>
      </c>
      <c r="BT482" t="str">
        <v>WinWall</v>
      </c>
      <c r="BU482" t="str">
        <v>LeeWall</v>
      </c>
      <c r="BV482" t="str">
        <v>SideWall1</v>
      </c>
      <c r="BW482" t="str">
        <v>SideWall2</v>
      </c>
      <c r="BX482" t="str">
        <v>WinRoof</v>
      </c>
      <c r="BY482" t="str">
        <v>LeeRoof</v>
      </c>
      <c r="BZ482" t="str">
        <v>Roof Side 1</v>
      </c>
      <c r="CD482" t="str">
        <v>Roof Side 2</v>
      </c>
      <c r="CK482" t="str">
        <v>WinWall</v>
      </c>
      <c r="CL482" t="str">
        <v>LeeWall</v>
      </c>
      <c r="CM482" t="str">
        <v>SideWall1</v>
      </c>
      <c r="CN482" t="str">
        <v>SideWall2</v>
      </c>
      <c r="CO482" t="str">
        <v>WinRoof</v>
      </c>
      <c r="CP482" t="str">
        <v>LeeRoof</v>
      </c>
      <c r="CQ482" t="str">
        <v>Roof Side 1</v>
      </c>
      <c r="CU482" t="str">
        <v>Roof Side 2</v>
      </c>
      <c r="DB482" t="str">
        <v>WinWall</v>
      </c>
      <c r="DC482" t="str">
        <v>LeeWall</v>
      </c>
      <c r="DD482" t="str">
        <v>SideWall1</v>
      </c>
      <c r="DE482" t="str">
        <v>SideWall2</v>
      </c>
      <c r="DF482" t="str">
        <v>WinRoof</v>
      </c>
      <c r="DG482" t="str">
        <v>LeeRoof</v>
      </c>
      <c r="DH482" t="str">
        <v>Roof Side 1</v>
      </c>
      <c r="DL482" t="str">
        <v>Roof Side 2</v>
      </c>
      <c r="DS482" t="str">
        <v>WinWall</v>
      </c>
      <c r="DT482" t="str">
        <v>LeeWall</v>
      </c>
      <c r="DU482" t="str">
        <v>SideWall1</v>
      </c>
      <c r="DV482" t="str">
        <v>SideWall2</v>
      </c>
      <c r="DW482" t="str">
        <v>WinRoof</v>
      </c>
      <c r="DX482" t="str">
        <v>LeeRoof</v>
      </c>
      <c r="DY482" t="str">
        <v>Roof Side 1</v>
      </c>
      <c r="EC482" t="str">
        <v>Roof Side 2</v>
      </c>
    </row>
    <row r="483">
      <c r="D483" t="str">
        <f>C470</f>
        <v>+X</v>
      </c>
      <c r="E483" t="str">
        <f>C471</f>
        <v>-X</v>
      </c>
      <c r="F483" t="str">
        <f>C472</f>
        <v>+Y</v>
      </c>
      <c r="G483" t="str">
        <f>C473</f>
        <v>-Y</v>
      </c>
      <c r="H483" t="str">
        <f>C474</f>
        <v>+X</v>
      </c>
      <c r="I483" t="str">
        <f>C475</f>
        <v>-X</v>
      </c>
      <c r="J483" t="str">
        <f>C476</f>
        <v>+Y</v>
      </c>
      <c r="N483" t="str">
        <f>C477</f>
        <v>-Y</v>
      </c>
      <c r="U483" t="str">
        <f>T470</f>
        <v>+X</v>
      </c>
      <c r="V483" t="str">
        <f>T471</f>
        <v>-X</v>
      </c>
      <c r="W483" t="str">
        <f>T472</f>
        <v>+Y</v>
      </c>
      <c r="X483" t="str">
        <f>T473</f>
        <v>-Y</v>
      </c>
      <c r="Y483" t="str">
        <f>T474</f>
        <v>+X</v>
      </c>
      <c r="Z483" t="str">
        <f>T475</f>
        <v>-X</v>
      </c>
      <c r="AA483" t="str">
        <f>T476</f>
        <v>+Y</v>
      </c>
      <c r="AE483" t="str">
        <f>T477</f>
        <v>-Y</v>
      </c>
      <c r="AL483" t="str">
        <f>AK470</f>
        <v>+X</v>
      </c>
      <c r="AM483" t="str">
        <f>AK471</f>
        <v>-X</v>
      </c>
      <c r="AN483" t="str">
        <f>AK472</f>
        <v>+Y</v>
      </c>
      <c r="AO483" t="str">
        <f>AK473</f>
        <v>-Y</v>
      </c>
      <c r="AP483" t="str">
        <f>AK474</f>
        <v>+X</v>
      </c>
      <c r="AQ483" t="str">
        <f>AK475</f>
        <v>-X</v>
      </c>
      <c r="AR483" t="str">
        <f>AK476</f>
        <v>+Y</v>
      </c>
      <c r="AV483" t="str">
        <f>AK477</f>
        <v>-Y</v>
      </c>
      <c r="BC483" t="str">
        <f>BB470</f>
        <v>+X</v>
      </c>
      <c r="BD483" t="str">
        <f>BB471</f>
        <v>-X</v>
      </c>
      <c r="BE483" t="str">
        <f>BB472</f>
        <v>+Y</v>
      </c>
      <c r="BF483" t="str">
        <f>BB473</f>
        <v>-Y</v>
      </c>
      <c r="BG483" t="str">
        <f>BB474</f>
        <v>+X</v>
      </c>
      <c r="BH483" t="str">
        <f>BB475</f>
        <v>-X</v>
      </c>
      <c r="BI483" t="str">
        <f>BB476</f>
        <v>+Y</v>
      </c>
      <c r="BM483" t="str">
        <f>BB477</f>
        <v>-Y</v>
      </c>
      <c r="BT483" t="str">
        <f>BS470</f>
        <v>+Y</v>
      </c>
      <c r="BU483" t="str">
        <f>BS471</f>
        <v>-Y</v>
      </c>
      <c r="BV483" t="str">
        <f>BS472</f>
        <v>+X</v>
      </c>
      <c r="BW483" t="str">
        <f>BS473</f>
        <v>-X</v>
      </c>
      <c r="BX483" t="str">
        <f>BS474</f>
        <v>+Y</v>
      </c>
      <c r="BY483" t="str">
        <f>BS475</f>
        <v>-Y</v>
      </c>
      <c r="BZ483" t="str">
        <f>BS476</f>
        <v>+X</v>
      </c>
      <c r="CD483" t="str">
        <f>BS477</f>
        <v>-X</v>
      </c>
      <c r="CK483" t="str">
        <f>CJ470</f>
        <v>+Y</v>
      </c>
      <c r="CL483" t="str">
        <f>CJ471</f>
        <v>-Y</v>
      </c>
      <c r="CM483" t="str">
        <f>CJ472</f>
        <v>+X</v>
      </c>
      <c r="CN483" t="str">
        <f>CJ473</f>
        <v>-X</v>
      </c>
      <c r="CO483" t="str">
        <f>CJ474</f>
        <v>+Y</v>
      </c>
      <c r="CP483" t="str">
        <f>CJ475</f>
        <v>-Y</v>
      </c>
      <c r="CQ483" t="str">
        <f>CJ476</f>
        <v>+X</v>
      </c>
      <c r="CU483" t="str">
        <f>CJ477</f>
        <v>-X</v>
      </c>
      <c r="DB483" t="str">
        <f>DA470</f>
        <v>+Y</v>
      </c>
      <c r="DC483" t="str">
        <f>DA471</f>
        <v>-Y</v>
      </c>
      <c r="DD483" t="str">
        <f>DA472</f>
        <v>+X</v>
      </c>
      <c r="DE483" t="str">
        <f>DA473</f>
        <v>-X</v>
      </c>
      <c r="DF483" t="str">
        <f>DA474</f>
        <v>+Y</v>
      </c>
      <c r="DG483" t="str">
        <f>DA475</f>
        <v>-Y</v>
      </c>
      <c r="DH483" t="str">
        <f>DA476</f>
        <v>+X</v>
      </c>
      <c r="DL483" t="str">
        <f>DA477</f>
        <v>-X</v>
      </c>
      <c r="DS483" t="str">
        <f>DR470</f>
        <v>+Y</v>
      </c>
      <c r="DT483" t="str">
        <f>DR471</f>
        <v>-Y</v>
      </c>
      <c r="DU483" t="str">
        <f>DR472</f>
        <v>+X</v>
      </c>
      <c r="DV483" t="str">
        <f>DR473</f>
        <v>-X</v>
      </c>
      <c r="DW483" t="str">
        <f>DR474</f>
        <v>+Y</v>
      </c>
      <c r="DX483" t="str">
        <f>DR475</f>
        <v>-Y</v>
      </c>
      <c r="DY483" t="str">
        <f>DR476</f>
        <v>+X</v>
      </c>
      <c r="EC483" t="str">
        <f>DR477</f>
        <v>-X</v>
      </c>
    </row>
    <row r="484">
      <c r="C484" t="str">
        <v>p (psf)</v>
      </c>
      <c r="D484">
        <f>D323*D257*D432-D325*D278</f>
        <v>0.13714415958994686</v>
      </c>
      <c r="E484">
        <f>D323*D257*D436-D325*D278</f>
        <v>-0.8492388343839014</v>
      </c>
      <c r="F484">
        <f>D323*D257*D438-D325*D278</f>
        <v>-1.2079235594653006</v>
      </c>
      <c r="G484">
        <f>F484</f>
        <v>-1.2079235594653006</v>
      </c>
      <c r="H484">
        <f>D325*D257*K407-D325*D278</f>
        <v>-0.9825181421016342</v>
      </c>
      <c r="I484">
        <f>D325*D257*K419-D325*D278</f>
        <v>-1.0590560974374756</v>
      </c>
      <c r="J484">
        <f>D325*D257*G429-D325*D278</f>
        <v>-1.3872659220060004</v>
      </c>
      <c r="K484">
        <f>D325*D257*H429-D325*D278</f>
        <v>-1.3872659220060004</v>
      </c>
      <c r="L484">
        <f>D325*D257*I429-D325*D278</f>
        <v>-1.028581196924601</v>
      </c>
      <c r="M484">
        <f>D325*D257*J429-D325*D278</f>
        <v>-0.8492388343839014</v>
      </c>
      <c r="N484">
        <f>J484</f>
        <v>-1.3872659220060004</v>
      </c>
      <c r="O484">
        <f>K484</f>
        <v>-1.3872659220060004</v>
      </c>
      <c r="P484">
        <f>L484</f>
        <v>-1.028581196924601</v>
      </c>
      <c r="Q484">
        <f>M484</f>
        <v>-0.8492388343839014</v>
      </c>
      <c r="T484" t="str">
        <v>p (psf)</v>
      </c>
      <c r="U484">
        <f>U323*U257*U432-U325*U278</f>
        <v>0.13714415958994686</v>
      </c>
      <c r="V484">
        <f>U323*U257*U436-U325*U278</f>
        <v>-0.8492388343839014</v>
      </c>
      <c r="W484">
        <f>U323*U257*U438-U325*U278</f>
        <v>-1.2079235594653006</v>
      </c>
      <c r="X484">
        <f>W484</f>
        <v>-1.2079235594653006</v>
      </c>
      <c r="Y484">
        <f>U325*U257*AB407-U325*U278</f>
        <v>-0.536025800186023</v>
      </c>
      <c r="Z484">
        <f>U325*U257*AB419-U325*U278</f>
        <v>-1.0590560974374756</v>
      </c>
      <c r="AA484">
        <f>U325*U257*X429-U325*U278</f>
        <v>-0.7416334168594816</v>
      </c>
      <c r="AB484">
        <f>U325*U257*Y429-U325*U278</f>
        <v>-0.7416334168594816</v>
      </c>
      <c r="AC484">
        <f>U325*U257*Z429-U325*U278</f>
        <v>-0.7416334168594816</v>
      </c>
      <c r="AD484">
        <f>U325*U257*AA429-U325*U278</f>
        <v>-0.7416334168594816</v>
      </c>
      <c r="AE484">
        <f>AA484</f>
        <v>-0.7416334168594816</v>
      </c>
      <c r="AF484">
        <f>AB484</f>
        <v>-0.7416334168594816</v>
      </c>
      <c r="AG484">
        <f>AC484</f>
        <v>-0.7416334168594816</v>
      </c>
      <c r="AH484">
        <f>AD484</f>
        <v>-0.7416334168594816</v>
      </c>
      <c r="AK484" t="str">
        <v>p (psf)</v>
      </c>
      <c r="AL484">
        <f>AL323*AL257*AL432-AL325*AL278</f>
        <v>1.2975947407356507</v>
      </c>
      <c r="AM484">
        <f>AL323*AL257*AL436-AL325*AL278</f>
        <v>0.3112117467618024</v>
      </c>
      <c r="AN484">
        <f>AL323*AL257*AL438-AL325*AL278</f>
        <v>-0.04747297831959685</v>
      </c>
      <c r="AO484">
        <f>AN484</f>
        <v>-0.04747297831959685</v>
      </c>
      <c r="AP484">
        <f>AL325*AL257*AS407-AL325*AL278</f>
        <v>0.17793243904406958</v>
      </c>
      <c r="AQ484">
        <f>AL325*AL257*AS419-AL325*AL278</f>
        <v>0.10139448370822807</v>
      </c>
      <c r="AR484">
        <f>AL325*AL257*AO429-AL325*AL278</f>
        <v>-0.22681534086029664</v>
      </c>
      <c r="AS484">
        <f>AL325*AL257*AP429-AL325*AL278</f>
        <v>-0.22681534086029664</v>
      </c>
      <c r="AT484">
        <f>AL325*AL257*AQ429-AL325*AL278</f>
        <v>0.13186938422110273</v>
      </c>
      <c r="AU484">
        <f>AL325*AL257*AR429-AL325*AL278</f>
        <v>0.3112117467618024</v>
      </c>
      <c r="AV484">
        <f>AR484</f>
        <v>-0.22681534086029664</v>
      </c>
      <c r="AW484">
        <f>AS484</f>
        <v>-0.22681534086029664</v>
      </c>
      <c r="AX484">
        <f>AT484</f>
        <v>0.13186938422110273</v>
      </c>
      <c r="AY484">
        <f>AU484</f>
        <v>0.3112117467618024</v>
      </c>
      <c r="BB484" t="str">
        <v>p (psf)</v>
      </c>
      <c r="BC484">
        <f>BC323*BC257*BC432-BC325*BC278</f>
        <v>1.2975947407356507</v>
      </c>
      <c r="BD484">
        <f>BC323*BC257*BC436-BC325*BC278</f>
        <v>0.3112117467618024</v>
      </c>
      <c r="BE484">
        <f>BC323*BC257*BC438-BC325*BC278</f>
        <v>-0.04747297831959685</v>
      </c>
      <c r="BF484">
        <f>BE484</f>
        <v>-0.04747297831959685</v>
      </c>
      <c r="BG484">
        <f>BC325*BC257*BJ407-BC325*BC278</f>
        <v>0.6244247809596808</v>
      </c>
      <c r="BH484">
        <f>BC325*BC257*BJ419-BC325*BC278</f>
        <v>0.10139448370822807</v>
      </c>
      <c r="BI484">
        <f>BC325*BC257*BF429-BC325*BC278</f>
        <v>0.4188171642862222</v>
      </c>
      <c r="BJ484">
        <f>BC325*BC257*BG429-BC325*BC278</f>
        <v>0.4188171642862222</v>
      </c>
      <c r="BK484">
        <f>BC325*BC257*BH429-BC325*BC278</f>
        <v>0.4188171642862222</v>
      </c>
      <c r="BL484">
        <f>BC325*BC257*BI429-BC325*BC278</f>
        <v>0.4188171642862222</v>
      </c>
      <c r="BM484">
        <f>BI484</f>
        <v>0.4188171642862222</v>
      </c>
      <c r="BN484">
        <f>BJ484</f>
        <v>0.4188171642862222</v>
      </c>
      <c r="BO484">
        <f>BK484</f>
        <v>0.4188171642862222</v>
      </c>
      <c r="BP484">
        <f>BL484</f>
        <v>0.4188171642862222</v>
      </c>
      <c r="BS484" t="str">
        <v>p (psf)</v>
      </c>
      <c r="BT484">
        <f>BT323*BT257*BT432-BT325*BT278</f>
        <v>0.13714415958994686</v>
      </c>
      <c r="BU484">
        <f>BT323*BT257*BT436-BT325*BT278</f>
        <v>-1.028581196924601</v>
      </c>
      <c r="BV484">
        <f>BT323*BT257*BT438-BT325*BT278</f>
        <v>-1.2079235594653006</v>
      </c>
      <c r="BW484">
        <f>BV484</f>
        <v>-1.2079235594653006</v>
      </c>
      <c r="BX484">
        <f>BT325*BT257*CA407-BT325*BT278</f>
        <v>-0.766806300601645</v>
      </c>
      <c r="BY484">
        <f>BT325*BT257*CA419-BT325*BT278</f>
        <v>-1.118252378194951</v>
      </c>
      <c r="BZ484">
        <f>BT325*BT257*BW429-BT325*BT278</f>
        <v>-1.4231343945141404</v>
      </c>
      <c r="CA484">
        <f>BT325*BT257*BX429-BT325*BT278</f>
        <v>-1.3693316857519304</v>
      </c>
      <c r="CB484">
        <f>BT325*BT257*BY429-BT325*BT278</f>
        <v>-1.046515433178671</v>
      </c>
      <c r="CC484">
        <f>BT325*BT257*BZ429-BT325*BT278</f>
        <v>-0.8851073068920413</v>
      </c>
      <c r="CD484">
        <f>BZ484</f>
        <v>-1.4231343945141404</v>
      </c>
      <c r="CE484">
        <f>CA484</f>
        <v>-1.3693316857519304</v>
      </c>
      <c r="CF484">
        <f>CB484</f>
        <v>-1.046515433178671</v>
      </c>
      <c r="CG484">
        <f>CC484</f>
        <v>-0.8851073068920413</v>
      </c>
      <c r="CJ484" t="str">
        <v>p (psf)</v>
      </c>
      <c r="CK484">
        <f>CK323*CK257*CK432-CK325*CK278</f>
        <v>0.13714415958994686</v>
      </c>
      <c r="CL484">
        <f>CK323*CK257*CK436-CK325*CK278</f>
        <v>-1.028581196924601</v>
      </c>
      <c r="CM484">
        <f>CK323*CK257*CK438-CK325*CK278</f>
        <v>-1.2079235594653006</v>
      </c>
      <c r="CN484">
        <f>CM484</f>
        <v>-1.2079235594653006</v>
      </c>
      <c r="CO484">
        <f>CK325*CK257*CR407-CK325*CK278</f>
        <v>-0.3853266922816778</v>
      </c>
      <c r="CP484">
        <f>CK325*CK257*CR419-CK325*CK278</f>
        <v>-1.118252378194951</v>
      </c>
      <c r="CQ484">
        <f>CK325*CK257*CN429-CK325*CK278</f>
        <v>-0.7416334168594816</v>
      </c>
      <c r="CR484">
        <f>CK325*CK257*CO429-CK325*CK278</f>
        <v>-0.7416334168594816</v>
      </c>
      <c r="CS484">
        <f>CK325*CK257*CP429-CK325*CK278</f>
        <v>-0.7416334168594816</v>
      </c>
      <c r="CT484">
        <f>CK325*CK257*CQ429-CK325*CK278</f>
        <v>-0.7416334168594816</v>
      </c>
      <c r="CU484">
        <f>CQ484</f>
        <v>-0.7416334168594816</v>
      </c>
      <c r="CV484">
        <f>CR484</f>
        <v>-0.7416334168594816</v>
      </c>
      <c r="CW484">
        <f>CS484</f>
        <v>-0.7416334168594816</v>
      </c>
      <c r="CX484">
        <f>CT484</f>
        <v>-0.7416334168594816</v>
      </c>
      <c r="DA484" t="str">
        <v>p (psf)</v>
      </c>
      <c r="DB484">
        <f>DB323*DB257*DB432-DB325*DB278</f>
        <v>1.2975947407356507</v>
      </c>
      <c r="DC484">
        <f>DB323*DB257*DB436-DB325*DB278</f>
        <v>0.13186938422110273</v>
      </c>
      <c r="DD484">
        <f>DB323*DB257*DB438-DB325*DB278</f>
        <v>-0.04747297831959685</v>
      </c>
      <c r="DE484">
        <f>DD484</f>
        <v>-0.04747297831959685</v>
      </c>
      <c r="DF484">
        <f>DB325*DB257*DI407-DB325*DB278</f>
        <v>0.3936442805440588</v>
      </c>
      <c r="DG484">
        <f>DB325*DB257*DI419-DB325*DB278</f>
        <v>0.04219820295075294</v>
      </c>
      <c r="DH484">
        <f>DB325*DB257*DE429-DB325*DB278</f>
        <v>-0.2626838133684366</v>
      </c>
      <c r="DI484">
        <f>DB325*DB257*DF429-DB325*DB278</f>
        <v>-0.20888110460622666</v>
      </c>
      <c r="DJ484">
        <f>DB325*DB257*DG429-DB325*DB278</f>
        <v>0.11393514796703275</v>
      </c>
      <c r="DK484">
        <f>DB325*DB257*DH429-DB325*DB278</f>
        <v>0.27534327425366245</v>
      </c>
      <c r="DL484">
        <f>DH484</f>
        <v>-0.2626838133684366</v>
      </c>
      <c r="DM484">
        <f>DI484</f>
        <v>-0.20888110460622666</v>
      </c>
      <c r="DN484">
        <f>DJ484</f>
        <v>0.11393514796703275</v>
      </c>
      <c r="DO484">
        <f>DK484</f>
        <v>0.27534327425366245</v>
      </c>
      <c r="DR484" t="str">
        <v>p (psf)</v>
      </c>
      <c r="DS484">
        <f>DS323*DS257*DS432-DS325*DS278</f>
        <v>1.2975947407356507</v>
      </c>
      <c r="DT484">
        <f>DS323*DS257*DS436-DS325*DS278</f>
        <v>0.13186938422110273</v>
      </c>
      <c r="DU484">
        <f>DS323*DS257*DS438-DS325*DS278</f>
        <v>-0.04747297831959685</v>
      </c>
      <c r="DV484">
        <f>DU484</f>
        <v>-0.04747297831959685</v>
      </c>
      <c r="DW484">
        <f>DS325*DS257*DZ407-DS325*DS278</f>
        <v>0.775123888864026</v>
      </c>
      <c r="DX484">
        <f>DS325*DS257*DZ419-DS325*DS278</f>
        <v>0.04219820295075294</v>
      </c>
      <c r="DY484">
        <f>DS325*DS257*DV429-DS325*DS278</f>
        <v>0.4188171642862222</v>
      </c>
      <c r="DZ484">
        <f>DS325*DS257*DW429-DS325*DS278</f>
        <v>0.4188171642862222</v>
      </c>
      <c r="EA484">
        <f>DS325*DS257*DX429-DS325*DS278</f>
        <v>0.4188171642862222</v>
      </c>
      <c r="EB484">
        <f>DS325*DS257*DY429-DS325*DS278</f>
        <v>0.4188171642862222</v>
      </c>
      <c r="EC484">
        <f>DY484</f>
        <v>0.4188171642862222</v>
      </c>
      <c r="ED484">
        <f>DZ484</f>
        <v>0.4188171642862222</v>
      </c>
      <c r="EE484">
        <f>EA484</f>
        <v>0.4188171642862222</v>
      </c>
      <c r="EF484">
        <f>EB484</f>
        <v>0.4188171642862222</v>
      </c>
    </row>
    <row r="486">
      <c r="A486" t="str">
        <v>8 - Areas</v>
      </c>
      <c r="R486" t="str">
        <v>8 - Areas</v>
      </c>
      <c r="AI486" t="str">
        <v>8 - Areas</v>
      </c>
      <c r="AZ486" t="str">
        <v>8 - Areas</v>
      </c>
      <c r="BQ486" t="str">
        <v>8 - Areas</v>
      </c>
      <c r="CH486" t="str">
        <v>8 - Areas</v>
      </c>
      <c r="CY486" t="str">
        <v>8 - Areas</v>
      </c>
      <c r="DP486" t="str">
        <v>8 - Areas</v>
      </c>
    </row>
    <row r="487">
      <c r="A487" t="str">
        <v>Step 8: Calculate surface areas, A, of each building surface</v>
      </c>
      <c r="R487" t="str">
        <v>Step 8: Calculate surface areas, A, of each building surface</v>
      </c>
      <c r="AI487" t="str">
        <v>Step 8: Calculate surface areas, A, of each building surface</v>
      </c>
      <c r="AZ487" t="str">
        <v>Step 8: Calculate surface areas, A, of each building surface</v>
      </c>
      <c r="BQ487" t="str">
        <v>Step 8: Calculate surface areas, A, of each building surface</v>
      </c>
      <c r="CH487" t="str">
        <v>Step 8: Calculate surface areas, A, of each building surface</v>
      </c>
      <c r="CY487" t="str">
        <v>Step 8: Calculate surface areas, A, of each building surface</v>
      </c>
      <c r="DP487" t="str">
        <v>Step 8: Calculate surface areas, A, of each building surface</v>
      </c>
    </row>
    <row r="489">
      <c r="B489" t="str">
        <v>Winward wall</v>
      </c>
      <c r="C489" t="str">
        <f>IF(C175="X","+X","+Y")</f>
        <v>+X</v>
      </c>
      <c r="S489" t="str">
        <v>Winward wall</v>
      </c>
      <c r="T489" t="str">
        <f>IF(T175="X","+X","+Y")</f>
        <v>+X</v>
      </c>
      <c r="AJ489" t="str">
        <v>Winward wall</v>
      </c>
      <c r="AK489" t="str">
        <f>IF(AK175="X","+X","+Y")</f>
        <v>+X</v>
      </c>
      <c r="BA489" t="str">
        <v>Winward wall</v>
      </c>
      <c r="BB489" t="str">
        <f>IF(BB175="X","+X","+Y")</f>
        <v>+X</v>
      </c>
      <c r="BR489" t="str">
        <v>Winward wall</v>
      </c>
      <c r="BS489" t="str">
        <f>IF(BS175="X","+X","+Y")</f>
        <v>+Y</v>
      </c>
      <c r="CI489" t="str">
        <v>Winward wall</v>
      </c>
      <c r="CJ489" t="str">
        <f>IF(CJ175="X","+X","+Y")</f>
        <v>+Y</v>
      </c>
      <c r="CZ489" t="str">
        <v>Winward wall</v>
      </c>
      <c r="DA489" t="str">
        <f>IF(DA175="X","+X","+Y")</f>
        <v>+Y</v>
      </c>
      <c r="DQ489" t="str">
        <v>Winward wall</v>
      </c>
      <c r="DR489" t="str">
        <f>IF(DR175="X","+X","+Y")</f>
        <v>+Y</v>
      </c>
    </row>
    <row r="490">
      <c r="B490" t="str">
        <v>Leeward wall</v>
      </c>
      <c r="C490" t="str">
        <f>IF(C175="X","-X","-Y")</f>
        <v>-X</v>
      </c>
      <c r="S490" t="str">
        <v>Leeward wall</v>
      </c>
      <c r="T490" t="str">
        <f>IF(T175="X","-X","-Y")</f>
        <v>-X</v>
      </c>
      <c r="AJ490" t="str">
        <v>Leeward wall</v>
      </c>
      <c r="AK490" t="str">
        <f>IF(AK175="X","-X","-Y")</f>
        <v>-X</v>
      </c>
      <c r="BA490" t="str">
        <v>Leeward wall</v>
      </c>
      <c r="BB490" t="str">
        <f>IF(BB175="X","-X","-Y")</f>
        <v>-X</v>
      </c>
      <c r="BR490" t="str">
        <v>Leeward wall</v>
      </c>
      <c r="BS490" t="str">
        <f>IF(BS175="X","-X","-Y")</f>
        <v>-Y</v>
      </c>
      <c r="CI490" t="str">
        <v>Leeward wall</v>
      </c>
      <c r="CJ490" t="str">
        <f>IF(CJ175="X","-X","-Y")</f>
        <v>-Y</v>
      </c>
      <c r="CZ490" t="str">
        <v>Leeward wall</v>
      </c>
      <c r="DA490" t="str">
        <f>IF(DA175="X","-X","-Y")</f>
        <v>-Y</v>
      </c>
      <c r="DQ490" t="str">
        <v>Leeward wall</v>
      </c>
      <c r="DR490" t="str">
        <f>IF(DR175="X","-X","-Y")</f>
        <v>-Y</v>
      </c>
    </row>
    <row r="491">
      <c r="B491" t="str">
        <v>Side Wall 1</v>
      </c>
      <c r="C491" t="str">
        <f>IF(C175="X","+Y","+X")</f>
        <v>+Y</v>
      </c>
      <c r="S491" t="str">
        <v>Side Wall 1</v>
      </c>
      <c r="T491" t="str">
        <f>IF(T175="X","+Y","+X")</f>
        <v>+Y</v>
      </c>
      <c r="AJ491" t="str">
        <v>Side Wall 1</v>
      </c>
      <c r="AK491" t="str">
        <f>IF(AK175="X","+Y","+X")</f>
        <v>+Y</v>
      </c>
      <c r="BA491" t="str">
        <v>Side Wall 1</v>
      </c>
      <c r="BB491" t="str">
        <f>IF(BB175="X","+Y","+X")</f>
        <v>+Y</v>
      </c>
      <c r="BR491" t="str">
        <v>Side Wall 1</v>
      </c>
      <c r="BS491" t="str">
        <f>IF(BS175="X","+Y","+X")</f>
        <v>+X</v>
      </c>
      <c r="CI491" t="str">
        <v>Side Wall 1</v>
      </c>
      <c r="CJ491" t="str">
        <f>IF(CJ175="X","+Y","+X")</f>
        <v>+X</v>
      </c>
      <c r="CZ491" t="str">
        <v>Side Wall 1</v>
      </c>
      <c r="DA491" t="str">
        <f>IF(DA175="X","+Y","+X")</f>
        <v>+X</v>
      </c>
      <c r="DQ491" t="str">
        <v>Side Wall 1</v>
      </c>
      <c r="DR491" t="str">
        <f>IF(DR175="X","+Y","+X")</f>
        <v>+X</v>
      </c>
    </row>
    <row r="492">
      <c r="B492" t="str">
        <v>Side Wall 2</v>
      </c>
      <c r="C492" t="str">
        <f>IF(C175="X","-Y","-X")</f>
        <v>-Y</v>
      </c>
      <c r="S492" t="str">
        <v>Side Wall 2</v>
      </c>
      <c r="T492" t="str">
        <f>IF(T175="X","-Y","-X")</f>
        <v>-Y</v>
      </c>
      <c r="AJ492" t="str">
        <v>Side Wall 2</v>
      </c>
      <c r="AK492" t="str">
        <f>IF(AK175="X","-Y","-X")</f>
        <v>-Y</v>
      </c>
      <c r="BA492" t="str">
        <v>Side Wall 2</v>
      </c>
      <c r="BB492" t="str">
        <f>IF(BB175="X","-Y","-X")</f>
        <v>-Y</v>
      </c>
      <c r="BR492" t="str">
        <v>Side Wall 2</v>
      </c>
      <c r="BS492" t="str">
        <f>IF(BS175="X","-Y","-X")</f>
        <v>-X</v>
      </c>
      <c r="CI492" t="str">
        <v>Side Wall 2</v>
      </c>
      <c r="CJ492" t="str">
        <f>IF(CJ175="X","-Y","-X")</f>
        <v>-X</v>
      </c>
      <c r="CZ492" t="str">
        <v>Side Wall 2</v>
      </c>
      <c r="DA492" t="str">
        <f>IF(DA175="X","-Y","-X")</f>
        <v>-X</v>
      </c>
      <c r="DQ492" t="str">
        <v>Side Wall 2</v>
      </c>
      <c r="DR492" t="str">
        <f>IF(DR175="X","-Y","-X")</f>
        <v>-X</v>
      </c>
    </row>
    <row r="493">
      <c r="B493" t="str">
        <v>Winward roof</v>
      </c>
      <c r="C493" t="str">
        <f>IF(C175="X","+X","+Y")</f>
        <v>+X</v>
      </c>
      <c r="S493" t="str">
        <v>Winward roof</v>
      </c>
      <c r="T493" t="str">
        <f>IF(T175="X","+X","+Y")</f>
        <v>+X</v>
      </c>
      <c r="AJ493" t="str">
        <v>Winward roof</v>
      </c>
      <c r="AK493" t="str">
        <f>IF(AK175="X","+X","+Y")</f>
        <v>+X</v>
      </c>
      <c r="BA493" t="str">
        <v>Winward roof</v>
      </c>
      <c r="BB493" t="str">
        <f>IF(BB175="X","+X","+Y")</f>
        <v>+X</v>
      </c>
      <c r="BR493" t="str">
        <v>Winward roof</v>
      </c>
      <c r="BS493" t="str">
        <f>IF(BS175="X","+X","+Y")</f>
        <v>+Y</v>
      </c>
      <c r="CI493" t="str">
        <v>Winward roof</v>
      </c>
      <c r="CJ493" t="str">
        <f>IF(CJ175="X","+X","+Y")</f>
        <v>+Y</v>
      </c>
      <c r="CZ493" t="str">
        <v>Winward roof</v>
      </c>
      <c r="DA493" t="str">
        <f>IF(DA175="X","+X","+Y")</f>
        <v>+Y</v>
      </c>
      <c r="DQ493" t="str">
        <v>Winward roof</v>
      </c>
      <c r="DR493" t="str">
        <f>IF(DR175="X","+X","+Y")</f>
        <v>+Y</v>
      </c>
    </row>
    <row r="494">
      <c r="B494" t="str">
        <v>Leeward roof</v>
      </c>
      <c r="C494" t="str">
        <f>IF(C175="X","-X","-Y")</f>
        <v>-X</v>
      </c>
      <c r="S494" t="str">
        <v>Leeward roof</v>
      </c>
      <c r="T494" t="str">
        <f>IF(T175="X","-X","-Y")</f>
        <v>-X</v>
      </c>
      <c r="AJ494" t="str">
        <v>Leeward roof</v>
      </c>
      <c r="AK494" t="str">
        <f>IF(AK175="X","-X","-Y")</f>
        <v>-X</v>
      </c>
      <c r="BA494" t="str">
        <v>Leeward roof</v>
      </c>
      <c r="BB494" t="str">
        <f>IF(BB175="X","-X","-Y")</f>
        <v>-X</v>
      </c>
      <c r="BR494" t="str">
        <v>Leeward roof</v>
      </c>
      <c r="BS494" t="str">
        <f>IF(BS175="X","-X","-Y")</f>
        <v>-Y</v>
      </c>
      <c r="CI494" t="str">
        <v>Leeward roof</v>
      </c>
      <c r="CJ494" t="str">
        <f>IF(CJ175="X","-X","-Y")</f>
        <v>-Y</v>
      </c>
      <c r="CZ494" t="str">
        <v>Leeward roof</v>
      </c>
      <c r="DA494" t="str">
        <f>IF(DA175="X","-X","-Y")</f>
        <v>-Y</v>
      </c>
      <c r="DQ494" t="str">
        <v>Leeward roof</v>
      </c>
      <c r="DR494" t="str">
        <f>IF(DR175="X","-X","-Y")</f>
        <v>-Y</v>
      </c>
    </row>
    <row r="495">
      <c r="B495" t="str">
        <v>Roof side 1</v>
      </c>
      <c r="C495" t="str">
        <f>IF(C175="X","+Y","+X")</f>
        <v>+Y</v>
      </c>
      <c r="S495" t="str">
        <v>Roof side 1</v>
      </c>
      <c r="T495" t="str">
        <f>IF(T175="X","+Y","+X")</f>
        <v>+Y</v>
      </c>
      <c r="AJ495" t="str">
        <v>Roof side 1</v>
      </c>
      <c r="AK495" t="str">
        <f>IF(AK175="X","+Y","+X")</f>
        <v>+Y</v>
      </c>
      <c r="BA495" t="str">
        <v>Roof side 1</v>
      </c>
      <c r="BB495" t="str">
        <f>IF(BB175="X","+Y","+X")</f>
        <v>+Y</v>
      </c>
      <c r="BR495" t="str">
        <v>Roof side 1</v>
      </c>
      <c r="BS495" t="str">
        <f>IF(BS175="X","+Y","+X")</f>
        <v>+X</v>
      </c>
      <c r="CI495" t="str">
        <v>Roof side 1</v>
      </c>
      <c r="CJ495" t="str">
        <f>IF(CJ175="X","+Y","+X")</f>
        <v>+X</v>
      </c>
      <c r="CZ495" t="str">
        <v>Roof side 1</v>
      </c>
      <c r="DA495" t="str">
        <f>IF(DA175="X","+Y","+X")</f>
        <v>+X</v>
      </c>
      <c r="DQ495" t="str">
        <v>Roof side 1</v>
      </c>
      <c r="DR495" t="str">
        <f>IF(DR175="X","+Y","+X")</f>
        <v>+X</v>
      </c>
    </row>
    <row r="496">
      <c r="B496" t="str">
        <v>Roof side 2</v>
      </c>
      <c r="C496" t="str">
        <f>IF(C175="X","-Y","-X")</f>
        <v>-Y</v>
      </c>
      <c r="S496" t="str">
        <v>Roof side 2</v>
      </c>
      <c r="T496" t="str">
        <f>IF(T175="X","-Y","-X")</f>
        <v>-Y</v>
      </c>
      <c r="AJ496" t="str">
        <v>Roof side 2</v>
      </c>
      <c r="AK496" t="str">
        <f>IF(AK175="X","-Y","-X")</f>
        <v>-Y</v>
      </c>
      <c r="BA496" t="str">
        <v>Roof side 2</v>
      </c>
      <c r="BB496" t="str">
        <f>IF(BB175="X","-Y","-X")</f>
        <v>-Y</v>
      </c>
      <c r="BR496" t="str">
        <v>Roof side 2</v>
      </c>
      <c r="BS496" t="str">
        <f>IF(BS175="X","-Y","-X")</f>
        <v>-X</v>
      </c>
      <c r="CI496" t="str">
        <v>Roof side 2</v>
      </c>
      <c r="CJ496" t="str">
        <f>IF(CJ175="X","-Y","-X")</f>
        <v>-X</v>
      </c>
      <c r="CZ496" t="str">
        <v>Roof side 2</v>
      </c>
      <c r="DA496" t="str">
        <f>IF(DA175="X","-Y","-X")</f>
        <v>-X</v>
      </c>
      <c r="DQ496" t="str">
        <v>Roof side 2</v>
      </c>
      <c r="DR496" t="str">
        <f>IF(DR175="X","-Y","-X")</f>
        <v>-X</v>
      </c>
    </row>
    <row r="498">
      <c r="H498" t="str">
        <v>Dimension parallel to wind direction</v>
      </c>
      <c r="I498" t="str">
        <v>L</v>
      </c>
      <c r="J498">
        <f>IF(C489="+X",D157,D158)</f>
        <v>40</v>
      </c>
      <c r="K498">
        <f>J498</f>
        <v>40</v>
      </c>
      <c r="L498">
        <f>K498</f>
        <v>40</v>
      </c>
      <c r="M498">
        <f>L498</f>
        <v>40</v>
      </c>
      <c r="Y498" t="str">
        <v>Dimension parallel to wind direction</v>
      </c>
      <c r="Z498" t="str">
        <v>L</v>
      </c>
      <c r="AA498">
        <f>IF(T489="+X",U157,U158)</f>
        <v>40</v>
      </c>
      <c r="AB498">
        <f>AA498</f>
        <v>40</v>
      </c>
      <c r="AC498">
        <f>AB498</f>
        <v>40</v>
      </c>
      <c r="AD498">
        <f>AC498</f>
        <v>40</v>
      </c>
      <c r="AP498" t="str">
        <v>Dimension parallel to wind direction</v>
      </c>
      <c r="AQ498" t="str">
        <v>L</v>
      </c>
      <c r="AR498">
        <f>IF(AK489="+X",AL157,AL158)</f>
        <v>40</v>
      </c>
      <c r="AS498">
        <f>AR498</f>
        <v>40</v>
      </c>
      <c r="AT498">
        <f>AS498</f>
        <v>40</v>
      </c>
      <c r="AU498">
        <f>AT498</f>
        <v>40</v>
      </c>
      <c r="BG498" t="str">
        <v>Dimension parallel to wind direction</v>
      </c>
      <c r="BH498" t="str">
        <v>L</v>
      </c>
      <c r="BI498">
        <f>IF(BB489="+X",BC157,BC158)</f>
        <v>40</v>
      </c>
      <c r="BJ498">
        <f>BI498</f>
        <v>40</v>
      </c>
      <c r="BK498">
        <f>BJ498</f>
        <v>40</v>
      </c>
      <c r="BL498">
        <f>BK498</f>
        <v>40</v>
      </c>
      <c r="BX498" t="str">
        <v>Dimension parallel to wind direction</v>
      </c>
      <c r="BY498" t="str">
        <v>L</v>
      </c>
      <c r="BZ498">
        <f>IF(BS489="+X",BT157,BT158)</f>
        <v>20</v>
      </c>
      <c r="CA498">
        <f>BZ498</f>
        <v>20</v>
      </c>
      <c r="CB498">
        <f>CA498</f>
        <v>20</v>
      </c>
      <c r="CC498">
        <f>CB498</f>
        <v>20</v>
      </c>
      <c r="CO498" t="str">
        <v>Dimension parallel to wind direction</v>
      </c>
      <c r="CP498" t="str">
        <v>L</v>
      </c>
      <c r="CQ498">
        <f>IF(CJ489="+X",CK157,CK158)</f>
        <v>20</v>
      </c>
      <c r="CR498">
        <f>CQ498</f>
        <v>20</v>
      </c>
      <c r="CS498">
        <f>CR498</f>
        <v>20</v>
      </c>
      <c r="CT498">
        <f>CS498</f>
        <v>20</v>
      </c>
      <c r="DF498" t="str">
        <v>Dimension parallel to wind direction</v>
      </c>
      <c r="DG498" t="str">
        <v>L</v>
      </c>
      <c r="DH498">
        <f>IF(DA489="+X",DB157,DB158)</f>
        <v>20</v>
      </c>
      <c r="DI498">
        <f>DH498</f>
        <v>20</v>
      </c>
      <c r="DJ498">
        <f>DI498</f>
        <v>20</v>
      </c>
      <c r="DK498">
        <f>DJ498</f>
        <v>20</v>
      </c>
      <c r="DW498" t="str">
        <v>Dimension parallel to wind direction</v>
      </c>
      <c r="DX498" t="str">
        <v>L</v>
      </c>
      <c r="DY498">
        <f>IF(DR489="+X",DS157,DS158)</f>
        <v>20</v>
      </c>
      <c r="DZ498">
        <f>DY498</f>
        <v>20</v>
      </c>
      <c r="EA498">
        <f>DZ498</f>
        <v>20</v>
      </c>
      <c r="EB498">
        <f>EA498</f>
        <v>20</v>
      </c>
    </row>
    <row r="499">
      <c r="H499" t="str">
        <v>Dimension perpendicular to wind direction</v>
      </c>
      <c r="I499" t="str">
        <v>B</v>
      </c>
      <c r="J499">
        <f>IF(C489="+X",D158,D157)</f>
        <v>20</v>
      </c>
      <c r="K499">
        <f>J499</f>
        <v>20</v>
      </c>
      <c r="L499">
        <f>K499</f>
        <v>20</v>
      </c>
      <c r="M499">
        <f>L499</f>
        <v>20</v>
      </c>
      <c r="Y499" t="str">
        <v>Dimension perpendicular to wind direction</v>
      </c>
      <c r="Z499" t="str">
        <v>B</v>
      </c>
      <c r="AA499">
        <f>IF(T489="+X",U158,U157)</f>
        <v>20</v>
      </c>
      <c r="AB499">
        <f>AA499</f>
        <v>20</v>
      </c>
      <c r="AC499">
        <f>AB499</f>
        <v>20</v>
      </c>
      <c r="AD499">
        <f>AC499</f>
        <v>20</v>
      </c>
      <c r="AP499" t="str">
        <v>Dimension perpendicular to wind direction</v>
      </c>
      <c r="AQ499" t="str">
        <v>B</v>
      </c>
      <c r="AR499">
        <f>IF(AK489="+X",AL158,AL157)</f>
        <v>20</v>
      </c>
      <c r="AS499">
        <f>AR499</f>
        <v>20</v>
      </c>
      <c r="AT499">
        <f>AS499</f>
        <v>20</v>
      </c>
      <c r="AU499">
        <f>AT499</f>
        <v>20</v>
      </c>
      <c r="BG499" t="str">
        <v>Dimension perpendicular to wind direction</v>
      </c>
      <c r="BH499" t="str">
        <v>B</v>
      </c>
      <c r="BI499">
        <f>IF(BB489="+X",BC158,BC157)</f>
        <v>20</v>
      </c>
      <c r="BJ499">
        <f>BI499</f>
        <v>20</v>
      </c>
      <c r="BK499">
        <f>BJ499</f>
        <v>20</v>
      </c>
      <c r="BL499">
        <f>BK499</f>
        <v>20</v>
      </c>
      <c r="BX499" t="str">
        <v>Dimension perpendicular to wind direction</v>
      </c>
      <c r="BY499" t="str">
        <v>B</v>
      </c>
      <c r="BZ499">
        <f>IF(BS489="+X",BT158,BT157)</f>
        <v>40</v>
      </c>
      <c r="CA499">
        <f>BZ499</f>
        <v>40</v>
      </c>
      <c r="CB499">
        <f>CA499</f>
        <v>40</v>
      </c>
      <c r="CC499">
        <f>CB499</f>
        <v>40</v>
      </c>
      <c r="CO499" t="str">
        <v>Dimension perpendicular to wind direction</v>
      </c>
      <c r="CP499" t="str">
        <v>B</v>
      </c>
      <c r="CQ499">
        <f>IF(CJ489="+X",CK158,CK157)</f>
        <v>40</v>
      </c>
      <c r="CR499">
        <f>CQ499</f>
        <v>40</v>
      </c>
      <c r="CS499">
        <f>CR499</f>
        <v>40</v>
      </c>
      <c r="CT499">
        <f>CS499</f>
        <v>40</v>
      </c>
      <c r="DF499" t="str">
        <v>Dimension perpendicular to wind direction</v>
      </c>
      <c r="DG499" t="str">
        <v>B</v>
      </c>
      <c r="DH499">
        <f>IF(DA489="+X",DB158,DB157)</f>
        <v>40</v>
      </c>
      <c r="DI499">
        <f>DH499</f>
        <v>40</v>
      </c>
      <c r="DJ499">
        <f>DI499</f>
        <v>40</v>
      </c>
      <c r="DK499">
        <f>DJ499</f>
        <v>40</v>
      </c>
      <c r="DW499" t="str">
        <v>Dimension perpendicular to wind direction</v>
      </c>
      <c r="DX499" t="str">
        <v>B</v>
      </c>
      <c r="DY499">
        <f>IF(DR489="+X",DS158,DS157)</f>
        <v>40</v>
      </c>
      <c r="DZ499">
        <f>DY499</f>
        <v>40</v>
      </c>
      <c r="EA499">
        <f>DZ499</f>
        <v>40</v>
      </c>
      <c r="EB499">
        <f>EA499</f>
        <v>40</v>
      </c>
    </row>
    <row r="500">
      <c r="H500" t="str">
        <v>Ridge length parallel to wind direction</v>
      </c>
      <c r="I500" t="str">
        <v>Ra</v>
      </c>
      <c r="J500">
        <f>IF(C489="+X",D163,D164)</f>
        <v>0</v>
      </c>
      <c r="K500">
        <f>J500</f>
        <v>0</v>
      </c>
      <c r="L500">
        <f>K500</f>
        <v>0</v>
      </c>
      <c r="M500">
        <f>L500</f>
        <v>0</v>
      </c>
      <c r="Y500" t="str">
        <v>Ridge length parallel to wind direction</v>
      </c>
      <c r="Z500" t="str">
        <v>Ra</v>
      </c>
      <c r="AA500">
        <f>IF(T489="+X",U163,U164)</f>
        <v>0</v>
      </c>
      <c r="AB500">
        <f>AA500</f>
        <v>0</v>
      </c>
      <c r="AC500">
        <f>AB500</f>
        <v>0</v>
      </c>
      <c r="AD500">
        <f>AC500</f>
        <v>0</v>
      </c>
      <c r="AP500" t="str">
        <v>Ridge length parallel to wind direction</v>
      </c>
      <c r="AQ500" t="str">
        <v>Ra</v>
      </c>
      <c r="AR500">
        <f>IF(AK489="+X",AL163,AL164)</f>
        <v>0</v>
      </c>
      <c r="AS500">
        <f>AR500</f>
        <v>0</v>
      </c>
      <c r="AT500">
        <f>AS500</f>
        <v>0</v>
      </c>
      <c r="AU500">
        <f>AT500</f>
        <v>0</v>
      </c>
      <c r="BG500" t="str">
        <v>Ridge length parallel to wind direction</v>
      </c>
      <c r="BH500" t="str">
        <v>Ra</v>
      </c>
      <c r="BI500">
        <f>IF(BB489="+X",BC163,BC164)</f>
        <v>0</v>
      </c>
      <c r="BJ500">
        <f>BI500</f>
        <v>0</v>
      </c>
      <c r="BK500">
        <f>BJ500</f>
        <v>0</v>
      </c>
      <c r="BL500">
        <f>BK500</f>
        <v>0</v>
      </c>
      <c r="BX500" t="str">
        <v>Ridge length parallel to wind direction</v>
      </c>
      <c r="BY500" t="str">
        <v>Ra</v>
      </c>
      <c r="BZ500">
        <f>IF(BS489="+X",BT163,BT164)</f>
        <v>0</v>
      </c>
      <c r="CA500">
        <f>BZ500</f>
        <v>0</v>
      </c>
      <c r="CB500">
        <f>CA500</f>
        <v>0</v>
      </c>
      <c r="CC500">
        <f>CB500</f>
        <v>0</v>
      </c>
      <c r="CO500" t="str">
        <v>Ridge length parallel to wind direction</v>
      </c>
      <c r="CP500" t="str">
        <v>Ra</v>
      </c>
      <c r="CQ500">
        <f>IF(CJ489="+X",CK163,CK164)</f>
        <v>0</v>
      </c>
      <c r="CR500">
        <f>CQ500</f>
        <v>0</v>
      </c>
      <c r="CS500">
        <f>CR500</f>
        <v>0</v>
      </c>
      <c r="CT500">
        <f>CS500</f>
        <v>0</v>
      </c>
      <c r="DF500" t="str">
        <v>Ridge length parallel to wind direction</v>
      </c>
      <c r="DG500" t="str">
        <v>Ra</v>
      </c>
      <c r="DH500">
        <f>IF(DA489="+X",DB163,DB164)</f>
        <v>0</v>
      </c>
      <c r="DI500">
        <f>DH500</f>
        <v>0</v>
      </c>
      <c r="DJ500">
        <f>DI500</f>
        <v>0</v>
      </c>
      <c r="DK500">
        <f>DJ500</f>
        <v>0</v>
      </c>
      <c r="DW500" t="str">
        <v>Ridge length parallel to wind direction</v>
      </c>
      <c r="DX500" t="str">
        <v>Ra</v>
      </c>
      <c r="DY500">
        <f>IF(DR489="+X",DS163,DS164)</f>
        <v>0</v>
      </c>
      <c r="DZ500">
        <f>DY500</f>
        <v>0</v>
      </c>
      <c r="EA500">
        <f>DZ500</f>
        <v>0</v>
      </c>
      <c r="EB500">
        <f>EA500</f>
        <v>0</v>
      </c>
    </row>
    <row r="501">
      <c r="H501" t="str">
        <v>Ridge length perpendicular to wind direction</v>
      </c>
      <c r="I501" t="str">
        <v>Rb</v>
      </c>
      <c r="J501">
        <f>IF(C489="+X",D164,D163)</f>
        <v>0</v>
      </c>
      <c r="K501">
        <f>J501</f>
        <v>0</v>
      </c>
      <c r="L501">
        <f>K501</f>
        <v>0</v>
      </c>
      <c r="M501">
        <f>L501</f>
        <v>0</v>
      </c>
      <c r="Y501" t="str">
        <v>Ridge length perpendicular to wind direction</v>
      </c>
      <c r="Z501" t="str">
        <v>Rb</v>
      </c>
      <c r="AA501">
        <f>IF(T489="+X",U164,U163)</f>
        <v>0</v>
      </c>
      <c r="AB501">
        <f>AA501</f>
        <v>0</v>
      </c>
      <c r="AC501">
        <f>AB501</f>
        <v>0</v>
      </c>
      <c r="AD501">
        <f>AC501</f>
        <v>0</v>
      </c>
      <c r="AP501" t="str">
        <v>Ridge length perpendicular to wind direction</v>
      </c>
      <c r="AQ501" t="str">
        <v>Rb</v>
      </c>
      <c r="AR501">
        <f>IF(AK489="+X",AL164,AL163)</f>
        <v>0</v>
      </c>
      <c r="AS501">
        <f>AR501</f>
        <v>0</v>
      </c>
      <c r="AT501">
        <f>AS501</f>
        <v>0</v>
      </c>
      <c r="AU501">
        <f>AT501</f>
        <v>0</v>
      </c>
      <c r="BG501" t="str">
        <v>Ridge length perpendicular to wind direction</v>
      </c>
      <c r="BH501" t="str">
        <v>Rb</v>
      </c>
      <c r="BI501">
        <f>IF(BB489="+X",BC164,BC163)</f>
        <v>0</v>
      </c>
      <c r="BJ501">
        <f>BI501</f>
        <v>0</v>
      </c>
      <c r="BK501">
        <f>BJ501</f>
        <v>0</v>
      </c>
      <c r="BL501">
        <f>BK501</f>
        <v>0</v>
      </c>
      <c r="BX501" t="str">
        <v>Ridge length perpendicular to wind direction</v>
      </c>
      <c r="BY501" t="str">
        <v>Rb</v>
      </c>
      <c r="BZ501">
        <f>IF(BS489="+X",BT164,BT163)</f>
        <v>0</v>
      </c>
      <c r="CA501">
        <f>BZ501</f>
        <v>0</v>
      </c>
      <c r="CB501">
        <f>CA501</f>
        <v>0</v>
      </c>
      <c r="CC501">
        <f>CB501</f>
        <v>0</v>
      </c>
      <c r="CO501" t="str">
        <v>Ridge length perpendicular to wind direction</v>
      </c>
      <c r="CP501" t="str">
        <v>Rb</v>
      </c>
      <c r="CQ501">
        <f>IF(CJ489="+X",CK164,CK163)</f>
        <v>0</v>
      </c>
      <c r="CR501">
        <f>CQ501</f>
        <v>0</v>
      </c>
      <c r="CS501">
        <f>CR501</f>
        <v>0</v>
      </c>
      <c r="CT501">
        <f>CS501</f>
        <v>0</v>
      </c>
      <c r="DF501" t="str">
        <v>Ridge length perpendicular to wind direction</v>
      </c>
      <c r="DG501" t="str">
        <v>Rb</v>
      </c>
      <c r="DH501">
        <f>IF(DA489="+X",DB164,DB163)</f>
        <v>0</v>
      </c>
      <c r="DI501">
        <f>DH501</f>
        <v>0</v>
      </c>
      <c r="DJ501">
        <f>DI501</f>
        <v>0</v>
      </c>
      <c r="DK501">
        <f>DJ501</f>
        <v>0</v>
      </c>
      <c r="DW501" t="str">
        <v>Ridge length perpendicular to wind direction</v>
      </c>
      <c r="DX501" t="str">
        <v>Rb</v>
      </c>
      <c r="DY501">
        <f>IF(DR489="+X",DS164,DS163)</f>
        <v>0</v>
      </c>
      <c r="DZ501">
        <f>DY501</f>
        <v>0</v>
      </c>
      <c r="EA501">
        <f>DZ501</f>
        <v>0</v>
      </c>
      <c r="EB501">
        <f>EA501</f>
        <v>0</v>
      </c>
    </row>
    <row r="502">
      <c r="H502" t="str">
        <v>Pitch angle of roof parallel to wind direction</v>
      </c>
      <c r="J502">
        <f>IF(C489="+X",D165,D166)</f>
        <v>30.963782686061883</v>
      </c>
      <c r="K502">
        <f>J502</f>
        <v>30.963782686061883</v>
      </c>
      <c r="L502">
        <f>K502</f>
        <v>30.963782686061883</v>
      </c>
      <c r="M502">
        <f>L502</f>
        <v>30.963782686061883</v>
      </c>
      <c r="Y502" t="str">
        <v>Pitch angle of roof parallel to wind direction</v>
      </c>
      <c r="AA502">
        <f>IF(T489="+X",U165,U166)</f>
        <v>30.963782686061883</v>
      </c>
      <c r="AB502">
        <f>AA502</f>
        <v>30.963782686061883</v>
      </c>
      <c r="AC502">
        <f>AB502</f>
        <v>30.963782686061883</v>
      </c>
      <c r="AD502">
        <f>AC502</f>
        <v>30.963782686061883</v>
      </c>
      <c r="AP502" t="str">
        <v>Pitch angle of roof parallel to wind direction</v>
      </c>
      <c r="AR502">
        <f>IF(AK489="+X",AL165,AL166)</f>
        <v>30.963782686061883</v>
      </c>
      <c r="AS502">
        <f>AR502</f>
        <v>30.963782686061883</v>
      </c>
      <c r="AT502">
        <f>AS502</f>
        <v>30.963782686061883</v>
      </c>
      <c r="AU502">
        <f>AT502</f>
        <v>30.963782686061883</v>
      </c>
      <c r="BG502" t="str">
        <v>Pitch angle of roof parallel to wind direction</v>
      </c>
      <c r="BI502">
        <f>IF(BB489="+X",BC165,BC166)</f>
        <v>30.963782686061883</v>
      </c>
      <c r="BJ502">
        <f>BI502</f>
        <v>30.963782686061883</v>
      </c>
      <c r="BK502">
        <f>BJ502</f>
        <v>30.963782686061883</v>
      </c>
      <c r="BL502">
        <f>BK502</f>
        <v>30.963782686061883</v>
      </c>
      <c r="BX502" t="str">
        <v>Pitch angle of roof parallel to wind direction</v>
      </c>
      <c r="BZ502">
        <f>IF(BS489="+X",BT165,BT166)</f>
        <v>16.699258339253714</v>
      </c>
      <c r="CA502">
        <f>BZ502</f>
        <v>16.699258339253714</v>
      </c>
      <c r="CB502">
        <f>CA502</f>
        <v>16.699258339253714</v>
      </c>
      <c r="CC502">
        <f>CB502</f>
        <v>16.699258339253714</v>
      </c>
      <c r="CO502" t="str">
        <v>Pitch angle of roof parallel to wind direction</v>
      </c>
      <c r="CQ502">
        <f>IF(CJ489="+X",CK165,CK166)</f>
        <v>16.699258339253714</v>
      </c>
      <c r="CR502">
        <f>CQ502</f>
        <v>16.699258339253714</v>
      </c>
      <c r="CS502">
        <f>CR502</f>
        <v>16.699258339253714</v>
      </c>
      <c r="CT502">
        <f>CS502</f>
        <v>16.699258339253714</v>
      </c>
      <c r="DF502" t="str">
        <v>Pitch angle of roof parallel to wind direction</v>
      </c>
      <c r="DH502">
        <f>IF(DA489="+X",DB165,DB166)</f>
        <v>16.699258339253714</v>
      </c>
      <c r="DI502">
        <f>DH502</f>
        <v>16.699258339253714</v>
      </c>
      <c r="DJ502">
        <f>DI502</f>
        <v>16.699258339253714</v>
      </c>
      <c r="DK502">
        <f>DJ502</f>
        <v>16.699258339253714</v>
      </c>
      <c r="DW502" t="str">
        <v>Pitch angle of roof parallel to wind direction</v>
      </c>
      <c r="DY502">
        <f>IF(DR489="+X",DS165,DS166)</f>
        <v>16.699258339253714</v>
      </c>
      <c r="DZ502">
        <f>DY502</f>
        <v>16.699258339253714</v>
      </c>
      <c r="EA502">
        <f>DZ502</f>
        <v>16.699258339253714</v>
      </c>
      <c r="EB502">
        <f>EA502</f>
        <v>16.699258339253714</v>
      </c>
    </row>
    <row r="503">
      <c r="H503" t="str">
        <v>Pitch angle of roof perpendicular to wind direction</v>
      </c>
      <c r="J503">
        <f>IF(C489="+X",D166,D165)</f>
        <v>16.699258339253714</v>
      </c>
      <c r="K503">
        <f>J503</f>
        <v>16.699258339253714</v>
      </c>
      <c r="L503">
        <f>K503</f>
        <v>16.699258339253714</v>
      </c>
      <c r="M503">
        <f>L503</f>
        <v>16.699258339253714</v>
      </c>
      <c r="Y503" t="str">
        <v>Pitch angle of roof perpendicular to wind direction</v>
      </c>
      <c r="AA503">
        <f>IF(T489="+X",U166,U165)</f>
        <v>16.699258339253714</v>
      </c>
      <c r="AB503">
        <f>AA503</f>
        <v>16.699258339253714</v>
      </c>
      <c r="AC503">
        <f>AB503</f>
        <v>16.699258339253714</v>
      </c>
      <c r="AD503">
        <f>AC503</f>
        <v>16.699258339253714</v>
      </c>
      <c r="AP503" t="str">
        <v>Pitch angle of roof perpendicular to wind direction</v>
      </c>
      <c r="AR503">
        <f>IF(AK489="+X",AL166,AL165)</f>
        <v>16.699258339253714</v>
      </c>
      <c r="AS503">
        <f>AR503</f>
        <v>16.699258339253714</v>
      </c>
      <c r="AT503">
        <f>AS503</f>
        <v>16.699258339253714</v>
      </c>
      <c r="AU503">
        <f>AT503</f>
        <v>16.699258339253714</v>
      </c>
      <c r="BG503" t="str">
        <v>Pitch angle of roof perpendicular to wind direction</v>
      </c>
      <c r="BI503">
        <f>IF(BB489="+X",BC166,BC165)</f>
        <v>16.699258339253714</v>
      </c>
      <c r="BJ503">
        <f>BI503</f>
        <v>16.699258339253714</v>
      </c>
      <c r="BK503">
        <f>BJ503</f>
        <v>16.699258339253714</v>
      </c>
      <c r="BL503">
        <f>BK503</f>
        <v>16.699258339253714</v>
      </c>
      <c r="BX503" t="str">
        <v>Pitch angle of roof perpendicular to wind direction</v>
      </c>
      <c r="BZ503">
        <f>IF(BS489="+X",BT166,BT165)</f>
        <v>30.963782686061883</v>
      </c>
      <c r="CA503">
        <f>BZ503</f>
        <v>30.963782686061883</v>
      </c>
      <c r="CB503">
        <f>CA503</f>
        <v>30.963782686061883</v>
      </c>
      <c r="CC503">
        <f>CB503</f>
        <v>30.963782686061883</v>
      </c>
      <c r="CO503" t="str">
        <v>Pitch angle of roof perpendicular to wind direction</v>
      </c>
      <c r="CQ503">
        <f>IF(CJ489="+X",CK166,CK165)</f>
        <v>30.963782686061883</v>
      </c>
      <c r="CR503">
        <f>CQ503</f>
        <v>30.963782686061883</v>
      </c>
      <c r="CS503">
        <f>CR503</f>
        <v>30.963782686061883</v>
      </c>
      <c r="CT503">
        <f>CS503</f>
        <v>30.963782686061883</v>
      </c>
      <c r="DF503" t="str">
        <v>Pitch angle of roof perpendicular to wind direction</v>
      </c>
      <c r="DH503">
        <f>IF(DA489="+X",DB166,DB165)</f>
        <v>30.963782686061883</v>
      </c>
      <c r="DI503">
        <f>DH503</f>
        <v>30.963782686061883</v>
      </c>
      <c r="DJ503">
        <f>DI503</f>
        <v>30.963782686061883</v>
      </c>
      <c r="DK503">
        <f>DJ503</f>
        <v>30.963782686061883</v>
      </c>
      <c r="DW503" t="str">
        <v>Pitch angle of roof perpendicular to wind direction</v>
      </c>
      <c r="DY503">
        <f>IF(DR489="+X",DS166,DS165)</f>
        <v>30.963782686061883</v>
      </c>
      <c r="DZ503">
        <f>DY503</f>
        <v>30.963782686061883</v>
      </c>
      <c r="EA503">
        <f>DZ503</f>
        <v>30.963782686061883</v>
      </c>
      <c r="EB503">
        <f>EA503</f>
        <v>30.963782686061883</v>
      </c>
    </row>
    <row r="504">
      <c r="H504" t="str">
        <v>Mean roof height</v>
      </c>
      <c r="I504" t="str">
        <v>h</v>
      </c>
      <c r="J504">
        <f>D170</f>
        <v>11</v>
      </c>
      <c r="K504">
        <f>J504</f>
        <v>11</v>
      </c>
      <c r="L504">
        <f>K504</f>
        <v>11</v>
      </c>
      <c r="M504">
        <f>L504</f>
        <v>11</v>
      </c>
      <c r="Y504" t="str">
        <v>Mean roof height</v>
      </c>
      <c r="Z504" t="str">
        <v>h</v>
      </c>
      <c r="AA504">
        <f>U170</f>
        <v>11</v>
      </c>
      <c r="AB504">
        <f>AA504</f>
        <v>11</v>
      </c>
      <c r="AC504">
        <f>AB504</f>
        <v>11</v>
      </c>
      <c r="AD504">
        <f>AC504</f>
        <v>11</v>
      </c>
      <c r="AP504" t="str">
        <v>Mean roof height</v>
      </c>
      <c r="AQ504" t="str">
        <v>h</v>
      </c>
      <c r="AR504">
        <f>AL170</f>
        <v>11</v>
      </c>
      <c r="AS504">
        <f>AR504</f>
        <v>11</v>
      </c>
      <c r="AT504">
        <f>AS504</f>
        <v>11</v>
      </c>
      <c r="AU504">
        <f>AT504</f>
        <v>11</v>
      </c>
      <c r="BG504" t="str">
        <v>Mean roof height</v>
      </c>
      <c r="BH504" t="str">
        <v>h</v>
      </c>
      <c r="BI504">
        <f>BC170</f>
        <v>11</v>
      </c>
      <c r="BJ504">
        <f>BI504</f>
        <v>11</v>
      </c>
      <c r="BK504">
        <f>BJ504</f>
        <v>11</v>
      </c>
      <c r="BL504">
        <f>BK504</f>
        <v>11</v>
      </c>
      <c r="BX504" t="str">
        <v>Mean roof height</v>
      </c>
      <c r="BY504" t="str">
        <v>h</v>
      </c>
      <c r="BZ504">
        <f>BT170</f>
        <v>11</v>
      </c>
      <c r="CA504">
        <f>BZ504</f>
        <v>11</v>
      </c>
      <c r="CB504">
        <f>CA504</f>
        <v>11</v>
      </c>
      <c r="CC504">
        <f>CB504</f>
        <v>11</v>
      </c>
      <c r="CO504" t="str">
        <v>Mean roof height</v>
      </c>
      <c r="CP504" t="str">
        <v>h</v>
      </c>
      <c r="CQ504">
        <f>CK170</f>
        <v>11</v>
      </c>
      <c r="CR504">
        <f>CQ504</f>
        <v>11</v>
      </c>
      <c r="CS504">
        <f>CR504</f>
        <v>11</v>
      </c>
      <c r="CT504">
        <f>CS504</f>
        <v>11</v>
      </c>
      <c r="DF504" t="str">
        <v>Mean roof height</v>
      </c>
      <c r="DG504" t="str">
        <v>h</v>
      </c>
      <c r="DH504">
        <f>DB170</f>
        <v>11</v>
      </c>
      <c r="DI504">
        <f>DH504</f>
        <v>11</v>
      </c>
      <c r="DJ504">
        <f>DI504</f>
        <v>11</v>
      </c>
      <c r="DK504">
        <f>DJ504</f>
        <v>11</v>
      </c>
      <c r="DW504" t="str">
        <v>Mean roof height</v>
      </c>
      <c r="DX504" t="str">
        <v>h</v>
      </c>
      <c r="DY504">
        <f>DS170</f>
        <v>11</v>
      </c>
      <c r="DZ504">
        <f>DY504</f>
        <v>11</v>
      </c>
      <c r="EA504">
        <f>DZ504</f>
        <v>11</v>
      </c>
      <c r="EB504">
        <f>EA504</f>
        <v>11</v>
      </c>
    </row>
    <row r="505">
      <c r="H505" t="str">
        <v>Roof height</v>
      </c>
      <c r="I505" t="str">
        <v>rh</v>
      </c>
      <c r="J505">
        <f>D169</f>
        <v>6</v>
      </c>
      <c r="K505">
        <f>J505</f>
        <v>6</v>
      </c>
      <c r="L505">
        <f>K505</f>
        <v>6</v>
      </c>
      <c r="M505">
        <f>L505</f>
        <v>6</v>
      </c>
      <c r="Y505" t="str">
        <v>Roof height</v>
      </c>
      <c r="Z505" t="str">
        <v>rh</v>
      </c>
      <c r="AA505">
        <f>U169</f>
        <v>6</v>
      </c>
      <c r="AB505">
        <f>AA505</f>
        <v>6</v>
      </c>
      <c r="AC505">
        <f>AB505</f>
        <v>6</v>
      </c>
      <c r="AD505">
        <f>AC505</f>
        <v>6</v>
      </c>
      <c r="AP505" t="str">
        <v>Roof height</v>
      </c>
      <c r="AQ505" t="str">
        <v>rh</v>
      </c>
      <c r="AR505">
        <f>AL169</f>
        <v>6</v>
      </c>
      <c r="AS505">
        <f>AR505</f>
        <v>6</v>
      </c>
      <c r="AT505">
        <f>AS505</f>
        <v>6</v>
      </c>
      <c r="AU505">
        <f>AT505</f>
        <v>6</v>
      </c>
      <c r="BG505" t="str">
        <v>Roof height</v>
      </c>
      <c r="BH505" t="str">
        <v>rh</v>
      </c>
      <c r="BI505">
        <f>BC169</f>
        <v>6</v>
      </c>
      <c r="BJ505">
        <f>BI505</f>
        <v>6</v>
      </c>
      <c r="BK505">
        <f>BJ505</f>
        <v>6</v>
      </c>
      <c r="BL505">
        <f>BK505</f>
        <v>6</v>
      </c>
      <c r="BX505" t="str">
        <v>Roof height</v>
      </c>
      <c r="BY505" t="str">
        <v>rh</v>
      </c>
      <c r="BZ505">
        <f>BT169</f>
        <v>6</v>
      </c>
      <c r="CA505">
        <f>BZ505</f>
        <v>6</v>
      </c>
      <c r="CB505">
        <f>CA505</f>
        <v>6</v>
      </c>
      <c r="CC505">
        <f>CB505</f>
        <v>6</v>
      </c>
      <c r="CO505" t="str">
        <v>Roof height</v>
      </c>
      <c r="CP505" t="str">
        <v>rh</v>
      </c>
      <c r="CQ505">
        <f>CK169</f>
        <v>6</v>
      </c>
      <c r="CR505">
        <f>CQ505</f>
        <v>6</v>
      </c>
      <c r="CS505">
        <f>CR505</f>
        <v>6</v>
      </c>
      <c r="CT505">
        <f>CS505</f>
        <v>6</v>
      </c>
      <c r="DF505" t="str">
        <v>Roof height</v>
      </c>
      <c r="DG505" t="str">
        <v>rh</v>
      </c>
      <c r="DH505">
        <f>DB169</f>
        <v>6</v>
      </c>
      <c r="DI505">
        <f>DH505</f>
        <v>6</v>
      </c>
      <c r="DJ505">
        <f>DI505</f>
        <v>6</v>
      </c>
      <c r="DK505">
        <f>DJ505</f>
        <v>6</v>
      </c>
      <c r="DW505" t="str">
        <v>Roof height</v>
      </c>
      <c r="DX505" t="str">
        <v>rh</v>
      </c>
      <c r="DY505">
        <f>DS169</f>
        <v>6</v>
      </c>
      <c r="DZ505">
        <f>DY505</f>
        <v>6</v>
      </c>
      <c r="EA505">
        <f>DZ505</f>
        <v>6</v>
      </c>
      <c r="EB505">
        <f>EA505</f>
        <v>6</v>
      </c>
    </row>
    <row r="506">
      <c r="H506" t="str">
        <v>Distance from windward edge to roof apex</v>
      </c>
      <c r="I506" t="str">
        <v>r</v>
      </c>
      <c r="J506">
        <f>(J498-J500)/2</f>
        <v>20</v>
      </c>
      <c r="K506">
        <f>J506</f>
        <v>20</v>
      </c>
      <c r="L506">
        <f>K506</f>
        <v>20</v>
      </c>
      <c r="M506">
        <f>L506</f>
        <v>20</v>
      </c>
      <c r="Y506" t="str">
        <v>Distance from windward edge to roof apex</v>
      </c>
      <c r="Z506" t="str">
        <v>r</v>
      </c>
      <c r="AA506">
        <f>(AA498-AA500)/2</f>
        <v>20</v>
      </c>
      <c r="AB506">
        <f>AA506</f>
        <v>20</v>
      </c>
      <c r="AC506">
        <f>AB506</f>
        <v>20</v>
      </c>
      <c r="AD506">
        <f>AC506</f>
        <v>20</v>
      </c>
      <c r="AP506" t="str">
        <v>Distance from windward edge to roof apex</v>
      </c>
      <c r="AQ506" t="str">
        <v>r</v>
      </c>
      <c r="AR506">
        <f>(AR498-AR500)/2</f>
        <v>20</v>
      </c>
      <c r="AS506">
        <f>AR506</f>
        <v>20</v>
      </c>
      <c r="AT506">
        <f>AS506</f>
        <v>20</v>
      </c>
      <c r="AU506">
        <f>AT506</f>
        <v>20</v>
      </c>
      <c r="BG506" t="str">
        <v>Distance from windward edge to roof apex</v>
      </c>
      <c r="BH506" t="str">
        <v>r</v>
      </c>
      <c r="BI506">
        <f>(BI498-BI500)/2</f>
        <v>20</v>
      </c>
      <c r="BJ506">
        <f>BI506</f>
        <v>20</v>
      </c>
      <c r="BK506">
        <f>BJ506</f>
        <v>20</v>
      </c>
      <c r="BL506">
        <f>BK506</f>
        <v>20</v>
      </c>
      <c r="BX506" t="str">
        <v>Distance from windward edge to roof apex</v>
      </c>
      <c r="BY506" t="str">
        <v>r</v>
      </c>
      <c r="BZ506">
        <f>(BZ498-BZ500)/2</f>
        <v>10</v>
      </c>
      <c r="CA506">
        <f>BZ506</f>
        <v>10</v>
      </c>
      <c r="CB506">
        <f>CA506</f>
        <v>10</v>
      </c>
      <c r="CC506">
        <f>CB506</f>
        <v>10</v>
      </c>
      <c r="CO506" t="str">
        <v>Distance from windward edge to roof apex</v>
      </c>
      <c r="CP506" t="str">
        <v>r</v>
      </c>
      <c r="CQ506">
        <f>(CQ498-CQ500)/2</f>
        <v>10</v>
      </c>
      <c r="CR506">
        <f>CQ506</f>
        <v>10</v>
      </c>
      <c r="CS506">
        <f>CR506</f>
        <v>10</v>
      </c>
      <c r="CT506">
        <f>CS506</f>
        <v>10</v>
      </c>
      <c r="DF506" t="str">
        <v>Distance from windward edge to roof apex</v>
      </c>
      <c r="DG506" t="str">
        <v>r</v>
      </c>
      <c r="DH506">
        <f>(DH498-DH500)/2</f>
        <v>10</v>
      </c>
      <c r="DI506">
        <f>DH506</f>
        <v>10</v>
      </c>
      <c r="DJ506">
        <f>DI506</f>
        <v>10</v>
      </c>
      <c r="DK506">
        <f>DJ506</f>
        <v>10</v>
      </c>
      <c r="DW506" t="str">
        <v>Distance from windward edge to roof apex</v>
      </c>
      <c r="DX506" t="str">
        <v>r</v>
      </c>
      <c r="DY506">
        <f>(DY498-DY500)/2</f>
        <v>10</v>
      </c>
      <c r="DZ506">
        <f>DY506</f>
        <v>10</v>
      </c>
      <c r="EA506">
        <f>DZ506</f>
        <v>10</v>
      </c>
      <c r="EB506">
        <f>EA506</f>
        <v>10</v>
      </c>
    </row>
    <row r="507">
      <c r="H507" t="str">
        <v>Distance from windward edge to roof apex + ridge length</v>
      </c>
      <c r="I507" t="str">
        <v>s</v>
      </c>
      <c r="J507">
        <f>J506+J500</f>
        <v>20</v>
      </c>
      <c r="K507">
        <f>J507</f>
        <v>20</v>
      </c>
      <c r="L507">
        <f>K507</f>
        <v>20</v>
      </c>
      <c r="M507">
        <f>L507</f>
        <v>20</v>
      </c>
      <c r="Y507" t="str">
        <v>Distance from windward edge to roof apex + ridge length</v>
      </c>
      <c r="Z507" t="str">
        <v>s</v>
      </c>
      <c r="AA507">
        <f>AA506+AA500</f>
        <v>20</v>
      </c>
      <c r="AB507">
        <f>AA507</f>
        <v>20</v>
      </c>
      <c r="AC507">
        <f>AB507</f>
        <v>20</v>
      </c>
      <c r="AD507">
        <f>AC507</f>
        <v>20</v>
      </c>
      <c r="AP507" t="str">
        <v>Distance from windward edge to roof apex + ridge length</v>
      </c>
      <c r="AQ507" t="str">
        <v>s</v>
      </c>
      <c r="AR507">
        <f>AR506+AR500</f>
        <v>20</v>
      </c>
      <c r="AS507">
        <f>AR507</f>
        <v>20</v>
      </c>
      <c r="AT507">
        <f>AS507</f>
        <v>20</v>
      </c>
      <c r="AU507">
        <f>AT507</f>
        <v>20</v>
      </c>
      <c r="BG507" t="str">
        <v>Distance from windward edge to roof apex + ridge length</v>
      </c>
      <c r="BH507" t="str">
        <v>s</v>
      </c>
      <c r="BI507">
        <f>BI506+BI500</f>
        <v>20</v>
      </c>
      <c r="BJ507">
        <f>BI507</f>
        <v>20</v>
      </c>
      <c r="BK507">
        <f>BJ507</f>
        <v>20</v>
      </c>
      <c r="BL507">
        <f>BK507</f>
        <v>20</v>
      </c>
      <c r="BX507" t="str">
        <v>Distance from windward edge to roof apex + ridge length</v>
      </c>
      <c r="BY507" t="str">
        <v>s</v>
      </c>
      <c r="BZ507">
        <f>BZ506+BZ500</f>
        <v>10</v>
      </c>
      <c r="CA507">
        <f>BZ507</f>
        <v>10</v>
      </c>
      <c r="CB507">
        <f>CA507</f>
        <v>10</v>
      </c>
      <c r="CC507">
        <f>CB507</f>
        <v>10</v>
      </c>
      <c r="CO507" t="str">
        <v>Distance from windward edge to roof apex + ridge length</v>
      </c>
      <c r="CP507" t="str">
        <v>s</v>
      </c>
      <c r="CQ507">
        <f>CQ506+CQ500</f>
        <v>10</v>
      </c>
      <c r="CR507">
        <f>CQ507</f>
        <v>10</v>
      </c>
      <c r="CS507">
        <f>CR507</f>
        <v>10</v>
      </c>
      <c r="CT507">
        <f>CS507</f>
        <v>10</v>
      </c>
      <c r="DF507" t="str">
        <v>Distance from windward edge to roof apex + ridge length</v>
      </c>
      <c r="DG507" t="str">
        <v>s</v>
      </c>
      <c r="DH507">
        <f>DH506+DH500</f>
        <v>10</v>
      </c>
      <c r="DI507">
        <f>DH507</f>
        <v>10</v>
      </c>
      <c r="DJ507">
        <f>DI507</f>
        <v>10</v>
      </c>
      <c r="DK507">
        <f>DJ507</f>
        <v>10</v>
      </c>
      <c r="DW507" t="str">
        <v>Distance from windward edge to roof apex + ridge length</v>
      </c>
      <c r="DX507" t="str">
        <v>s</v>
      </c>
      <c r="DY507">
        <f>DY506+DY500</f>
        <v>10</v>
      </c>
      <c r="DZ507">
        <f>DY507</f>
        <v>10</v>
      </c>
      <c r="EA507">
        <f>DZ507</f>
        <v>10</v>
      </c>
      <c r="EB507">
        <f>EA507</f>
        <v>10</v>
      </c>
    </row>
    <row r="509">
      <c r="J509" t="str">
        <v>Horizontal distance from windward edge</v>
      </c>
      <c r="N509" t="str">
        <v>Horizontal distance from windward edge</v>
      </c>
      <c r="AA509" t="str">
        <v>Horizontal distance from windward edge</v>
      </c>
      <c r="AE509" t="str">
        <v>Horizontal distance from windward edge</v>
      </c>
      <c r="AR509" t="str">
        <v>Horizontal distance from windward edge</v>
      </c>
      <c r="AV509" t="str">
        <v>Horizontal distance from windward edge</v>
      </c>
      <c r="BI509" t="str">
        <v>Horizontal distance from windward edge</v>
      </c>
      <c r="BM509" t="str">
        <v>Horizontal distance from windward edge</v>
      </c>
      <c r="BZ509" t="str">
        <v>Horizontal distance from windward edge</v>
      </c>
      <c r="CD509" t="str">
        <v>Horizontal distance from windward edge</v>
      </c>
      <c r="CQ509" t="str">
        <v>Horizontal distance from windward edge</v>
      </c>
      <c r="CU509" t="str">
        <v>Horizontal distance from windward edge</v>
      </c>
      <c r="DH509" t="str">
        <v>Horizontal distance from windward edge</v>
      </c>
      <c r="DL509" t="str">
        <v>Horizontal distance from windward edge</v>
      </c>
      <c r="DY509" t="str">
        <v>Horizontal distance from windward edge</v>
      </c>
      <c r="EC509" t="str">
        <v>Horizontal distance from windward edge</v>
      </c>
    </row>
    <row r="510">
      <c r="J510" t="str">
        <v>0-h/2</v>
      </c>
      <c r="K510" t="str">
        <v>h/2-h</v>
      </c>
      <c r="L510" t="str">
        <v>h-2h</v>
      </c>
      <c r="M510" t="str">
        <v>&gt;2h</v>
      </c>
      <c r="N510" t="str">
        <v>0-h/2</v>
      </c>
      <c r="O510" t="str">
        <v>h/2-h</v>
      </c>
      <c r="P510" t="str">
        <v>h-2h</v>
      </c>
      <c r="Q510" t="str">
        <v>&gt;2h</v>
      </c>
      <c r="AA510" t="str">
        <v>0-h/2</v>
      </c>
      <c r="AB510" t="str">
        <v>h/2-h</v>
      </c>
      <c r="AC510" t="str">
        <v>h-2h</v>
      </c>
      <c r="AD510" t="str">
        <v>&gt;2h</v>
      </c>
      <c r="AE510" t="str">
        <v>0-h/2</v>
      </c>
      <c r="AF510" t="str">
        <v>h/2-h</v>
      </c>
      <c r="AG510" t="str">
        <v>h-2h</v>
      </c>
      <c r="AH510" t="str">
        <v>&gt;2h</v>
      </c>
      <c r="AR510" t="str">
        <v>0-h/2</v>
      </c>
      <c r="AS510" t="str">
        <v>h/2-h</v>
      </c>
      <c r="AT510" t="str">
        <v>h-2h</v>
      </c>
      <c r="AU510" t="str">
        <v>&gt;2h</v>
      </c>
      <c r="AV510" t="str">
        <v>0-h/2</v>
      </c>
      <c r="AW510" t="str">
        <v>h/2-h</v>
      </c>
      <c r="AX510" t="str">
        <v>h-2h</v>
      </c>
      <c r="AY510" t="str">
        <v>&gt;2h</v>
      </c>
      <c r="BI510" t="str">
        <v>0-h/2</v>
      </c>
      <c r="BJ510" t="str">
        <v>h/2-h</v>
      </c>
      <c r="BK510" t="str">
        <v>h-2h</v>
      </c>
      <c r="BL510" t="str">
        <v>&gt;2h</v>
      </c>
      <c r="BM510" t="str">
        <v>0-h/2</v>
      </c>
      <c r="BN510" t="str">
        <v>h/2-h</v>
      </c>
      <c r="BO510" t="str">
        <v>h-2h</v>
      </c>
      <c r="BP510" t="str">
        <v>&gt;2h</v>
      </c>
      <c r="BZ510" t="str">
        <v>0-h/2</v>
      </c>
      <c r="CA510" t="str">
        <v>h/2-h</v>
      </c>
      <c r="CB510" t="str">
        <v>h-2h</v>
      </c>
      <c r="CC510" t="str">
        <v>&gt;2h</v>
      </c>
      <c r="CD510" t="str">
        <v>0-h/2</v>
      </c>
      <c r="CE510" t="str">
        <v>h/2-h</v>
      </c>
      <c r="CF510" t="str">
        <v>h-2h</v>
      </c>
      <c r="CG510" t="str">
        <v>&gt;2h</v>
      </c>
      <c r="CQ510" t="str">
        <v>0-h/2</v>
      </c>
      <c r="CR510" t="str">
        <v>h/2-h</v>
      </c>
      <c r="CS510" t="str">
        <v>h-2h</v>
      </c>
      <c r="CT510" t="str">
        <v>&gt;2h</v>
      </c>
      <c r="CU510" t="str">
        <v>0-h/2</v>
      </c>
      <c r="CV510" t="str">
        <v>h/2-h</v>
      </c>
      <c r="CW510" t="str">
        <v>h-2h</v>
      </c>
      <c r="CX510" t="str">
        <v>&gt;2h</v>
      </c>
      <c r="DH510" t="str">
        <v>0-h/2</v>
      </c>
      <c r="DI510" t="str">
        <v>h/2-h</v>
      </c>
      <c r="DJ510" t="str">
        <v>h-2h</v>
      </c>
      <c r="DK510" t="str">
        <v>&gt;2h</v>
      </c>
      <c r="DL510" t="str">
        <v>0-h/2</v>
      </c>
      <c r="DM510" t="str">
        <v>h/2-h</v>
      </c>
      <c r="DN510" t="str">
        <v>h-2h</v>
      </c>
      <c r="DO510" t="str">
        <v>&gt;2h</v>
      </c>
      <c r="DY510" t="str">
        <v>0-h/2</v>
      </c>
      <c r="DZ510" t="str">
        <v>h/2-h</v>
      </c>
      <c r="EA510" t="str">
        <v>h-2h</v>
      </c>
      <c r="EB510" t="str">
        <v>&gt;2h</v>
      </c>
      <c r="EC510" t="str">
        <v>0-h/2</v>
      </c>
      <c r="ED510" t="str">
        <v>h/2-h</v>
      </c>
      <c r="EE510" t="str">
        <v>h-2h</v>
      </c>
      <c r="EF510" t="str">
        <v>&gt;2h</v>
      </c>
    </row>
    <row r="511">
      <c r="J511" t="str">
        <v>Roof Side 1</v>
      </c>
      <c r="N511" t="str">
        <v>Roof Side 2</v>
      </c>
      <c r="AA511" t="str">
        <v>Roof Side 1</v>
      </c>
      <c r="AE511" t="str">
        <v>Roof Side 2</v>
      </c>
      <c r="AR511" t="str">
        <v>Roof Side 1</v>
      </c>
      <c r="AV511" t="str">
        <v>Roof Side 2</v>
      </c>
      <c r="BI511" t="str">
        <v>Roof Side 1</v>
      </c>
      <c r="BM511" t="str">
        <v>Roof Side 2</v>
      </c>
      <c r="BZ511" t="str">
        <v>Roof Side 1</v>
      </c>
      <c r="CD511" t="str">
        <v>Roof Side 2</v>
      </c>
      <c r="CQ511" t="str">
        <v>Roof Side 1</v>
      </c>
      <c r="CU511" t="str">
        <v>Roof Side 2</v>
      </c>
      <c r="DH511" t="str">
        <v>Roof Side 1</v>
      </c>
      <c r="DL511" t="str">
        <v>Roof Side 2</v>
      </c>
      <c r="DY511" t="str">
        <v>Roof Side 1</v>
      </c>
      <c r="EC511" t="str">
        <v>Roof Side 2</v>
      </c>
    </row>
    <row r="512">
      <c r="J512" t="str">
        <f>C495</f>
        <v>+Y</v>
      </c>
      <c r="N512" t="str">
        <f>C496</f>
        <v>-Y</v>
      </c>
      <c r="AA512" t="str">
        <f>T495</f>
        <v>+Y</v>
      </c>
      <c r="AE512" t="str">
        <f>T496</f>
        <v>-Y</v>
      </c>
      <c r="AR512" t="str">
        <f>AK495</f>
        <v>+Y</v>
      </c>
      <c r="AV512" t="str">
        <f>AK496</f>
        <v>-Y</v>
      </c>
      <c r="BI512" t="str">
        <f>BB495</f>
        <v>+Y</v>
      </c>
      <c r="BM512" t="str">
        <f>BB496</f>
        <v>-Y</v>
      </c>
      <c r="BZ512" t="str">
        <f>BS495</f>
        <v>+X</v>
      </c>
      <c r="CD512" t="str">
        <f>BS496</f>
        <v>-X</v>
      </c>
      <c r="CQ512" t="str">
        <f>CJ495</f>
        <v>+X</v>
      </c>
      <c r="CU512" t="str">
        <f>CJ496</f>
        <v>-X</v>
      </c>
      <c r="DH512" t="str">
        <f>DA495</f>
        <v>+X</v>
      </c>
      <c r="DL512" t="str">
        <f>DA496</f>
        <v>-X</v>
      </c>
      <c r="DY512" t="str">
        <f>DR495</f>
        <v>+X</v>
      </c>
      <c r="EC512" t="str">
        <f>DR496</f>
        <v>-X</v>
      </c>
    </row>
    <row r="513">
      <c r="H513" t="str">
        <v>Distance from leading edge of first boundary (e.g., h/2) of area of interest (e.g., h/2-h)</v>
      </c>
      <c r="I513" t="str">
        <v>a1</v>
      </c>
      <c r="J513">
        <v>0</v>
      </c>
      <c r="K513">
        <f>IF(J504/2&lt;=J498,J504/2,J498)</f>
        <v>5.5</v>
      </c>
      <c r="L513">
        <f>IF(J504&lt;=L498,J504,L498)</f>
        <v>11</v>
      </c>
      <c r="M513">
        <f>IF(2*J504&lt;=M498,2*J504,M498)</f>
        <v>22</v>
      </c>
      <c r="Y513" t="str">
        <v>Distance from leading edge of first boundary (e.g., h/2) of area of interest (e.g., h/2-h)</v>
      </c>
      <c r="Z513" t="str">
        <v>a1</v>
      </c>
      <c r="AA513">
        <v>0</v>
      </c>
      <c r="AB513">
        <f>IF(AA504/2&lt;=AA498,AA504/2,AA498)</f>
        <v>5.5</v>
      </c>
      <c r="AC513">
        <f>IF(AA504&lt;=AC498,AA504,AC498)</f>
        <v>11</v>
      </c>
      <c r="AD513">
        <f>IF(2*AA504&lt;=AD498,2*AA504,AD498)</f>
        <v>22</v>
      </c>
      <c r="AP513" t="str">
        <v>Distance from leading edge of first boundary (e.g., h/2) of area of interest (e.g., h/2-h)</v>
      </c>
      <c r="AQ513" t="str">
        <v>a1</v>
      </c>
      <c r="AR513">
        <v>0</v>
      </c>
      <c r="AS513">
        <f>IF(AR504/2&lt;=AR498,AR504/2,AR498)</f>
        <v>5.5</v>
      </c>
      <c r="AT513">
        <f>IF(AR504&lt;=AT498,AR504,AT498)</f>
        <v>11</v>
      </c>
      <c r="AU513">
        <f>IF(2*AR504&lt;=AU498,2*AR504,AU498)</f>
        <v>22</v>
      </c>
      <c r="BG513" t="str">
        <v>Distance from leading edge of first boundary (e.g., h/2) of area of interest (e.g., h/2-h)</v>
      </c>
      <c r="BH513" t="str">
        <v>a1</v>
      </c>
      <c r="BI513">
        <v>0</v>
      </c>
      <c r="BJ513">
        <f>IF(BI504/2&lt;=BI498,BI504/2,BI498)</f>
        <v>5.5</v>
      </c>
      <c r="BK513">
        <f>IF(BI504&lt;=BK498,BI504,BK498)</f>
        <v>11</v>
      </c>
      <c r="BL513">
        <f>IF(2*BI504&lt;=BL498,2*BI504,BL498)</f>
        <v>22</v>
      </c>
      <c r="BX513" t="str">
        <v>Distance from leading edge of first boundary (e.g., h/2) of area of interest (e.g., h/2-h)</v>
      </c>
      <c r="BY513" t="str">
        <v>a1</v>
      </c>
      <c r="BZ513">
        <v>0</v>
      </c>
      <c r="CA513">
        <f>IF(BZ504/2&lt;=BZ498,BZ504/2,BZ498)</f>
        <v>5.5</v>
      </c>
      <c r="CB513">
        <f>IF(BZ504&lt;=CB498,BZ504,CB498)</f>
        <v>11</v>
      </c>
      <c r="CC513">
        <f>IF(2*BZ504&lt;=CC498,2*BZ504,CC498)</f>
        <v>20</v>
      </c>
      <c r="CO513" t="str">
        <v>Distance from leading edge of first boundary (e.g., h/2) of area of interest (e.g., h/2-h)</v>
      </c>
      <c r="CP513" t="str">
        <v>a1</v>
      </c>
      <c r="CQ513">
        <v>0</v>
      </c>
      <c r="CR513">
        <f>IF(CQ504/2&lt;=CQ498,CQ504/2,CQ498)</f>
        <v>5.5</v>
      </c>
      <c r="CS513">
        <f>IF(CQ504&lt;=CS498,CQ504,CS498)</f>
        <v>11</v>
      </c>
      <c r="CT513">
        <f>IF(2*CQ504&lt;=CT498,2*CQ504,CT498)</f>
        <v>20</v>
      </c>
      <c r="DF513" t="str">
        <v>Distance from leading edge of first boundary (e.g., h/2) of area of interest (e.g., h/2-h)</v>
      </c>
      <c r="DG513" t="str">
        <v>a1</v>
      </c>
      <c r="DH513">
        <v>0</v>
      </c>
      <c r="DI513">
        <f>IF(DH504/2&lt;=DH498,DH504/2,DH498)</f>
        <v>5.5</v>
      </c>
      <c r="DJ513">
        <f>IF(DH504&lt;=DJ498,DH504,DJ498)</f>
        <v>11</v>
      </c>
      <c r="DK513">
        <f>IF(2*DH504&lt;=DK498,2*DH504,DK498)</f>
        <v>20</v>
      </c>
      <c r="DW513" t="str">
        <v>Distance from leading edge of first boundary (e.g., h/2) of area of interest (e.g., h/2-h)</v>
      </c>
      <c r="DX513" t="str">
        <v>a1</v>
      </c>
      <c r="DY513">
        <v>0</v>
      </c>
      <c r="DZ513">
        <f>IF(DY504/2&lt;=DY498,DY504/2,DY498)</f>
        <v>5.5</v>
      </c>
      <c r="EA513">
        <f>IF(DY504&lt;=EA498,DY504,EA498)</f>
        <v>11</v>
      </c>
      <c r="EB513">
        <f>IF(2*DY504&lt;=EB498,2*DY504,EB498)</f>
        <v>20</v>
      </c>
    </row>
    <row r="514">
      <c r="H514" t="str">
        <v>Horizontal distance perpendicular to a1 to the edge</v>
      </c>
      <c r="I514" t="str">
        <v>b1</v>
      </c>
      <c r="J514">
        <f>IF(J506=0,"",IF(J513&lt;=J506,J513*(J499-J501)/2/J506,IF(J513&lt;=J507,"",IF(J513&lt;=J498,(J506-J513+J507)*(J499-J501)/2/J506,""))))</f>
        <v>0</v>
      </c>
      <c r="K514">
        <f>IF(K513&lt;=K506,K513*(K499-K501)/2/K506,IF(K513&lt;=K507,"",IF(K513&lt;=K498,(K506-K513+K507)*(K499-K501)/2/K506,"")))</f>
        <v>2.75</v>
      </c>
      <c r="L514">
        <f>IF(L513&lt;=L506,L513*(L499-L501)/2/L506,IF(L513&lt;=L507,"",IF(L513&lt;=L498,(L506-L513+L507)*(L499-L501)/2/L506,"")))</f>
        <v>5.5</v>
      </c>
      <c r="M514">
        <f>IF(M513&lt;=M506,M513*(M499-M501)/2/M506,IF(M513&lt;=M507,"",IF(M513&lt;=M498,(M506-M513+M507)*(M499-M501)/2/M506,"")))</f>
        <v>9</v>
      </c>
      <c r="Z514" t="str">
        <v>b1</v>
      </c>
      <c r="AA514">
        <f>IF(AA506=0,"",IF(AA513&lt;=AA506,AA513*(AA499-AA501)/2/AA506,IF(AA513&lt;=AA507,"",IF(AA513&lt;=AA498,(AA506-AA513+AA507)*(AA499-AA501)/2/AA506,""))))</f>
        <v>0</v>
      </c>
      <c r="AB514">
        <f>IF(AB513&lt;=AB506,AB513*(AB499-AB501)/2/AB506,IF(AB513&lt;=AB507,"",IF(AB513&lt;=AB498,(AB506-AB513+AB507)*(AB499-AB501)/2/AB506,"")))</f>
        <v>2.75</v>
      </c>
      <c r="AC514">
        <f>IF(AC513&lt;=AC506,AC513*(AC499-AC501)/2/AC506,IF(AC513&lt;=AC507,"",IF(AC513&lt;=AC498,(AC506-AC513+AC507)*(AC499-AC501)/2/AC506,"")))</f>
        <v>5.5</v>
      </c>
      <c r="AD514">
        <f>IF(AD513&lt;=AD506,AD513*(AD499-AD501)/2/AD506,IF(AD513&lt;=AD507,"",IF(AD513&lt;=AD498,(AD506-AD513+AD507)*(AD499-AD501)/2/AD506,"")))</f>
        <v>9</v>
      </c>
      <c r="AQ514" t="str">
        <v>b1</v>
      </c>
      <c r="AR514">
        <f>IF(AR506=0,"",IF(AR513&lt;=AR506,AR513*(AR499-AR501)/2/AR506,IF(AR513&lt;=AR507,"",IF(AR513&lt;=AR498,(AR506-AR513+AR507)*(AR499-AR501)/2/AR506,""))))</f>
        <v>0</v>
      </c>
      <c r="AS514">
        <f>IF(AS513&lt;=AS506,AS513*(AS499-AS501)/2/AS506,IF(AS513&lt;=AS507,"",IF(AS513&lt;=AS498,(AS506-AS513+AS507)*(AS499-AS501)/2/AS506,"")))</f>
        <v>2.75</v>
      </c>
      <c r="AT514">
        <f>IF(AT513&lt;=AT506,AT513*(AT499-AT501)/2/AT506,IF(AT513&lt;=AT507,"",IF(AT513&lt;=AT498,(AT506-AT513+AT507)*(AT499-AT501)/2/AT506,"")))</f>
        <v>5.5</v>
      </c>
      <c r="AU514">
        <f>IF(AU513&lt;=AU506,AU513*(AU499-AU501)/2/AU506,IF(AU513&lt;=AU507,"",IF(AU513&lt;=AU498,(AU506-AU513+AU507)*(AU499-AU501)/2/AU506,"")))</f>
        <v>9</v>
      </c>
      <c r="BH514" t="str">
        <v>b1</v>
      </c>
      <c r="BI514">
        <f>IF(BI506=0,"",IF(BI513&lt;=BI506,BI513*(BI499-BI501)/2/BI506,IF(BI513&lt;=BI507,"",IF(BI513&lt;=BI498,(BI506-BI513+BI507)*(BI499-BI501)/2/BI506,""))))</f>
        <v>0</v>
      </c>
      <c r="BJ514">
        <f>IF(BJ513&lt;=BJ506,BJ513*(BJ499-BJ501)/2/BJ506,IF(BJ513&lt;=BJ507,"",IF(BJ513&lt;=BJ498,(BJ506-BJ513+BJ507)*(BJ499-BJ501)/2/BJ506,"")))</f>
        <v>2.75</v>
      </c>
      <c r="BK514">
        <f>IF(BK513&lt;=BK506,BK513*(BK499-BK501)/2/BK506,IF(BK513&lt;=BK507,"",IF(BK513&lt;=BK498,(BK506-BK513+BK507)*(BK499-BK501)/2/BK506,"")))</f>
        <v>5.5</v>
      </c>
      <c r="BL514">
        <f>IF(BL513&lt;=BL506,BL513*(BL499-BL501)/2/BL506,IF(BL513&lt;=BL507,"",IF(BL513&lt;=BL498,(BL506-BL513+BL507)*(BL499-BL501)/2/BL506,"")))</f>
        <v>9</v>
      </c>
      <c r="BY514" t="str">
        <v>b1</v>
      </c>
      <c r="BZ514">
        <f>IF(BZ513&lt;=BZ506,BZ513*(BZ499-BZ501)/2/BZ506,IF(BZ513&lt;=BZ507,"",IF(BZ513&lt;=BZ498,(BZ506-BZ513+BZ507)*(BZ499-BZ501)/2/BZ506,"")))</f>
        <v>0</v>
      </c>
      <c r="CA514">
        <f>IF(CA513&lt;=CA506,CA513*(CA499-CA501)/2/CA506,IF(CA513&lt;=CA507,"",IF(CA513&lt;=CA498,(CA506-CA513+CA507)*(CA499-CA501)/2/CA506,"")))</f>
        <v>11</v>
      </c>
      <c r="CB514">
        <f>IF(CB513&lt;=CB506,CB513*(CB499-CB501)/2/CB506,IF(CB513&lt;=CB507,"",IF(CB513&lt;=CB498,(CB506-CB513+CB507)*(CB499-CB501)/2/CB506,"")))</f>
        <v>18</v>
      </c>
      <c r="CC514">
        <f>IF(CC513&lt;=CC506,CC513*(CC499-CC501)/2/CC506,IF(CC513&lt;=CC507,"",IF(CC513&lt;=CC498,(CC506-CC513+CC507)*(CC499-CC501)/2/CC506,"")))</f>
        <v>0</v>
      </c>
      <c r="CP514" t="str">
        <v>b1</v>
      </c>
      <c r="CQ514">
        <f>IF(CQ513&lt;=CQ506,CQ513*(CQ499-CQ501)/2/CQ506,IF(CQ513&lt;=CQ507,"",IF(CQ513&lt;=CQ498,(CQ506-CQ513+CQ507)*(CQ499-CQ501)/2/CQ506,"")))</f>
        <v>0</v>
      </c>
      <c r="CR514">
        <f>IF(CR513&lt;=CR506,CR513*(CR499-CR501)/2/CR506,IF(CR513&lt;=CR507,"",IF(CR513&lt;=CR498,(CR506-CR513+CR507)*(CR499-CR501)/2/CR506,"")))</f>
        <v>11</v>
      </c>
      <c r="CS514">
        <f>IF(CS513&lt;=CS506,CS513*(CS499-CS501)/2/CS506,IF(CS513&lt;=CS507,"",IF(CS513&lt;=CS498,(CS506-CS513+CS507)*(CS499-CS501)/2/CS506,"")))</f>
        <v>18</v>
      </c>
      <c r="CT514">
        <f>IF(CT513&lt;=CT506,CT513*(CT499-CT501)/2/CT506,IF(CT513&lt;=CT507,"",IF(CT513&lt;=CT498,(CT506-CT513+CT507)*(CT499-CT501)/2/CT506,"")))</f>
        <v>0</v>
      </c>
      <c r="DG514" t="str">
        <v>b1</v>
      </c>
      <c r="DH514">
        <f>IF(DH513&lt;=DH506,DH513*(DH499-DH501)/2/DH506,IF(DH513&lt;=DH507,"",IF(DH513&lt;=DH498,(DH506-DH513+DH507)*(DH499-DH501)/2/DH506,"")))</f>
        <v>0</v>
      </c>
      <c r="DI514">
        <f>IF(DI513&lt;=DI506,DI513*(DI499-DI501)/2/DI506,IF(DI513&lt;=DI507,"",IF(DI513&lt;=DI498,(DI506-DI513+DI507)*(DI499-DI501)/2/DI506,"")))</f>
        <v>11</v>
      </c>
      <c r="DJ514">
        <f>IF(DJ513&lt;=DJ506,DJ513*(DJ499-DJ501)/2/DJ506,IF(DJ513&lt;=DJ507,"",IF(DJ513&lt;=DJ498,(DJ506-DJ513+DJ507)*(DJ499-DJ501)/2/DJ506,"")))</f>
        <v>18</v>
      </c>
      <c r="DK514">
        <f>IF(DK513&lt;=DK506,DK513*(DK499-DK501)/2/DK506,IF(DK513&lt;=DK507,"",IF(DK513&lt;=DK498,(DK506-DK513+DK507)*(DK499-DK501)/2/DK506,"")))</f>
        <v>0</v>
      </c>
      <c r="DX514" t="str">
        <v>b1</v>
      </c>
      <c r="DY514">
        <f>IF(DY513&lt;=DY506,DY513*(DY499-DY501)/2/DY506,IF(DY513&lt;=DY507,"",IF(DY513&lt;=DY498,(DY506-DY513+DY507)*(DY499-DY501)/2/DY506,"")))</f>
        <v>0</v>
      </c>
      <c r="DZ514">
        <f>IF(DZ513&lt;=DZ506,DZ513*(DZ499-DZ501)/2/DZ506,IF(DZ513&lt;=DZ507,"",IF(DZ513&lt;=DZ498,(DZ506-DZ513+DZ507)*(DZ499-DZ501)/2/DZ506,"")))</f>
        <v>11</v>
      </c>
      <c r="EA514">
        <f>IF(EA513&lt;=EA506,EA513*(EA499-EA501)/2/EA506,IF(EA513&lt;=EA507,"",IF(EA513&lt;=EA498,(EA506-EA513+EA507)*(EA499-EA501)/2/EA506,"")))</f>
        <v>18</v>
      </c>
      <c r="EB514">
        <f>IF(EB513&lt;=EB506,EB513*(EB499-EB501)/2/EB506,IF(EB513&lt;=EB507,"",IF(EB513&lt;=EB498,(EB506-EB513+EB507)*(EB499-EB501)/2/EB506,"")))</f>
        <v>0</v>
      </c>
    </row>
    <row r="515">
      <c r="H515" t="str">
        <v>Area of first trangle</v>
      </c>
      <c r="I515" t="str">
        <v>A11</v>
      </c>
      <c r="J515">
        <f>IF(J506=0,0,IF(J513&lt;=J506,J513^2*(J499-J501)/4/J506,J506*(J499-J501)/4))</f>
        <v>0</v>
      </c>
      <c r="K515">
        <f>IF(K513&lt;=K506,K513^2*(K499-K501)/4/K506,K506*(K499-K501)/4)</f>
        <v>7.5625</v>
      </c>
      <c r="L515">
        <f>IF(L513&lt;=L506,L513^2*(L499-L501)/4/L506,L506*(L499-L501)/4)</f>
        <v>30.25</v>
      </c>
      <c r="M515">
        <f>IF(M513&lt;=M506,M513^2*(M499-M501)/4/M506,M506*(M499-M501)/4)</f>
        <v>100</v>
      </c>
      <c r="Y515" t="str">
        <v>Area of first trangle</v>
      </c>
      <c r="Z515" t="str">
        <v>A11</v>
      </c>
      <c r="AA515">
        <f>IF(AA506=0,0,IF(AA513&lt;=AA506,AA513^2*(AA499-AA501)/4/AA506,AA506*(AA499-AA501)/4))</f>
        <v>0</v>
      </c>
      <c r="AB515">
        <f>IF(AB513&lt;=AB506,AB513^2*(AB499-AB501)/4/AB506,AB506*(AB499-AB501)/4)</f>
        <v>7.5625</v>
      </c>
      <c r="AC515">
        <f>IF(AC513&lt;=AC506,AC513^2*(AC499-AC501)/4/AC506,AC506*(AC499-AC501)/4)</f>
        <v>30.25</v>
      </c>
      <c r="AD515">
        <f>IF(AD513&lt;=AD506,AD513^2*(AD499-AD501)/4/AD506,AD506*(AD499-AD501)/4)</f>
        <v>100</v>
      </c>
      <c r="AP515" t="str">
        <v>Area of first trangle</v>
      </c>
      <c r="AQ515" t="str">
        <v>A11</v>
      </c>
      <c r="AR515">
        <f>IF(AR506=0,0,IF(AR513&lt;=AR506,AR513^2*(AR499-AR501)/4/AR506,AR506*(AR499-AR501)/4))</f>
        <v>0</v>
      </c>
      <c r="AS515">
        <f>IF(AS513&lt;=AS506,AS513^2*(AS499-AS501)/4/AS506,AS506*(AS499-AS501)/4)</f>
        <v>7.5625</v>
      </c>
      <c r="AT515">
        <f>IF(AT513&lt;=AT506,AT513^2*(AT499-AT501)/4/AT506,AT506*(AT499-AT501)/4)</f>
        <v>30.25</v>
      </c>
      <c r="AU515">
        <f>IF(AU513&lt;=AU506,AU513^2*(AU499-AU501)/4/AU506,AU506*(AU499-AU501)/4)</f>
        <v>100</v>
      </c>
      <c r="BG515" t="str">
        <v>Area of first trangle</v>
      </c>
      <c r="BH515" t="str">
        <v>A11</v>
      </c>
      <c r="BI515">
        <f>IF(BI506=0,0,IF(BI513&lt;=BI506,BI513^2*(BI499-BI501)/4/BI506,BI506*(BI499-BI501)/4))</f>
        <v>0</v>
      </c>
      <c r="BJ515">
        <f>IF(BJ513&lt;=BJ506,BJ513^2*(BJ499-BJ501)/4/BJ506,BJ506*(BJ499-BJ501)/4)</f>
        <v>7.5625</v>
      </c>
      <c r="BK515">
        <f>IF(BK513&lt;=BK506,BK513^2*(BK499-BK501)/4/BK506,BK506*(BK499-BK501)/4)</f>
        <v>30.25</v>
      </c>
      <c r="BL515">
        <f>IF(BL513&lt;=BL506,BL513^2*(BL499-BL501)/4/BL506,BL506*(BL499-BL501)/4)</f>
        <v>100</v>
      </c>
      <c r="BX515" t="str">
        <v>Area of first trangle</v>
      </c>
      <c r="BY515" t="str">
        <v>A11</v>
      </c>
      <c r="BZ515">
        <f>IF(BZ513&lt;=BZ506,BZ513^2*(BZ499-BZ501)/4/BZ506,BZ506*(BZ499-BZ501)/4)</f>
        <v>0</v>
      </c>
      <c r="CA515">
        <f>IF(CA513&lt;=CA506,CA513^2*(CA499-CA501)/4/CA506,CA506*(CA499-CA501)/4)</f>
        <v>30.25</v>
      </c>
      <c r="CB515">
        <f>IF(CB513&lt;=CB506,CB513^2*(CB499-CB501)/4/CB506,CB506*(CB499-CB501)/4)</f>
        <v>100</v>
      </c>
      <c r="CC515">
        <f>IF(CC513&lt;=CC506,CC513^2*(CC499-CC501)/4/CC506,CC506*(CC499-CC501)/4)</f>
        <v>100</v>
      </c>
      <c r="CO515" t="str">
        <v>Area of first trangle</v>
      </c>
      <c r="CP515" t="str">
        <v>A11</v>
      </c>
      <c r="CQ515">
        <f>IF(CQ513&lt;=CQ506,CQ513^2*(CQ499-CQ501)/4/CQ506,CQ506*(CQ499-CQ501)/4)</f>
        <v>0</v>
      </c>
      <c r="CR515">
        <f>IF(CR513&lt;=CR506,CR513^2*(CR499-CR501)/4/CR506,CR506*(CR499-CR501)/4)</f>
        <v>30.25</v>
      </c>
      <c r="CS515">
        <f>IF(CS513&lt;=CS506,CS513^2*(CS499-CS501)/4/CS506,CS506*(CS499-CS501)/4)</f>
        <v>100</v>
      </c>
      <c r="CT515">
        <f>IF(CT513&lt;=CT506,CT513^2*(CT499-CT501)/4/CT506,CT506*(CT499-CT501)/4)</f>
        <v>100</v>
      </c>
      <c r="DF515" t="str">
        <v>Area of first trangle</v>
      </c>
      <c r="DG515" t="str">
        <v>A11</v>
      </c>
      <c r="DH515">
        <f>IF(DH513&lt;=DH506,DH513^2*(DH499-DH501)/4/DH506,DH506*(DH499-DH501)/4)</f>
        <v>0</v>
      </c>
      <c r="DI515">
        <f>IF(DI513&lt;=DI506,DI513^2*(DI499-DI501)/4/DI506,DI506*(DI499-DI501)/4)</f>
        <v>30.25</v>
      </c>
      <c r="DJ515">
        <f>IF(DJ513&lt;=DJ506,DJ513^2*(DJ499-DJ501)/4/DJ506,DJ506*(DJ499-DJ501)/4)</f>
        <v>100</v>
      </c>
      <c r="DK515">
        <f>IF(DK513&lt;=DK506,DK513^2*(DK499-DK501)/4/DK506,DK506*(DK499-DK501)/4)</f>
        <v>100</v>
      </c>
      <c r="DW515" t="str">
        <v>Area of first trangle</v>
      </c>
      <c r="DX515" t="str">
        <v>A11</v>
      </c>
      <c r="DY515">
        <f>IF(DY513&lt;=DY506,DY513^2*(DY499-DY501)/4/DY506,DY506*(DY499-DY501)/4)</f>
        <v>0</v>
      </c>
      <c r="DZ515">
        <f>IF(DZ513&lt;=DZ506,DZ513^2*(DZ499-DZ501)/4/DZ506,DZ506*(DZ499-DZ501)/4)</f>
        <v>30.25</v>
      </c>
      <c r="EA515">
        <f>IF(EA513&lt;=EA506,EA513^2*(EA499-EA501)/4/EA506,EA506*(EA499-EA501)/4)</f>
        <v>100</v>
      </c>
      <c r="EB515">
        <f>IF(EB513&lt;=EB506,EB513^2*(EB499-EB501)/4/EB506,EB506*(EB499-EB501)/4)</f>
        <v>100</v>
      </c>
    </row>
    <row r="516">
      <c r="H516" t="str">
        <v>Area of first rectangle</v>
      </c>
      <c r="I516" t="str">
        <v>A12</v>
      </c>
      <c r="J516">
        <f>IF(J513&lt;=J506,0,IF(J513&lt;=J507,(J499-J501)*(J513-J506)/2,(J499-J501)*(J507-J506)/2))</f>
        <v>0</v>
      </c>
      <c r="K516">
        <f>IF(K513&lt;=K506,0,IF(K513&lt;=K507,(K499-K501)*(K513-K506)/2,(K499-K501)*(K507-K506)/2))</f>
        <v>0</v>
      </c>
      <c r="L516">
        <f>IF(L513&lt;=L506,0,IF(L513&lt;=L507,(L499-L501)*(L513-L506)/2,(L499-L501)*(L507-L506)/2))</f>
        <v>0</v>
      </c>
      <c r="M516">
        <f>IF(M513&lt;=M506,0,IF(M513&lt;=M507,(M499-M501)*(M513-M506)/2,(M499-M501)*(M507-M506)/2))</f>
        <v>0</v>
      </c>
      <c r="Y516" t="str">
        <v>Area of first rectangle</v>
      </c>
      <c r="Z516" t="str">
        <v>A12</v>
      </c>
      <c r="AA516">
        <f>IF(AA513&lt;=AA506,0,IF(AA513&lt;=AA507,(AA499-AA501)*(AA513-AA506)/2,(AA499-AA501)*(AA507-AA506)/2))</f>
        <v>0</v>
      </c>
      <c r="AB516">
        <f>IF(AB513&lt;=AB506,0,IF(AB513&lt;=AB507,(AB499-AB501)*(AB513-AB506)/2,(AB499-AB501)*(AB507-AB506)/2))</f>
        <v>0</v>
      </c>
      <c r="AC516">
        <f>IF(AC513&lt;=AC506,0,IF(AC513&lt;=AC507,(AC499-AC501)*(AC513-AC506)/2,(AC499-AC501)*(AC507-AC506)/2))</f>
        <v>0</v>
      </c>
      <c r="AD516">
        <f>IF(AD513&lt;=AD506,0,IF(AD513&lt;=AD507,(AD499-AD501)*(AD513-AD506)/2,(AD499-AD501)*(AD507-AD506)/2))</f>
        <v>0</v>
      </c>
      <c r="AP516" t="str">
        <v>Area of first rectangle</v>
      </c>
      <c r="AQ516" t="str">
        <v>A12</v>
      </c>
      <c r="AR516">
        <f>IF(AR513&lt;=AR506,0,IF(AR513&lt;=AR507,(AR499-AR501)*(AR513-AR506)/2,(AR499-AR501)*(AR507-AR506)/2))</f>
        <v>0</v>
      </c>
      <c r="AS516">
        <f>IF(AS513&lt;=AS506,0,IF(AS513&lt;=AS507,(AS499-AS501)*(AS513-AS506)/2,(AS499-AS501)*(AS507-AS506)/2))</f>
        <v>0</v>
      </c>
      <c r="AT516">
        <f>IF(AT513&lt;=AT506,0,IF(AT513&lt;=AT507,(AT499-AT501)*(AT513-AT506)/2,(AT499-AT501)*(AT507-AT506)/2))</f>
        <v>0</v>
      </c>
      <c r="AU516">
        <f>IF(AU513&lt;=AU506,0,IF(AU513&lt;=AU507,(AU499-AU501)*(AU513-AU506)/2,(AU499-AU501)*(AU507-AU506)/2))</f>
        <v>0</v>
      </c>
      <c r="BG516" t="str">
        <v>Area of first rectangle</v>
      </c>
      <c r="BH516" t="str">
        <v>A12</v>
      </c>
      <c r="BI516">
        <f>IF(BI513&lt;=BI506,0,IF(BI513&lt;=BI507,(BI499-BI501)*(BI513-BI506)/2,(BI499-BI501)*(BI507-BI506)/2))</f>
        <v>0</v>
      </c>
      <c r="BJ516">
        <f>IF(BJ513&lt;=BJ506,0,IF(BJ513&lt;=BJ507,(BJ499-BJ501)*(BJ513-BJ506)/2,(BJ499-BJ501)*(BJ507-BJ506)/2))</f>
        <v>0</v>
      </c>
      <c r="BK516">
        <f>IF(BK513&lt;=BK506,0,IF(BK513&lt;=BK507,(BK499-BK501)*(BK513-BK506)/2,(BK499-BK501)*(BK507-BK506)/2))</f>
        <v>0</v>
      </c>
      <c r="BL516">
        <f>IF(BL513&lt;=BL506,0,IF(BL513&lt;=BL507,(BL499-BL501)*(BL513-BL506)/2,(BL499-BL501)*(BL507-BL506)/2))</f>
        <v>0</v>
      </c>
      <c r="BX516" t="str">
        <v>Area of first rectangle</v>
      </c>
      <c r="BY516" t="str">
        <v>A12</v>
      </c>
      <c r="BZ516">
        <f>IF(BZ513&lt;=BZ506,0,IF(BZ513&lt;=BZ507,(BZ499-BZ501)*(BZ513-BZ506)/2,(BZ499-BZ501)*(BZ507-BZ506)/2))</f>
        <v>0</v>
      </c>
      <c r="CA516">
        <f>IF(CA513&lt;=CA506,0,IF(CA513&lt;=CA507,(CA499-CA501)*(CA513-CA506)/2,(CA499-CA501)*(CA507-CA506)/2))</f>
        <v>0</v>
      </c>
      <c r="CB516">
        <f>IF(CB513&lt;=CB506,0,IF(CB513&lt;=CB507,(CB499-CB501)*(CB513-CB506)/2,(CB499-CB501)*(CB507-CB506)/2))</f>
        <v>0</v>
      </c>
      <c r="CC516">
        <f>IF(CC513&lt;=CC506,0,IF(CC513&lt;=CC507,(CC499-CC501)*(CC513-CC506)/2,(CC499-CC501)*(CC507-CC506)/2))</f>
        <v>0</v>
      </c>
      <c r="CO516" t="str">
        <v>Area of first rectangle</v>
      </c>
      <c r="CP516" t="str">
        <v>A12</v>
      </c>
      <c r="CQ516">
        <f>IF(CQ513&lt;=CQ506,0,IF(CQ513&lt;=CQ507,(CQ499-CQ501)*(CQ513-CQ506)/2,(CQ499-CQ501)*(CQ507-CQ506)/2))</f>
        <v>0</v>
      </c>
      <c r="CR516">
        <f>IF(CR513&lt;=CR506,0,IF(CR513&lt;=CR507,(CR499-CR501)*(CR513-CR506)/2,(CR499-CR501)*(CR507-CR506)/2))</f>
        <v>0</v>
      </c>
      <c r="CS516">
        <f>IF(CS513&lt;=CS506,0,IF(CS513&lt;=CS507,(CS499-CS501)*(CS513-CS506)/2,(CS499-CS501)*(CS507-CS506)/2))</f>
        <v>0</v>
      </c>
      <c r="CT516">
        <f>IF(CT513&lt;=CT506,0,IF(CT513&lt;=CT507,(CT499-CT501)*(CT513-CT506)/2,(CT499-CT501)*(CT507-CT506)/2))</f>
        <v>0</v>
      </c>
      <c r="DF516" t="str">
        <v>Area of first rectangle</v>
      </c>
      <c r="DG516" t="str">
        <v>A12</v>
      </c>
      <c r="DH516">
        <f>IF(DH513&lt;=DH506,0,IF(DH513&lt;=DH507,(DH499-DH501)*(DH513-DH506)/2,(DH499-DH501)*(DH507-DH506)/2))</f>
        <v>0</v>
      </c>
      <c r="DI516">
        <f>IF(DI513&lt;=DI506,0,IF(DI513&lt;=DI507,(DI499-DI501)*(DI513-DI506)/2,(DI499-DI501)*(DI507-DI506)/2))</f>
        <v>0</v>
      </c>
      <c r="DJ516">
        <f>IF(DJ513&lt;=DJ506,0,IF(DJ513&lt;=DJ507,(DJ499-DJ501)*(DJ513-DJ506)/2,(DJ499-DJ501)*(DJ507-DJ506)/2))</f>
        <v>0</v>
      </c>
      <c r="DK516">
        <f>IF(DK513&lt;=DK506,0,IF(DK513&lt;=DK507,(DK499-DK501)*(DK513-DK506)/2,(DK499-DK501)*(DK507-DK506)/2))</f>
        <v>0</v>
      </c>
      <c r="DW516" t="str">
        <v>Area of first rectangle</v>
      </c>
      <c r="DX516" t="str">
        <v>A12</v>
      </c>
      <c r="DY516">
        <f>IF(DY513&lt;=DY506,0,IF(DY513&lt;=DY507,(DY499-DY501)*(DY513-DY506)/2,(DY499-DY501)*(DY507-DY506)/2))</f>
        <v>0</v>
      </c>
      <c r="DZ516">
        <f>IF(DZ513&lt;=DZ506,0,IF(DZ513&lt;=DZ507,(DZ499-DZ501)*(DZ513-DZ506)/2,(DZ499-DZ501)*(DZ507-DZ506)/2))</f>
        <v>0</v>
      </c>
      <c r="EA516">
        <f>IF(EA513&lt;=EA506,0,IF(EA513&lt;=EA507,(EA499-EA501)*(EA513-EA506)/2,(EA499-EA501)*(EA507-EA506)/2))</f>
        <v>0</v>
      </c>
      <c r="EB516">
        <f>IF(EB513&lt;=EB506,0,IF(EB513&lt;=EB507,(EB499-EB501)*(EB513-EB506)/2,(EB499-EB501)*(EB507-EB506)/2))</f>
        <v>0</v>
      </c>
    </row>
    <row r="517">
      <c r="H517" t="str">
        <v>Area of top triangular part</v>
      </c>
      <c r="I517" t="str">
        <v>A13</v>
      </c>
      <c r="J517">
        <f>IF(J513&lt;=J507,0,IF(J513&lt;=J498,(J513-J507)*(((J499-J501)/2)-J514)/2,J506*(J499-J501)/2))</f>
        <v>0</v>
      </c>
      <c r="K517">
        <f>IF(K513&lt;=K507,0,IF(K513&lt;=K498,(K513-K507)*(((K499-K501)/2)-K514)/2,K506*(K499-K501)/2))</f>
        <v>0</v>
      </c>
      <c r="L517">
        <f>IF(L513&lt;=L507,0,IF(L513&lt;=L498,(L513-L507)*(((L499-L501)/2)-L514)/2,L506*(L499-L501)/2))</f>
        <v>0</v>
      </c>
      <c r="M517">
        <f>IF(M513&lt;=M507,0,IF(M513&lt;=M498,(M513-M507)*(((M499-M501)/2)-M514)/2,M506*(M499-M501)/2))</f>
        <v>1</v>
      </c>
      <c r="Y517" t="str">
        <v>Area of top triangular part</v>
      </c>
      <c r="Z517" t="str">
        <v>A13</v>
      </c>
      <c r="AA517">
        <f>IF(AA513&lt;=AA507,0,IF(AA513&lt;=AA498,(AA513-AA507)*(((AA499-AA501)/2)-AA514)/2,AA506*(AA499-AA501)/2))</f>
        <v>0</v>
      </c>
      <c r="AB517">
        <f>IF(AB513&lt;=AB507,0,IF(AB513&lt;=AB498,(AB513-AB507)*(((AB499-AB501)/2)-AB514)/2,AB506*(AB499-AB501)/2))</f>
        <v>0</v>
      </c>
      <c r="AC517">
        <f>IF(AC513&lt;=AC507,0,IF(AC513&lt;=AC498,(AC513-AC507)*(((AC499-AC501)/2)-AC514)/2,AC506*(AC499-AC501)/2))</f>
        <v>0</v>
      </c>
      <c r="AD517">
        <f>IF(AD513&lt;=AD507,0,IF(AD513&lt;=AD498,(AD513-AD507)*(((AD499-AD501)/2)-AD514)/2,AD506*(AD499-AD501)/2))</f>
        <v>1</v>
      </c>
      <c r="AP517" t="str">
        <v>Area of top triangular part</v>
      </c>
      <c r="AQ517" t="str">
        <v>A13</v>
      </c>
      <c r="AR517">
        <f>IF(AR513&lt;=AR507,0,IF(AR513&lt;=AR498,(AR513-AR507)*(((AR499-AR501)/2)-AR514)/2,AR506*(AR499-AR501)/2))</f>
        <v>0</v>
      </c>
      <c r="AS517">
        <f>IF(AS513&lt;=AS507,0,IF(AS513&lt;=AS498,(AS513-AS507)*(((AS499-AS501)/2)-AS514)/2,AS506*(AS499-AS501)/2))</f>
        <v>0</v>
      </c>
      <c r="AT517">
        <f>IF(AT513&lt;=AT507,0,IF(AT513&lt;=AT498,(AT513-AT507)*(((AT499-AT501)/2)-AT514)/2,AT506*(AT499-AT501)/2))</f>
        <v>0</v>
      </c>
      <c r="AU517">
        <f>IF(AU513&lt;=AU507,0,IF(AU513&lt;=AU498,(AU513-AU507)*(((AU499-AU501)/2)-AU514)/2,AU506*(AU499-AU501)/2))</f>
        <v>1</v>
      </c>
      <c r="BG517" t="str">
        <v>Area of top triangular part</v>
      </c>
      <c r="BH517" t="str">
        <v>A13</v>
      </c>
      <c r="BI517">
        <f>IF(BI513&lt;=BI507,0,IF(BI513&lt;=BI498,(BI513-BI507)*(((BI499-BI501)/2)-BI514)/2,BI506*(BI499-BI501)/2))</f>
        <v>0</v>
      </c>
      <c r="BJ517">
        <f>IF(BJ513&lt;=BJ507,0,IF(BJ513&lt;=BJ498,(BJ513-BJ507)*(((BJ499-BJ501)/2)-BJ514)/2,BJ506*(BJ499-BJ501)/2))</f>
        <v>0</v>
      </c>
      <c r="BK517">
        <f>IF(BK513&lt;=BK507,0,IF(BK513&lt;=BK498,(BK513-BK507)*(((BK499-BK501)/2)-BK514)/2,BK506*(BK499-BK501)/2))</f>
        <v>0</v>
      </c>
      <c r="BL517">
        <f>IF(BL513&lt;=BL507,0,IF(BL513&lt;=BL498,(BL513-BL507)*(((BL499-BL501)/2)-BL514)/2,BL506*(BL499-BL501)/2))</f>
        <v>1</v>
      </c>
      <c r="BX517" t="str">
        <v>Area of top triangular part</v>
      </c>
      <c r="BY517" t="str">
        <v>A13</v>
      </c>
      <c r="BZ517">
        <f>IF(BZ513&lt;=BZ507,0,IF(BZ513&lt;=BZ498,(BZ513-BZ507)*(((BZ499-BZ501)/2)-BZ514)/2,BZ506*(BZ499-BZ501)/2))</f>
        <v>0</v>
      </c>
      <c r="CA517">
        <f>IF(CA513&lt;=CA507,0,IF(CA513&lt;=CA498,(CA513-CA507)*(((CA499-CA501)/2)-CA514)/2,CA506*(CA499-CA501)/2))</f>
        <v>0</v>
      </c>
      <c r="CB517">
        <f>IF(CB513&lt;=CB507,0,IF(CB513&lt;=CB498,(CB513-CB507)*(((CB499-CB501)/2)-CB514)/2,CB506*(CB499-CB501)/2))</f>
        <v>1</v>
      </c>
      <c r="CC517">
        <f>IF(CC513&lt;=CC507,0,IF(CC513&lt;=CC498,(CC513-CC507)*(((CC499-CC501)/2)-CC514)/2,CC506*(CC499-CC501)/2))</f>
        <v>100</v>
      </c>
      <c r="CO517" t="str">
        <v>Area of top triangular part</v>
      </c>
      <c r="CP517" t="str">
        <v>A13</v>
      </c>
      <c r="CQ517">
        <f>IF(CQ513&lt;=CQ507,0,IF(CQ513&lt;=CQ498,(CQ513-CQ507)*(((CQ499-CQ501)/2)-CQ514)/2,CQ506*(CQ499-CQ501)/2))</f>
        <v>0</v>
      </c>
      <c r="CR517">
        <f>IF(CR513&lt;=CR507,0,IF(CR513&lt;=CR498,(CR513-CR507)*(((CR499-CR501)/2)-CR514)/2,CR506*(CR499-CR501)/2))</f>
        <v>0</v>
      </c>
      <c r="CS517">
        <f>IF(CS513&lt;=CS507,0,IF(CS513&lt;=CS498,(CS513-CS507)*(((CS499-CS501)/2)-CS514)/2,CS506*(CS499-CS501)/2))</f>
        <v>1</v>
      </c>
      <c r="CT517">
        <f>IF(CT513&lt;=CT507,0,IF(CT513&lt;=CT498,(CT513-CT507)*(((CT499-CT501)/2)-CT514)/2,CT506*(CT499-CT501)/2))</f>
        <v>100</v>
      </c>
      <c r="DF517" t="str">
        <v>Area of top triangular part</v>
      </c>
      <c r="DG517" t="str">
        <v>A13</v>
      </c>
      <c r="DH517">
        <f>IF(DH513&lt;=DH507,0,IF(DH513&lt;=DH498,(DH513-DH507)*(((DH499-DH501)/2)-DH514)/2,DH506*(DH499-DH501)/2))</f>
        <v>0</v>
      </c>
      <c r="DI517">
        <f>IF(DI513&lt;=DI507,0,IF(DI513&lt;=DI498,(DI513-DI507)*(((DI499-DI501)/2)-DI514)/2,DI506*(DI499-DI501)/2))</f>
        <v>0</v>
      </c>
      <c r="DJ517">
        <f>IF(DJ513&lt;=DJ507,0,IF(DJ513&lt;=DJ498,(DJ513-DJ507)*(((DJ499-DJ501)/2)-DJ514)/2,DJ506*(DJ499-DJ501)/2))</f>
        <v>1</v>
      </c>
      <c r="DK517">
        <f>IF(DK513&lt;=DK507,0,IF(DK513&lt;=DK498,(DK513-DK507)*(((DK499-DK501)/2)-DK514)/2,DK506*(DK499-DK501)/2))</f>
        <v>100</v>
      </c>
      <c r="DW517" t="str">
        <v>Area of top triangular part</v>
      </c>
      <c r="DX517" t="str">
        <v>A13</v>
      </c>
      <c r="DY517">
        <f>IF(DY513&lt;=DY507,0,IF(DY513&lt;=DY498,(DY513-DY507)*(((DY499-DY501)/2)-DY514)/2,DY506*(DY499-DY501)/2))</f>
        <v>0</v>
      </c>
      <c r="DZ517">
        <f>IF(DZ513&lt;=DZ507,0,IF(DZ513&lt;=DZ498,(DZ513-DZ507)*(((DZ499-DZ501)/2)-DZ514)/2,DZ506*(DZ499-DZ501)/2))</f>
        <v>0</v>
      </c>
      <c r="EA517">
        <f>IF(EA513&lt;=EA507,0,IF(EA513&lt;=EA498,(EA513-EA507)*(((EA499-EA501)/2)-EA514)/2,EA506*(EA499-EA501)/2))</f>
        <v>1</v>
      </c>
      <c r="EB517">
        <f>IF(EB513&lt;=EB507,0,IF(EB513&lt;=EB498,(EB513-EB507)*(((EB499-EB501)/2)-EB514)/2,EB506*(EB499-EB501)/2))</f>
        <v>100</v>
      </c>
    </row>
    <row r="518">
      <c r="H518" t="str">
        <v>Area of bottom rectangular part</v>
      </c>
      <c r="I518" t="str">
        <v>A14</v>
      </c>
      <c r="J518">
        <f>IF(J513&lt;=J507,0,IF(J513&lt;=J498,J514*(J513-J507),0))</f>
        <v>0</v>
      </c>
      <c r="K518">
        <f>IF(K513&lt;=K507,0,IF(K513&lt;=K498,K514*(K513-K507),0))</f>
        <v>0</v>
      </c>
      <c r="L518">
        <f>IF(L513&lt;=L507,0,IF(L513&lt;=L498,L514*(L513-L507),0))</f>
        <v>0</v>
      </c>
      <c r="M518">
        <f>IF(M513&lt;=M507,0,IF(M513&lt;=M498,M514*(M513-M507),0))</f>
        <v>18</v>
      </c>
      <c r="Y518" t="str">
        <v>Area of bottom rectangular part</v>
      </c>
      <c r="Z518" t="str">
        <v>A14</v>
      </c>
      <c r="AA518">
        <f>IF(AA513&lt;=AA507,0,IF(AA513&lt;=AA498,AA514*(AA513-AA507),0))</f>
        <v>0</v>
      </c>
      <c r="AB518">
        <f>IF(AB513&lt;=AB507,0,IF(AB513&lt;=AB498,AB514*(AB513-AB507),0))</f>
        <v>0</v>
      </c>
      <c r="AC518">
        <f>IF(AC513&lt;=AC507,0,IF(AC513&lt;=AC498,AC514*(AC513-AC507),0))</f>
        <v>0</v>
      </c>
      <c r="AD518">
        <f>IF(AD513&lt;=AD507,0,IF(AD513&lt;=AD498,AD514*(AD513-AD507),0))</f>
        <v>18</v>
      </c>
      <c r="AP518" t="str">
        <v>Area of bottom rectangular part</v>
      </c>
      <c r="AQ518" t="str">
        <v>A14</v>
      </c>
      <c r="AR518">
        <f>IF(AR513&lt;=AR507,0,IF(AR513&lt;=AR498,AR514*(AR513-AR507),0))</f>
        <v>0</v>
      </c>
      <c r="AS518">
        <f>IF(AS513&lt;=AS507,0,IF(AS513&lt;=AS498,AS514*(AS513-AS507),0))</f>
        <v>0</v>
      </c>
      <c r="AT518">
        <f>IF(AT513&lt;=AT507,0,IF(AT513&lt;=AT498,AT514*(AT513-AT507),0))</f>
        <v>0</v>
      </c>
      <c r="AU518">
        <f>IF(AU513&lt;=AU507,0,IF(AU513&lt;=AU498,AU514*(AU513-AU507),0))</f>
        <v>18</v>
      </c>
      <c r="BG518" t="str">
        <v>Area of bottom rectangular part</v>
      </c>
      <c r="BH518" t="str">
        <v>A14</v>
      </c>
      <c r="BI518">
        <f>IF(BI513&lt;=BI507,0,IF(BI513&lt;=BI498,BI514*(BI513-BI507),0))</f>
        <v>0</v>
      </c>
      <c r="BJ518">
        <f>IF(BJ513&lt;=BJ507,0,IF(BJ513&lt;=BJ498,BJ514*(BJ513-BJ507),0))</f>
        <v>0</v>
      </c>
      <c r="BK518">
        <f>IF(BK513&lt;=BK507,0,IF(BK513&lt;=BK498,BK514*(BK513-BK507),0))</f>
        <v>0</v>
      </c>
      <c r="BL518">
        <f>IF(BL513&lt;=BL507,0,IF(BL513&lt;=BL498,BL514*(BL513-BL507),0))</f>
        <v>18</v>
      </c>
      <c r="BX518" t="str">
        <v>Area of bottom rectangular part</v>
      </c>
      <c r="BY518" t="str">
        <v>A14</v>
      </c>
      <c r="BZ518">
        <f>IF(BZ513&lt;=BZ507,0,IF(BZ513&lt;=BZ498,BZ514*(BZ513-BZ507),0))</f>
        <v>0</v>
      </c>
      <c r="CA518">
        <f>IF(CA513&lt;=CA507,0,IF(CA513&lt;=CA498,CA514*(CA513-CA507),0))</f>
        <v>0</v>
      </c>
      <c r="CB518">
        <f>IF(CB513&lt;=CB507,0,IF(CB513&lt;=CB498,CB514*(CB513-CB507),0))</f>
        <v>18</v>
      </c>
      <c r="CC518">
        <f>IF(CC513&lt;=CC507,0,IF(CC513&lt;=CC498,CC514*(CC513-CC507),0))</f>
        <v>0</v>
      </c>
      <c r="CO518" t="str">
        <v>Area of bottom rectangular part</v>
      </c>
      <c r="CP518" t="str">
        <v>A14</v>
      </c>
      <c r="CQ518">
        <f>IF(CQ513&lt;=CQ507,0,IF(CQ513&lt;=CQ498,CQ514*(CQ513-CQ507),0))</f>
        <v>0</v>
      </c>
      <c r="CR518">
        <f>IF(CR513&lt;=CR507,0,IF(CR513&lt;=CR498,CR514*(CR513-CR507),0))</f>
        <v>0</v>
      </c>
      <c r="CS518">
        <f>IF(CS513&lt;=CS507,0,IF(CS513&lt;=CS498,CS514*(CS513-CS507),0))</f>
        <v>18</v>
      </c>
      <c r="CT518">
        <f>IF(CT513&lt;=CT507,0,IF(CT513&lt;=CT498,CT514*(CT513-CT507),0))</f>
        <v>0</v>
      </c>
      <c r="DF518" t="str">
        <v>Area of bottom rectangular part</v>
      </c>
      <c r="DG518" t="str">
        <v>A14</v>
      </c>
      <c r="DH518">
        <f>IF(DH513&lt;=DH507,0,IF(DH513&lt;=DH498,DH514*(DH513-DH507),0))</f>
        <v>0</v>
      </c>
      <c r="DI518">
        <f>IF(DI513&lt;=DI507,0,IF(DI513&lt;=DI498,DI514*(DI513-DI507),0))</f>
        <v>0</v>
      </c>
      <c r="DJ518">
        <f>IF(DJ513&lt;=DJ507,0,IF(DJ513&lt;=DJ498,DJ514*(DJ513-DJ507),0))</f>
        <v>18</v>
      </c>
      <c r="DK518">
        <f>IF(DK513&lt;=DK507,0,IF(DK513&lt;=DK498,DK514*(DK513-DK507),0))</f>
        <v>0</v>
      </c>
      <c r="DW518" t="str">
        <v>Area of bottom rectangular part</v>
      </c>
      <c r="DX518" t="str">
        <v>A14</v>
      </c>
      <c r="DY518">
        <f>IF(DY513&lt;=DY507,0,IF(DY513&lt;=DY498,DY514*(DY513-DY507),0))</f>
        <v>0</v>
      </c>
      <c r="DZ518">
        <f>IF(DZ513&lt;=DZ507,0,IF(DZ513&lt;=DZ498,DZ514*(DZ513-DZ507),0))</f>
        <v>0</v>
      </c>
      <c r="EA518">
        <f>IF(EA513&lt;=EA507,0,IF(EA513&lt;=EA498,EA514*(EA513-EA507),0))</f>
        <v>18</v>
      </c>
      <c r="EB518">
        <f>IF(EB513&lt;=EB507,0,IF(EB513&lt;=EB498,EB514*(EB513-EB507),0))</f>
        <v>0</v>
      </c>
    </row>
    <row r="519">
      <c r="I519" t="str">
        <v>A1</v>
      </c>
      <c r="J519">
        <f>SUM(J515:J518)</f>
        <v>0</v>
      </c>
      <c r="K519">
        <f>SUM(K515:K518)</f>
        <v>7.5625</v>
      </c>
      <c r="L519">
        <f>SUM(L515:L518)</f>
        <v>30.25</v>
      </c>
      <c r="M519">
        <f>SUM(M515:M518)</f>
        <v>119</v>
      </c>
      <c r="Z519" t="str">
        <v>A1</v>
      </c>
      <c r="AA519">
        <f>SUM(AA515:AA518)</f>
        <v>0</v>
      </c>
      <c r="AB519">
        <f>SUM(AB515:AB518)</f>
        <v>7.5625</v>
      </c>
      <c r="AC519">
        <f>SUM(AC515:AC518)</f>
        <v>30.25</v>
      </c>
      <c r="AD519">
        <f>SUM(AD515:AD518)</f>
        <v>119</v>
      </c>
      <c r="AQ519" t="str">
        <v>A1</v>
      </c>
      <c r="AR519">
        <f>SUM(AR515:AR518)</f>
        <v>0</v>
      </c>
      <c r="AS519">
        <f>SUM(AS515:AS518)</f>
        <v>7.5625</v>
      </c>
      <c r="AT519">
        <f>SUM(AT515:AT518)</f>
        <v>30.25</v>
      </c>
      <c r="AU519">
        <f>SUM(AU515:AU518)</f>
        <v>119</v>
      </c>
      <c r="BH519" t="str">
        <v>A1</v>
      </c>
      <c r="BI519">
        <f>SUM(BI515:BI518)</f>
        <v>0</v>
      </c>
      <c r="BJ519">
        <f>SUM(BJ515:BJ518)</f>
        <v>7.5625</v>
      </c>
      <c r="BK519">
        <f>SUM(BK515:BK518)</f>
        <v>30.25</v>
      </c>
      <c r="BL519">
        <f>SUM(BL515:BL518)</f>
        <v>119</v>
      </c>
      <c r="BY519" t="str">
        <v>A1</v>
      </c>
      <c r="BZ519">
        <f>SUM(BZ515:BZ518)</f>
        <v>0</v>
      </c>
      <c r="CA519">
        <f>SUM(CA515:CA518)</f>
        <v>30.25</v>
      </c>
      <c r="CB519">
        <f>SUM(CB515:CB518)</f>
        <v>119</v>
      </c>
      <c r="CC519">
        <f>SUM(CC515:CC518)</f>
        <v>200</v>
      </c>
      <c r="CP519" t="str">
        <v>A1</v>
      </c>
      <c r="CQ519">
        <f>SUM(CQ515:CQ518)</f>
        <v>0</v>
      </c>
      <c r="CR519">
        <f>SUM(CR515:CR518)</f>
        <v>30.25</v>
      </c>
      <c r="CS519">
        <f>SUM(CS515:CS518)</f>
        <v>119</v>
      </c>
      <c r="CT519">
        <f>SUM(CT515:CT518)</f>
        <v>200</v>
      </c>
      <c r="DG519" t="str">
        <v>A1</v>
      </c>
      <c r="DH519">
        <f>SUM(DH515:DH518)</f>
        <v>0</v>
      </c>
      <c r="DI519">
        <f>SUM(DI515:DI518)</f>
        <v>30.25</v>
      </c>
      <c r="DJ519">
        <f>SUM(DJ515:DJ518)</f>
        <v>119</v>
      </c>
      <c r="DK519">
        <f>SUM(DK515:DK518)</f>
        <v>200</v>
      </c>
      <c r="DX519" t="str">
        <v>A1</v>
      </c>
      <c r="DY519">
        <f>SUM(DY515:DY518)</f>
        <v>0</v>
      </c>
      <c r="DZ519">
        <f>SUM(DZ515:DZ518)</f>
        <v>30.25</v>
      </c>
      <c r="EA519">
        <f>SUM(EA515:EA518)</f>
        <v>119</v>
      </c>
      <c r="EB519">
        <f>SUM(EB515:EB518)</f>
        <v>200</v>
      </c>
    </row>
    <row r="520">
      <c r="H520" t="str">
        <v>Distance from leading edge to centroid of first triangle</v>
      </c>
      <c r="I520" t="str">
        <v>d11</v>
      </c>
      <c r="J520">
        <f>IF(J513&lt;=J506,2*J513/3,2*J506/3)</f>
        <v>0</v>
      </c>
      <c r="K520">
        <f>IF(K513&lt;=K506,2*K513/3,2*K506/3)</f>
        <v>3.6666666666666665</v>
      </c>
      <c r="L520">
        <f>IF(L513&lt;=L506,2*L513/3,2*L506/3)</f>
        <v>7.333333333333333</v>
      </c>
      <c r="M520">
        <f>IF(M513&lt;=M506,2*M513/3,2*M506/3)</f>
        <v>13.333333333333334</v>
      </c>
      <c r="Y520" t="str">
        <v>Distance from leading edge to centroid of first triangle</v>
      </c>
      <c r="Z520" t="str">
        <v>d11</v>
      </c>
      <c r="AA520">
        <f>IF(AA513&lt;=AA506,2*AA513/3,2*AA506/3)</f>
        <v>0</v>
      </c>
      <c r="AB520">
        <f>IF(AB513&lt;=AB506,2*AB513/3,2*AB506/3)</f>
        <v>3.6666666666666665</v>
      </c>
      <c r="AC520">
        <f>IF(AC513&lt;=AC506,2*AC513/3,2*AC506/3)</f>
        <v>7.333333333333333</v>
      </c>
      <c r="AD520">
        <f>IF(AD513&lt;=AD506,2*AD513/3,2*AD506/3)</f>
        <v>13.333333333333334</v>
      </c>
      <c r="AP520" t="str">
        <v>Distance from leading edge to centroid of first triangle</v>
      </c>
      <c r="AQ520" t="str">
        <v>d11</v>
      </c>
      <c r="AR520">
        <f>IF(AR513&lt;=AR506,2*AR513/3,2*AR506/3)</f>
        <v>0</v>
      </c>
      <c r="AS520">
        <f>IF(AS513&lt;=AS506,2*AS513/3,2*AS506/3)</f>
        <v>3.6666666666666665</v>
      </c>
      <c r="AT520">
        <f>IF(AT513&lt;=AT506,2*AT513/3,2*AT506/3)</f>
        <v>7.333333333333333</v>
      </c>
      <c r="AU520">
        <f>IF(AU513&lt;=AU506,2*AU513/3,2*AU506/3)</f>
        <v>13.333333333333334</v>
      </c>
      <c r="BG520" t="str">
        <v>Distance from leading edge to centroid of first triangle</v>
      </c>
      <c r="BH520" t="str">
        <v>d11</v>
      </c>
      <c r="BI520">
        <f>IF(BI513&lt;=BI506,2*BI513/3,2*BI506/3)</f>
        <v>0</v>
      </c>
      <c r="BJ520">
        <f>IF(BJ513&lt;=BJ506,2*BJ513/3,2*BJ506/3)</f>
        <v>3.6666666666666665</v>
      </c>
      <c r="BK520">
        <f>IF(BK513&lt;=BK506,2*BK513/3,2*BK506/3)</f>
        <v>7.333333333333333</v>
      </c>
      <c r="BL520">
        <f>IF(BL513&lt;=BL506,2*BL513/3,2*BL506/3)</f>
        <v>13.333333333333334</v>
      </c>
      <c r="BX520" t="str">
        <v>Distance from leading edge to centroid of first triangle</v>
      </c>
      <c r="BY520" t="str">
        <v>d11</v>
      </c>
      <c r="BZ520">
        <f>IF(BZ513&lt;=BZ506,2*BZ513/3,2*BZ506/3)</f>
        <v>0</v>
      </c>
      <c r="CA520">
        <f>IF(CA513&lt;=CA506,2*CA513/3,2*CA506/3)</f>
        <v>3.6666666666666665</v>
      </c>
      <c r="CB520">
        <f>IF(CB513&lt;=CB506,2*CB513/3,2*CB506/3)</f>
        <v>6.666666666666667</v>
      </c>
      <c r="CC520">
        <f>IF(CC513&lt;=CC506,2*CC513/3,2*CC506/3)</f>
        <v>6.666666666666667</v>
      </c>
      <c r="CO520" t="str">
        <v>Distance from leading edge to centroid of first triangle</v>
      </c>
      <c r="CP520" t="str">
        <v>d11</v>
      </c>
      <c r="CQ520">
        <f>IF(CQ513&lt;=CQ506,2*CQ513/3,2*CQ506/3)</f>
        <v>0</v>
      </c>
      <c r="CR520">
        <f>IF(CR513&lt;=CR506,2*CR513/3,2*CR506/3)</f>
        <v>3.6666666666666665</v>
      </c>
      <c r="CS520">
        <f>IF(CS513&lt;=CS506,2*CS513/3,2*CS506/3)</f>
        <v>6.666666666666667</v>
      </c>
      <c r="CT520">
        <f>IF(CT513&lt;=CT506,2*CT513/3,2*CT506/3)</f>
        <v>6.666666666666667</v>
      </c>
      <c r="DF520" t="str">
        <v>Distance from leading edge to centroid of first triangle</v>
      </c>
      <c r="DG520" t="str">
        <v>d11</v>
      </c>
      <c r="DH520">
        <f>IF(DH513&lt;=DH506,2*DH513/3,2*DH506/3)</f>
        <v>0</v>
      </c>
      <c r="DI520">
        <f>IF(DI513&lt;=DI506,2*DI513/3,2*DI506/3)</f>
        <v>3.6666666666666665</v>
      </c>
      <c r="DJ520">
        <f>IF(DJ513&lt;=DJ506,2*DJ513/3,2*DJ506/3)</f>
        <v>6.666666666666667</v>
      </c>
      <c r="DK520">
        <f>IF(DK513&lt;=DK506,2*DK513/3,2*DK506/3)</f>
        <v>6.666666666666667</v>
      </c>
      <c r="DW520" t="str">
        <v>Distance from leading edge to centroid of first triangle</v>
      </c>
      <c r="DX520" t="str">
        <v>d11</v>
      </c>
      <c r="DY520">
        <f>IF(DY513&lt;=DY506,2*DY513/3,2*DY506/3)</f>
        <v>0</v>
      </c>
      <c r="DZ520">
        <f>IF(DZ513&lt;=DZ506,2*DZ513/3,2*DZ506/3)</f>
        <v>3.6666666666666665</v>
      </c>
      <c r="EA520">
        <f>IF(EA513&lt;=EA506,2*EA513/3,2*EA506/3)</f>
        <v>6.666666666666667</v>
      </c>
      <c r="EB520">
        <f>IF(EB513&lt;=EB506,2*EB513/3,2*EB506/3)</f>
        <v>6.666666666666667</v>
      </c>
    </row>
    <row r="521">
      <c r="H521" t="str">
        <v>Distance from leading edge to centroid of first rectangle</v>
      </c>
      <c r="I521" t="str">
        <v>d12</v>
      </c>
      <c r="J521">
        <f>IF(J513&lt;=J506,0,IF(J513&lt;=J507,J506+(J513-J506)/2,J506+(J507-J506)/2))</f>
        <v>0</v>
      </c>
      <c r="K521">
        <f>IF(K513&lt;=K506,0,IF(K513&lt;=K507,K506+(K513-K506)/2,K506+(K507-K506)/2))</f>
        <v>0</v>
      </c>
      <c r="L521">
        <f>IF(L513&lt;=L506,0,IF(L513&lt;=L507,L506+(L513-L506)/2,L506+(L507-L506)/2))</f>
        <v>0</v>
      </c>
      <c r="M521">
        <f>IF(M513&lt;=M506,0,IF(M513&lt;=M507,M506+(M513-M506)/2,M506+(M507-M506)/2))</f>
        <v>20</v>
      </c>
      <c r="Y521" t="str">
        <v>Distance from leading edge to centroid of first rectangle</v>
      </c>
      <c r="Z521" t="str">
        <v>d12</v>
      </c>
      <c r="AA521">
        <f>IF(AA513&lt;=AA506,0,IF(AA513&lt;=AA507,AA506+(AA513-AA506)/2,AA506+(AA507-AA506)/2))</f>
        <v>0</v>
      </c>
      <c r="AB521">
        <f>IF(AB513&lt;=AB506,0,IF(AB513&lt;=AB507,AB506+(AB513-AB506)/2,AB506+(AB507-AB506)/2))</f>
        <v>0</v>
      </c>
      <c r="AC521">
        <f>IF(AC513&lt;=AC506,0,IF(AC513&lt;=AC507,AC506+(AC513-AC506)/2,AC506+(AC507-AC506)/2))</f>
        <v>0</v>
      </c>
      <c r="AD521">
        <f>IF(AD513&lt;=AD506,0,IF(AD513&lt;=AD507,AD506+(AD513-AD506)/2,AD506+(AD507-AD506)/2))</f>
        <v>20</v>
      </c>
      <c r="AP521" t="str">
        <v>Distance from leading edge to centroid of first rectangle</v>
      </c>
      <c r="AQ521" t="str">
        <v>d12</v>
      </c>
      <c r="AR521">
        <f>IF(AR513&lt;=AR506,0,IF(AR513&lt;=AR507,AR506+(AR513-AR506)/2,AR506+(AR507-AR506)/2))</f>
        <v>0</v>
      </c>
      <c r="AS521">
        <f>IF(AS513&lt;=AS506,0,IF(AS513&lt;=AS507,AS506+(AS513-AS506)/2,AS506+(AS507-AS506)/2))</f>
        <v>0</v>
      </c>
      <c r="AT521">
        <f>IF(AT513&lt;=AT506,0,IF(AT513&lt;=AT507,AT506+(AT513-AT506)/2,AT506+(AT507-AT506)/2))</f>
        <v>0</v>
      </c>
      <c r="AU521">
        <f>IF(AU513&lt;=AU506,0,IF(AU513&lt;=AU507,AU506+(AU513-AU506)/2,AU506+(AU507-AU506)/2))</f>
        <v>20</v>
      </c>
      <c r="BG521" t="str">
        <v>Distance from leading edge to centroid of first rectangle</v>
      </c>
      <c r="BH521" t="str">
        <v>d12</v>
      </c>
      <c r="BI521">
        <f>IF(BI513&lt;=BI506,0,IF(BI513&lt;=BI507,BI506+(BI513-BI506)/2,BI506+(BI507-BI506)/2))</f>
        <v>0</v>
      </c>
      <c r="BJ521">
        <f>IF(BJ513&lt;=BJ506,0,IF(BJ513&lt;=BJ507,BJ506+(BJ513-BJ506)/2,BJ506+(BJ507-BJ506)/2))</f>
        <v>0</v>
      </c>
      <c r="BK521">
        <f>IF(BK513&lt;=BK506,0,IF(BK513&lt;=BK507,BK506+(BK513-BK506)/2,BK506+(BK507-BK506)/2))</f>
        <v>0</v>
      </c>
      <c r="BL521">
        <f>IF(BL513&lt;=BL506,0,IF(BL513&lt;=BL507,BL506+(BL513-BL506)/2,BL506+(BL507-BL506)/2))</f>
        <v>20</v>
      </c>
      <c r="BX521" t="str">
        <v>Distance from leading edge to centroid of first rectangle</v>
      </c>
      <c r="BY521" t="str">
        <v>d12</v>
      </c>
      <c r="BZ521">
        <f>IF(BZ513&lt;=BZ506,0,IF(BZ513&lt;=BZ507,BZ506+(BZ513-BZ506)/2,BZ506+(BZ507-BZ506)/2))</f>
        <v>0</v>
      </c>
      <c r="CA521">
        <f>IF(CA513&lt;=CA506,0,IF(CA513&lt;=CA507,CA506+(CA513-CA506)/2,CA506+(CA507-CA506)/2))</f>
        <v>0</v>
      </c>
      <c r="CB521">
        <f>IF(CB513&lt;=CB506,0,IF(CB513&lt;=CB507,CB506+(CB513-CB506)/2,CB506+(CB507-CB506)/2))</f>
        <v>10</v>
      </c>
      <c r="CC521">
        <f>IF(CC513&lt;=CC506,0,IF(CC513&lt;=CC507,CC506+(CC513-CC506)/2,CC506+(CC507-CC506)/2))</f>
        <v>10</v>
      </c>
      <c r="CO521" t="str">
        <v>Distance from leading edge to centroid of first rectangle</v>
      </c>
      <c r="CP521" t="str">
        <v>d12</v>
      </c>
      <c r="CQ521">
        <f>IF(CQ513&lt;=CQ506,0,IF(CQ513&lt;=CQ507,CQ506+(CQ513-CQ506)/2,CQ506+(CQ507-CQ506)/2))</f>
        <v>0</v>
      </c>
      <c r="CR521">
        <f>IF(CR513&lt;=CR506,0,IF(CR513&lt;=CR507,CR506+(CR513-CR506)/2,CR506+(CR507-CR506)/2))</f>
        <v>0</v>
      </c>
      <c r="CS521">
        <f>IF(CS513&lt;=CS506,0,IF(CS513&lt;=CS507,CS506+(CS513-CS506)/2,CS506+(CS507-CS506)/2))</f>
        <v>10</v>
      </c>
      <c r="CT521">
        <f>IF(CT513&lt;=CT506,0,IF(CT513&lt;=CT507,CT506+(CT513-CT506)/2,CT506+(CT507-CT506)/2))</f>
        <v>10</v>
      </c>
      <c r="DF521" t="str">
        <v>Distance from leading edge to centroid of first rectangle</v>
      </c>
      <c r="DG521" t="str">
        <v>d12</v>
      </c>
      <c r="DH521">
        <f>IF(DH513&lt;=DH506,0,IF(DH513&lt;=DH507,DH506+(DH513-DH506)/2,DH506+(DH507-DH506)/2))</f>
        <v>0</v>
      </c>
      <c r="DI521">
        <f>IF(DI513&lt;=DI506,0,IF(DI513&lt;=DI507,DI506+(DI513-DI506)/2,DI506+(DI507-DI506)/2))</f>
        <v>0</v>
      </c>
      <c r="DJ521">
        <f>IF(DJ513&lt;=DJ506,0,IF(DJ513&lt;=DJ507,DJ506+(DJ513-DJ506)/2,DJ506+(DJ507-DJ506)/2))</f>
        <v>10</v>
      </c>
      <c r="DK521">
        <f>IF(DK513&lt;=DK506,0,IF(DK513&lt;=DK507,DK506+(DK513-DK506)/2,DK506+(DK507-DK506)/2))</f>
        <v>10</v>
      </c>
      <c r="DW521" t="str">
        <v>Distance from leading edge to centroid of first rectangle</v>
      </c>
      <c r="DX521" t="str">
        <v>d12</v>
      </c>
      <c r="DY521">
        <f>IF(DY513&lt;=DY506,0,IF(DY513&lt;=DY507,DY506+(DY513-DY506)/2,DY506+(DY507-DY506)/2))</f>
        <v>0</v>
      </c>
      <c r="DZ521">
        <f>IF(DZ513&lt;=DZ506,0,IF(DZ513&lt;=DZ507,DZ506+(DZ513-DZ506)/2,DZ506+(DZ507-DZ506)/2))</f>
        <v>0</v>
      </c>
      <c r="EA521">
        <f>IF(EA513&lt;=EA506,0,IF(EA513&lt;=EA507,EA506+(EA513-EA506)/2,EA506+(EA507-EA506)/2))</f>
        <v>10</v>
      </c>
      <c r="EB521">
        <f>IF(EB513&lt;=EB506,0,IF(EB513&lt;=EB507,EB506+(EB513-EB506)/2,EB506+(EB507-EB506)/2))</f>
        <v>10</v>
      </c>
    </row>
    <row r="522">
      <c r="H522" t="str">
        <v>Distance from leading edge to centroid of top triangular part</v>
      </c>
      <c r="I522" t="str">
        <v>d13</v>
      </c>
      <c r="J522">
        <f>IF(J513&lt;=J507,0,IF(J513&lt;=J498,J507+(J513-J507)/3,J507+J506/3))</f>
        <v>0</v>
      </c>
      <c r="K522">
        <f>IF(K513&lt;=K507,0,IF(K513&lt;=K498,K507+(K513-K507)/3,K507+K506/3))</f>
        <v>0</v>
      </c>
      <c r="L522">
        <f>IF(L513&lt;=L507,0,IF(L513&lt;=L498,L507+(L513-L507)/3,L507+L506/3))</f>
        <v>0</v>
      </c>
      <c r="M522">
        <f>IF(M513&lt;=M507,0,IF(M513&lt;=M498,M507+(M513-M507)/3,M507+M506/3))</f>
        <v>20.666666666666668</v>
      </c>
      <c r="Y522" t="str">
        <v>Distance from leading edge to centroid of top triangular part</v>
      </c>
      <c r="Z522" t="str">
        <v>d13</v>
      </c>
      <c r="AA522">
        <f>IF(AA513&lt;=AA507,0,IF(AA513&lt;=AA498,AA507+(AA513-AA507)/3,AA507+AA506/3))</f>
        <v>0</v>
      </c>
      <c r="AB522">
        <f>IF(AB513&lt;=AB507,0,IF(AB513&lt;=AB498,AB507+(AB513-AB507)/3,AB507+AB506/3))</f>
        <v>0</v>
      </c>
      <c r="AC522">
        <f>IF(AC513&lt;=AC507,0,IF(AC513&lt;=AC498,AC507+(AC513-AC507)/3,AC507+AC506/3))</f>
        <v>0</v>
      </c>
      <c r="AD522">
        <f>IF(AD513&lt;=AD507,0,IF(AD513&lt;=AD498,AD507+(AD513-AD507)/3,AD507+AD506/3))</f>
        <v>20.666666666666668</v>
      </c>
      <c r="AP522" t="str">
        <v>Distance from leading edge to centroid of top triangular part</v>
      </c>
      <c r="AQ522" t="str">
        <v>d13</v>
      </c>
      <c r="AR522">
        <f>IF(AR513&lt;=AR507,0,IF(AR513&lt;=AR498,AR507+(AR513-AR507)/3,AR507+AR506/3))</f>
        <v>0</v>
      </c>
      <c r="AS522">
        <f>IF(AS513&lt;=AS507,0,IF(AS513&lt;=AS498,AS507+(AS513-AS507)/3,AS507+AS506/3))</f>
        <v>0</v>
      </c>
      <c r="AT522">
        <f>IF(AT513&lt;=AT507,0,IF(AT513&lt;=AT498,AT507+(AT513-AT507)/3,AT507+AT506/3))</f>
        <v>0</v>
      </c>
      <c r="AU522">
        <f>IF(AU513&lt;=AU507,0,IF(AU513&lt;=AU498,AU507+(AU513-AU507)/3,AU507+AU506/3))</f>
        <v>20.666666666666668</v>
      </c>
      <c r="BG522" t="str">
        <v>Distance from leading edge to centroid of top triangular part</v>
      </c>
      <c r="BH522" t="str">
        <v>d13</v>
      </c>
      <c r="BI522">
        <f>IF(BI513&lt;=BI507,0,IF(BI513&lt;=BI498,BI507+(BI513-BI507)/3,BI507+BI506/3))</f>
        <v>0</v>
      </c>
      <c r="BJ522">
        <f>IF(BJ513&lt;=BJ507,0,IF(BJ513&lt;=BJ498,BJ507+(BJ513-BJ507)/3,BJ507+BJ506/3))</f>
        <v>0</v>
      </c>
      <c r="BK522">
        <f>IF(BK513&lt;=BK507,0,IF(BK513&lt;=BK498,BK507+(BK513-BK507)/3,BK507+BK506/3))</f>
        <v>0</v>
      </c>
      <c r="BL522">
        <f>IF(BL513&lt;=BL507,0,IF(BL513&lt;=BL498,BL507+(BL513-BL507)/3,BL507+BL506/3))</f>
        <v>20.666666666666668</v>
      </c>
      <c r="BX522" t="str">
        <v>Distance from leading edge to centroid of top triangular part</v>
      </c>
      <c r="BY522" t="str">
        <v>d13</v>
      </c>
      <c r="BZ522">
        <f>IF(BZ513&lt;=BZ507,0,IF(BZ513&lt;=BZ498,BZ507+(BZ513-BZ507)/3,BZ507+BZ506/3))</f>
        <v>0</v>
      </c>
      <c r="CA522">
        <f>IF(CA513&lt;=CA507,0,IF(CA513&lt;=CA498,CA507+(CA513-CA507)/3,CA507+CA506/3))</f>
        <v>0</v>
      </c>
      <c r="CB522">
        <f>IF(CB513&lt;=CB507,0,IF(CB513&lt;=CB498,CB507+(CB513-CB507)/3,CB507+CB506/3))</f>
        <v>10.333333333333334</v>
      </c>
      <c r="CC522">
        <f>IF(CC513&lt;=CC507,0,IF(CC513&lt;=CC498,CC507+(CC513-CC507)/3,CC507+CC506/3))</f>
        <v>13.333333333333334</v>
      </c>
      <c r="CO522" t="str">
        <v>Distance from leading edge to centroid of top triangular part</v>
      </c>
      <c r="CP522" t="str">
        <v>d13</v>
      </c>
      <c r="CQ522">
        <f>IF(CQ513&lt;=CQ507,0,IF(CQ513&lt;=CQ498,CQ507+(CQ513-CQ507)/3,CQ507+CQ506/3))</f>
        <v>0</v>
      </c>
      <c r="CR522">
        <f>IF(CR513&lt;=CR507,0,IF(CR513&lt;=CR498,CR507+(CR513-CR507)/3,CR507+CR506/3))</f>
        <v>0</v>
      </c>
      <c r="CS522">
        <f>IF(CS513&lt;=CS507,0,IF(CS513&lt;=CS498,CS507+(CS513-CS507)/3,CS507+CS506/3))</f>
        <v>10.333333333333334</v>
      </c>
      <c r="CT522">
        <f>IF(CT513&lt;=CT507,0,IF(CT513&lt;=CT498,CT507+(CT513-CT507)/3,CT507+CT506/3))</f>
        <v>13.333333333333334</v>
      </c>
      <c r="DF522" t="str">
        <v>Distance from leading edge to centroid of top triangular part</v>
      </c>
      <c r="DG522" t="str">
        <v>d13</v>
      </c>
      <c r="DH522">
        <f>IF(DH513&lt;=DH507,0,IF(DH513&lt;=DH498,DH507+(DH513-DH507)/3,DH507+DH506/3))</f>
        <v>0</v>
      </c>
      <c r="DI522">
        <f>IF(DI513&lt;=DI507,0,IF(DI513&lt;=DI498,DI507+(DI513-DI507)/3,DI507+DI506/3))</f>
        <v>0</v>
      </c>
      <c r="DJ522">
        <f>IF(DJ513&lt;=DJ507,0,IF(DJ513&lt;=DJ498,DJ507+(DJ513-DJ507)/3,DJ507+DJ506/3))</f>
        <v>10.333333333333334</v>
      </c>
      <c r="DK522">
        <f>IF(DK513&lt;=DK507,0,IF(DK513&lt;=DK498,DK507+(DK513-DK507)/3,DK507+DK506/3))</f>
        <v>13.333333333333334</v>
      </c>
      <c r="DW522" t="str">
        <v>Distance from leading edge to centroid of top triangular part</v>
      </c>
      <c r="DX522" t="str">
        <v>d13</v>
      </c>
      <c r="DY522">
        <f>IF(DY513&lt;=DY507,0,IF(DY513&lt;=DY498,DY507+(DY513-DY507)/3,DY507+DY506/3))</f>
        <v>0</v>
      </c>
      <c r="DZ522">
        <f>IF(DZ513&lt;=DZ507,0,IF(DZ513&lt;=DZ498,DZ507+(DZ513-DZ507)/3,DZ507+DZ506/3))</f>
        <v>0</v>
      </c>
      <c r="EA522">
        <f>IF(EA513&lt;=EA507,0,IF(EA513&lt;=EA498,EA507+(EA513-EA507)/3,EA507+EA506/3))</f>
        <v>10.333333333333334</v>
      </c>
      <c r="EB522">
        <f>IF(EB513&lt;=EB507,0,IF(EB513&lt;=EB498,EB507+(EB513-EB507)/3,EB507+EB506/3))</f>
        <v>13.333333333333334</v>
      </c>
    </row>
    <row r="523">
      <c r="H523" t="str">
        <v>Distance from leading edge to centroid of bottom rectangular part</v>
      </c>
      <c r="I523" t="str">
        <v>d14</v>
      </c>
      <c r="J523">
        <f>IF(J513&lt;=J507,0,IF(J513&lt;=J498,J507+(J513-J507)/2,0))</f>
        <v>0</v>
      </c>
      <c r="K523">
        <f>IF(K513&lt;=K507,0,IF(K513&lt;=K498,K507+(K513-K507)/2,0))</f>
        <v>0</v>
      </c>
      <c r="L523">
        <f>IF(L513&lt;=L507,0,IF(L513&lt;=L498,L507+(L513-L507)/2,0))</f>
        <v>0</v>
      </c>
      <c r="M523">
        <f>IF(M513&lt;=M507,0,IF(M513&lt;=M498,M507+(M513-M507)/2,0))</f>
        <v>21</v>
      </c>
      <c r="Y523" t="str">
        <v>Distance from leading edge to centroid of bottom rectangular part</v>
      </c>
      <c r="Z523" t="str">
        <v>d14</v>
      </c>
      <c r="AA523">
        <f>IF(AA513&lt;=AA507,0,IF(AA513&lt;=AA498,AA507+(AA513-AA507)/2,0))</f>
        <v>0</v>
      </c>
      <c r="AB523">
        <f>IF(AB513&lt;=AB507,0,IF(AB513&lt;=AB498,AB507+(AB513-AB507)/2,0))</f>
        <v>0</v>
      </c>
      <c r="AC523">
        <f>IF(AC513&lt;=AC507,0,IF(AC513&lt;=AC498,AC507+(AC513-AC507)/2,0))</f>
        <v>0</v>
      </c>
      <c r="AD523">
        <f>IF(AD513&lt;=AD507,0,IF(AD513&lt;=AD498,AD507+(AD513-AD507)/2,0))</f>
        <v>21</v>
      </c>
      <c r="AP523" t="str">
        <v>Distance from leading edge to centroid of bottom rectangular part</v>
      </c>
      <c r="AQ523" t="str">
        <v>d14</v>
      </c>
      <c r="AR523">
        <f>IF(AR513&lt;=AR507,0,IF(AR513&lt;=AR498,AR507+(AR513-AR507)/2,0))</f>
        <v>0</v>
      </c>
      <c r="AS523">
        <f>IF(AS513&lt;=AS507,0,IF(AS513&lt;=AS498,AS507+(AS513-AS507)/2,0))</f>
        <v>0</v>
      </c>
      <c r="AT523">
        <f>IF(AT513&lt;=AT507,0,IF(AT513&lt;=AT498,AT507+(AT513-AT507)/2,0))</f>
        <v>0</v>
      </c>
      <c r="AU523">
        <f>IF(AU513&lt;=AU507,0,IF(AU513&lt;=AU498,AU507+(AU513-AU507)/2,0))</f>
        <v>21</v>
      </c>
      <c r="BG523" t="str">
        <v>Distance from leading edge to centroid of bottom rectangular part</v>
      </c>
      <c r="BH523" t="str">
        <v>d14</v>
      </c>
      <c r="BI523">
        <f>IF(BI513&lt;=BI507,0,IF(BI513&lt;=BI498,BI507+(BI513-BI507)/2,0))</f>
        <v>0</v>
      </c>
      <c r="BJ523">
        <f>IF(BJ513&lt;=BJ507,0,IF(BJ513&lt;=BJ498,BJ507+(BJ513-BJ507)/2,0))</f>
        <v>0</v>
      </c>
      <c r="BK523">
        <f>IF(BK513&lt;=BK507,0,IF(BK513&lt;=BK498,BK507+(BK513-BK507)/2,0))</f>
        <v>0</v>
      </c>
      <c r="BL523">
        <f>IF(BL513&lt;=BL507,0,IF(BL513&lt;=BL498,BL507+(BL513-BL507)/2,0))</f>
        <v>21</v>
      </c>
      <c r="BX523" t="str">
        <v>Distance from leading edge to centroid of bottom rectangular part</v>
      </c>
      <c r="BY523" t="str">
        <v>d14</v>
      </c>
      <c r="BZ523">
        <f>IF(BZ513&lt;=BZ507,0,IF(BZ513&lt;=BZ498,BZ507+(BZ513-BZ507)/2,0))</f>
        <v>0</v>
      </c>
      <c r="CA523">
        <f>IF(CA513&lt;=CA507,0,IF(CA513&lt;=CA498,CA507+(CA513-CA507)/2,0))</f>
        <v>0</v>
      </c>
      <c r="CB523">
        <f>IF(CB513&lt;=CB507,0,IF(CB513&lt;=CB498,CB507+(CB513-CB507)/2,0))</f>
        <v>10.5</v>
      </c>
      <c r="CC523">
        <f>IF(CC513&lt;=CC507,0,IF(CC513&lt;=CC498,CC507+(CC513-CC507)/2,0))</f>
        <v>15</v>
      </c>
      <c r="CO523" t="str">
        <v>Distance from leading edge to centroid of bottom rectangular part</v>
      </c>
      <c r="CP523" t="str">
        <v>d14</v>
      </c>
      <c r="CQ523">
        <f>IF(CQ513&lt;=CQ507,0,IF(CQ513&lt;=CQ498,CQ507+(CQ513-CQ507)/2,0))</f>
        <v>0</v>
      </c>
      <c r="CR523">
        <f>IF(CR513&lt;=CR507,0,IF(CR513&lt;=CR498,CR507+(CR513-CR507)/2,0))</f>
        <v>0</v>
      </c>
      <c r="CS523">
        <f>IF(CS513&lt;=CS507,0,IF(CS513&lt;=CS498,CS507+(CS513-CS507)/2,0))</f>
        <v>10.5</v>
      </c>
      <c r="CT523">
        <f>IF(CT513&lt;=CT507,0,IF(CT513&lt;=CT498,CT507+(CT513-CT507)/2,0))</f>
        <v>15</v>
      </c>
      <c r="DF523" t="str">
        <v>Distance from leading edge to centroid of bottom rectangular part</v>
      </c>
      <c r="DG523" t="str">
        <v>d14</v>
      </c>
      <c r="DH523">
        <f>IF(DH513&lt;=DH507,0,IF(DH513&lt;=DH498,DH507+(DH513-DH507)/2,0))</f>
        <v>0</v>
      </c>
      <c r="DI523">
        <f>IF(DI513&lt;=DI507,0,IF(DI513&lt;=DI498,DI507+(DI513-DI507)/2,0))</f>
        <v>0</v>
      </c>
      <c r="DJ523">
        <f>IF(DJ513&lt;=DJ507,0,IF(DJ513&lt;=DJ498,DJ507+(DJ513-DJ507)/2,0))</f>
        <v>10.5</v>
      </c>
      <c r="DK523">
        <f>IF(DK513&lt;=DK507,0,IF(DK513&lt;=DK498,DK507+(DK513-DK507)/2,0))</f>
        <v>15</v>
      </c>
      <c r="DW523" t="str">
        <v>Distance from leading edge to centroid of bottom rectangular part</v>
      </c>
      <c r="DX523" t="str">
        <v>d14</v>
      </c>
      <c r="DY523">
        <f>IF(DY513&lt;=DY507,0,IF(DY513&lt;=DY498,DY507+(DY513-DY507)/2,0))</f>
        <v>0</v>
      </c>
      <c r="DZ523">
        <f>IF(DZ513&lt;=DZ507,0,IF(DZ513&lt;=DZ498,DZ507+(DZ513-DZ507)/2,0))</f>
        <v>0</v>
      </c>
      <c r="EA523">
        <f>IF(EA513&lt;=EA507,0,IF(EA513&lt;=EA498,EA507+(EA513-EA507)/2,0))</f>
        <v>10.5</v>
      </c>
      <c r="EB523">
        <f>IF(EB513&lt;=EB507,0,IF(EB513&lt;=EB498,EB507+(EB513-EB507)/2,0))</f>
        <v>15</v>
      </c>
    </row>
    <row r="524">
      <c r="I524" t="str">
        <v>d1</v>
      </c>
      <c r="J524">
        <f>IF(J519=0,0,(J515*J520+J516*J521+J517*J522+J518*J523)/J519)</f>
        <v>0</v>
      </c>
      <c r="K524">
        <f>IF(K519=0,0,(K515*K520+K516*K521+K517*K522+K518*K523)/K519)</f>
        <v>3.6666666666666665</v>
      </c>
      <c r="L524">
        <f>IF(L519=0,0,(L515*L520+L516*L521+L517*L522+L518*L523)/L519)</f>
        <v>7.333333333333333</v>
      </c>
      <c r="M524">
        <f>IF(M519=0,0,(M515*M520+M516*M521+M517*M522+M518*M523)/M519)</f>
        <v>14.554621848739497</v>
      </c>
      <c r="Z524" t="str">
        <v>d1</v>
      </c>
      <c r="AA524">
        <f>IF(AA519=0,0,(AA515*AA520+AA516*AA521+AA517*AA522+AA518*AA523)/AA519)</f>
        <v>0</v>
      </c>
      <c r="AB524">
        <f>IF(AB519=0,0,(AB515*AB520+AB516*AB521+AB517*AB522+AB518*AB523)/AB519)</f>
        <v>3.6666666666666665</v>
      </c>
      <c r="AC524">
        <f>IF(AC519=0,0,(AC515*AC520+AC516*AC521+AC517*AC522+AC518*AC523)/AC519)</f>
        <v>7.333333333333333</v>
      </c>
      <c r="AD524">
        <f>IF(AD519=0,0,(AD515*AD520+AD516*AD521+AD517*AD522+AD518*AD523)/AD519)</f>
        <v>14.554621848739497</v>
      </c>
      <c r="AQ524" t="str">
        <v>d1</v>
      </c>
      <c r="AR524">
        <f>IF(AR519=0,0,(AR515*AR520+AR516*AR521+AR517*AR522+AR518*AR523)/AR519)</f>
        <v>0</v>
      </c>
      <c r="AS524">
        <f>IF(AS519=0,0,(AS515*AS520+AS516*AS521+AS517*AS522+AS518*AS523)/AS519)</f>
        <v>3.6666666666666665</v>
      </c>
      <c r="AT524">
        <f>IF(AT519=0,0,(AT515*AT520+AT516*AT521+AT517*AT522+AT518*AT523)/AT519)</f>
        <v>7.333333333333333</v>
      </c>
      <c r="AU524">
        <f>IF(AU519=0,0,(AU515*AU520+AU516*AU521+AU517*AU522+AU518*AU523)/AU519)</f>
        <v>14.554621848739497</v>
      </c>
      <c r="BH524" t="str">
        <v>d1</v>
      </c>
      <c r="BI524">
        <f>IF(BI519=0,0,(BI515*BI520+BI516*BI521+BI517*BI522+BI518*BI523)/BI519)</f>
        <v>0</v>
      </c>
      <c r="BJ524">
        <f>IF(BJ519=0,0,(BJ515*BJ520+BJ516*BJ521+BJ517*BJ522+BJ518*BJ523)/BJ519)</f>
        <v>3.6666666666666665</v>
      </c>
      <c r="BK524">
        <f>IF(BK519=0,0,(BK515*BK520+BK516*BK521+BK517*BK522+BK518*BK523)/BK519)</f>
        <v>7.333333333333333</v>
      </c>
      <c r="BL524">
        <f>IF(BL519=0,0,(BL515*BL520+BL516*BL521+BL517*BL522+BL518*BL523)/BL519)</f>
        <v>14.554621848739497</v>
      </c>
      <c r="BY524" t="str">
        <v>d1</v>
      </c>
      <c r="BZ524">
        <f>IF(BZ519=0,0,(BZ515*BZ520+BZ516*BZ521+BZ517*BZ522+BZ518*BZ523)/BZ519)</f>
        <v>0</v>
      </c>
      <c r="CA524">
        <f>IF(CA519=0,0,(CA515*CA520+CA516*CA521+CA517*CA522+CA518*CA523)/CA519)</f>
        <v>3.6666666666666665</v>
      </c>
      <c r="CB524">
        <f>IF(CB519=0,0,(CB515*CB520+CB516*CB521+CB517*CB522+CB518*CB523)/CB519)</f>
        <v>7.277310924369749</v>
      </c>
      <c r="CC524">
        <f>IF(CC519=0,0,(CC515*CC520+CC516*CC521+CC517*CC522+CC518*CC523)/CC519)</f>
        <v>10.000000000000002</v>
      </c>
      <c r="CP524" t="str">
        <v>d1</v>
      </c>
      <c r="CQ524">
        <f>IF(CQ519=0,0,(CQ515*CQ520+CQ516*CQ521+CQ517*CQ522+CQ518*CQ523)/CQ519)</f>
        <v>0</v>
      </c>
      <c r="CR524">
        <f>IF(CR519=0,0,(CR515*CR520+CR516*CR521+CR517*CR522+CR518*CR523)/CR519)</f>
        <v>3.6666666666666665</v>
      </c>
      <c r="CS524">
        <f>IF(CS519=0,0,(CS515*CS520+CS516*CS521+CS517*CS522+CS518*CS523)/CS519)</f>
        <v>7.277310924369749</v>
      </c>
      <c r="CT524">
        <f>IF(CT519=0,0,(CT515*CT520+CT516*CT521+CT517*CT522+CT518*CT523)/CT519)</f>
        <v>10.000000000000002</v>
      </c>
      <c r="DG524" t="str">
        <v>d1</v>
      </c>
      <c r="DH524">
        <f>IF(DH519=0,0,(DH515*DH520+DH516*DH521+DH517*DH522+DH518*DH523)/DH519)</f>
        <v>0</v>
      </c>
      <c r="DI524">
        <f>IF(DI519=0,0,(DI515*DI520+DI516*DI521+DI517*DI522+DI518*DI523)/DI519)</f>
        <v>3.6666666666666665</v>
      </c>
      <c r="DJ524">
        <f>IF(DJ519=0,0,(DJ515*DJ520+DJ516*DJ521+DJ517*DJ522+DJ518*DJ523)/DJ519)</f>
        <v>7.277310924369749</v>
      </c>
      <c r="DK524">
        <f>IF(DK519=0,0,(DK515*DK520+DK516*DK521+DK517*DK522+DK518*DK523)/DK519)</f>
        <v>10.000000000000002</v>
      </c>
      <c r="DX524" t="str">
        <v>d1</v>
      </c>
      <c r="DY524">
        <f>IF(DY519=0,0,(DY515*DY520+DY516*DY521+DY517*DY522+DY518*DY523)/DY519)</f>
        <v>0</v>
      </c>
      <c r="DZ524">
        <f>IF(DZ519=0,0,(DZ515*DZ520+DZ516*DZ521+DZ517*DZ522+DZ518*DZ523)/DZ519)</f>
        <v>3.6666666666666665</v>
      </c>
      <c r="EA524">
        <f>IF(EA519=0,0,(EA515*EA520+EA516*EA521+EA517*EA522+EA518*EA523)/EA519)</f>
        <v>7.277310924369749</v>
      </c>
      <c r="EB524">
        <f>IF(EB519=0,0,(EB515*EB520+EB516*EB521+EB517*EB522+EB518*EB523)/EB519)</f>
        <v>10.000000000000002</v>
      </c>
    </row>
    <row r="525">
      <c r="H525" t="str">
        <v>Distance from leading edge of second boundary (e.g., h/2) of area of interest (e.g., h/2-h)</v>
      </c>
      <c r="I525" t="str">
        <v>a2</v>
      </c>
      <c r="J525">
        <f>IF(J504/2&lt;=J498,J504/2,J498)</f>
        <v>5.5</v>
      </c>
      <c r="K525">
        <f>IF(J504&lt;=K498,J504,K498)</f>
        <v>11</v>
      </c>
      <c r="L525">
        <f>IF(2*J504&lt;=M498,2*J504,M498)</f>
        <v>22</v>
      </c>
      <c r="M525">
        <f>J498</f>
        <v>40</v>
      </c>
      <c r="Y525" t="str">
        <v>Distance from leading edge of second boundary (e.g., h/2) of area of interest (e.g., h/2-h)</v>
      </c>
      <c r="Z525" t="str">
        <v>a2</v>
      </c>
      <c r="AA525">
        <f>IF(AA504/2&lt;=AA498,AA504/2,AA498)</f>
        <v>5.5</v>
      </c>
      <c r="AB525">
        <f>IF(AA504&lt;=AB498,AA504,AB498)</f>
        <v>11</v>
      </c>
      <c r="AC525">
        <f>IF(2*AA504&lt;=AD498,2*AA504,AD498)</f>
        <v>22</v>
      </c>
      <c r="AD525">
        <f>AA498</f>
        <v>40</v>
      </c>
      <c r="AP525" t="str">
        <v>Distance from leading edge of second boundary (e.g., h/2) of area of interest (e.g., h/2-h)</v>
      </c>
      <c r="AQ525" t="str">
        <v>a2</v>
      </c>
      <c r="AR525">
        <f>IF(AR504/2&lt;=AR498,AR504/2,AR498)</f>
        <v>5.5</v>
      </c>
      <c r="AS525">
        <f>IF(AR504&lt;=AS498,AR504,AS498)</f>
        <v>11</v>
      </c>
      <c r="AT525">
        <f>IF(2*AR504&lt;=AU498,2*AR504,AU498)</f>
        <v>22</v>
      </c>
      <c r="AU525">
        <f>AR498</f>
        <v>40</v>
      </c>
      <c r="BG525" t="str">
        <v>Distance from leading edge of second boundary (e.g., h/2) of area of interest (e.g., h/2-h)</v>
      </c>
      <c r="BH525" t="str">
        <v>a2</v>
      </c>
      <c r="BI525">
        <f>IF(BI504/2&lt;=BI498,BI504/2,BI498)</f>
        <v>5.5</v>
      </c>
      <c r="BJ525">
        <f>IF(BI504&lt;=BJ498,BI504,BJ498)</f>
        <v>11</v>
      </c>
      <c r="BK525">
        <f>IF(2*BI504&lt;=BL498,2*BI504,BL498)</f>
        <v>22</v>
      </c>
      <c r="BL525">
        <f>BI498</f>
        <v>40</v>
      </c>
      <c r="BX525" t="str">
        <v>Distance from leading edge of second boundary (e.g., h/2) of area of interest (e.g., h/2-h)</v>
      </c>
      <c r="BY525" t="str">
        <v>a2</v>
      </c>
      <c r="BZ525">
        <f>IF(BZ504/2&lt;=BZ498,BZ504/2,BZ498)</f>
        <v>5.5</v>
      </c>
      <c r="CA525">
        <f>IF(BZ504&lt;=CA498,BZ504,CA498)</f>
        <v>11</v>
      </c>
      <c r="CB525">
        <f>IF(2*BZ504&lt;=CC498,2*BZ504,CC498)</f>
        <v>20</v>
      </c>
      <c r="CC525">
        <f>BZ498</f>
        <v>20</v>
      </c>
      <c r="CO525" t="str">
        <v>Distance from leading edge of second boundary (e.g., h/2) of area of interest (e.g., h/2-h)</v>
      </c>
      <c r="CP525" t="str">
        <v>a2</v>
      </c>
      <c r="CQ525">
        <f>IF(CQ504/2&lt;=CQ498,CQ504/2,CQ498)</f>
        <v>5.5</v>
      </c>
      <c r="CR525">
        <f>IF(CQ504&lt;=CR498,CQ504,CR498)</f>
        <v>11</v>
      </c>
      <c r="CS525">
        <f>IF(2*CQ504&lt;=CT498,2*CQ504,CT498)</f>
        <v>20</v>
      </c>
      <c r="CT525">
        <f>CQ498</f>
        <v>20</v>
      </c>
      <c r="DF525" t="str">
        <v>Distance from leading edge of second boundary (e.g., h/2) of area of interest (e.g., h/2-h)</v>
      </c>
      <c r="DG525" t="str">
        <v>a2</v>
      </c>
      <c r="DH525">
        <f>IF(DH504/2&lt;=DH498,DH504/2,DH498)</f>
        <v>5.5</v>
      </c>
      <c r="DI525">
        <f>IF(DH504&lt;=DI498,DH504,DI498)</f>
        <v>11</v>
      </c>
      <c r="DJ525">
        <f>IF(2*DH504&lt;=DK498,2*DH504,DK498)</f>
        <v>20</v>
      </c>
      <c r="DK525">
        <f>DH498</f>
        <v>20</v>
      </c>
      <c r="DW525" t="str">
        <v>Distance from leading edge of second boundary (e.g., h/2) of area of interest (e.g., h/2-h)</v>
      </c>
      <c r="DX525" t="str">
        <v>a2</v>
      </c>
      <c r="DY525">
        <f>IF(DY504/2&lt;=DY498,DY504/2,DY498)</f>
        <v>5.5</v>
      </c>
      <c r="DZ525">
        <f>IF(DY504&lt;=DZ498,DY504,DZ498)</f>
        <v>11</v>
      </c>
      <c r="EA525">
        <f>IF(2*DY504&lt;=EB498,2*DY504,EB498)</f>
        <v>20</v>
      </c>
      <c r="EB525">
        <f>DY498</f>
        <v>20</v>
      </c>
    </row>
    <row r="526">
      <c r="I526" t="str">
        <v>b2</v>
      </c>
      <c r="J526">
        <f>IF(J525&lt;=J506,J525*(J499-J501)/2/J506,IF(J525&lt;=J507,"",IF(J525&lt;=J498,(J506-J525+J507)*(J499-J501)/2/J506,"")))</f>
        <v>2.75</v>
      </c>
      <c r="K526">
        <f>IF(K525&lt;=K506,K525*(K499-K501)/2/K506,IF(K525&lt;=K507,"",IF(K525&lt;=K498,(K506-K525+K507)*(K499-K501)/2/K506,"")))</f>
        <v>5.5</v>
      </c>
      <c r="L526">
        <f>IF(L525&lt;=L506,L525*(L499-L501)/2/L506,IF(L525&lt;=L507,"",IF(L525&lt;=L498,(L506-L525+L507)*(L499-L501)/2/L506,"")))</f>
        <v>9</v>
      </c>
      <c r="M526">
        <f>IF(M525&lt;=M506,M525*(M499-M501)/2/M506,IF(M525&lt;=M507,"",IF(M525&lt;=M498,(M506-M525+M507)*(M499-M501)/2/M506,"")))</f>
        <v>0</v>
      </c>
      <c r="Z526" t="str">
        <v>b2</v>
      </c>
      <c r="AA526">
        <f>IF(AA525&lt;=AA506,AA525*(AA499-AA501)/2/AA506,IF(AA525&lt;=AA507,"",IF(AA525&lt;=AA498,(AA506-AA525+AA507)*(AA499-AA501)/2/AA506,"")))</f>
        <v>2.75</v>
      </c>
      <c r="AB526">
        <f>IF(AB525&lt;=AB506,AB525*(AB499-AB501)/2/AB506,IF(AB525&lt;=AB507,"",IF(AB525&lt;=AB498,(AB506-AB525+AB507)*(AB499-AB501)/2/AB506,"")))</f>
        <v>5.5</v>
      </c>
      <c r="AC526">
        <f>IF(AC525&lt;=AC506,AC525*(AC499-AC501)/2/AC506,IF(AC525&lt;=AC507,"",IF(AC525&lt;=AC498,(AC506-AC525+AC507)*(AC499-AC501)/2/AC506,"")))</f>
        <v>9</v>
      </c>
      <c r="AD526">
        <f>IF(AD525&lt;=AD506,AD525*(AD499-AD501)/2/AD506,IF(AD525&lt;=AD507,"",IF(AD525&lt;=AD498,(AD506-AD525+AD507)*(AD499-AD501)/2/AD506,"")))</f>
        <v>0</v>
      </c>
      <c r="AQ526" t="str">
        <v>b2</v>
      </c>
      <c r="AR526">
        <f>IF(AR525&lt;=AR506,AR525*(AR499-AR501)/2/AR506,IF(AR525&lt;=AR507,"",IF(AR525&lt;=AR498,(AR506-AR525+AR507)*(AR499-AR501)/2/AR506,"")))</f>
        <v>2.75</v>
      </c>
      <c r="AS526">
        <f>IF(AS525&lt;=AS506,AS525*(AS499-AS501)/2/AS506,IF(AS525&lt;=AS507,"",IF(AS525&lt;=AS498,(AS506-AS525+AS507)*(AS499-AS501)/2/AS506,"")))</f>
        <v>5.5</v>
      </c>
      <c r="AT526">
        <f>IF(AT525&lt;=AT506,AT525*(AT499-AT501)/2/AT506,IF(AT525&lt;=AT507,"",IF(AT525&lt;=AT498,(AT506-AT525+AT507)*(AT499-AT501)/2/AT506,"")))</f>
        <v>9</v>
      </c>
      <c r="AU526">
        <f>IF(AU525&lt;=AU506,AU525*(AU499-AU501)/2/AU506,IF(AU525&lt;=AU507,"",IF(AU525&lt;=AU498,(AU506-AU525+AU507)*(AU499-AU501)/2/AU506,"")))</f>
        <v>0</v>
      </c>
      <c r="BH526" t="str">
        <v>b2</v>
      </c>
      <c r="BI526">
        <f>IF(BI525&lt;=BI506,BI525*(BI499-BI501)/2/BI506,IF(BI525&lt;=BI507,"",IF(BI525&lt;=BI498,(BI506-BI525+BI507)*(BI499-BI501)/2/BI506,"")))</f>
        <v>2.75</v>
      </c>
      <c r="BJ526">
        <f>IF(BJ525&lt;=BJ506,BJ525*(BJ499-BJ501)/2/BJ506,IF(BJ525&lt;=BJ507,"",IF(BJ525&lt;=BJ498,(BJ506-BJ525+BJ507)*(BJ499-BJ501)/2/BJ506,"")))</f>
        <v>5.5</v>
      </c>
      <c r="BK526">
        <f>IF(BK525&lt;=BK506,BK525*(BK499-BK501)/2/BK506,IF(BK525&lt;=BK507,"",IF(BK525&lt;=BK498,(BK506-BK525+BK507)*(BK499-BK501)/2/BK506,"")))</f>
        <v>9</v>
      </c>
      <c r="BL526">
        <f>IF(BL525&lt;=BL506,BL525*(BL499-BL501)/2/BL506,IF(BL525&lt;=BL507,"",IF(BL525&lt;=BL498,(BL506-BL525+BL507)*(BL499-BL501)/2/BL506,"")))</f>
        <v>0</v>
      </c>
      <c r="BY526" t="str">
        <v>b2</v>
      </c>
      <c r="BZ526">
        <f>IF(BZ525&lt;=BZ506,BZ525*(BZ499-BZ501)/2/BZ506,IF(BZ525&lt;=BZ507,"",IF(BZ525&lt;=BZ498,(BZ506-BZ525+BZ507)*(BZ499-BZ501)/2/BZ506,"")))</f>
        <v>11</v>
      </c>
      <c r="CA526">
        <f>IF(CA525&lt;=CA506,CA525*(CA499-CA501)/2/CA506,IF(CA525&lt;=CA507,"",IF(CA525&lt;=CA498,(CA506-CA525+CA507)*(CA499-CA501)/2/CA506,"")))</f>
        <v>18</v>
      </c>
      <c r="CB526">
        <f>IF(CB525&lt;=CB506,CB525*(CB499-CB501)/2/CB506,IF(CB525&lt;=CB507,"",IF(CB525&lt;=CB498,(CB506-CB525+CB507)*(CB499-CB501)/2/CB506,"")))</f>
        <v>0</v>
      </c>
      <c r="CC526">
        <f>IF(CC525&lt;=CC506,CC525*(CC499-CC501)/2/CC506,IF(CC525&lt;=CC507,"",IF(CC525&lt;=CC498,(CC506-CC525+CC507)*(CC499-CC501)/2/CC506,"")))</f>
        <v>0</v>
      </c>
      <c r="CP526" t="str">
        <v>b2</v>
      </c>
      <c r="CQ526">
        <f>IF(CQ525&lt;=CQ506,CQ525*(CQ499-CQ501)/2/CQ506,IF(CQ525&lt;=CQ507,"",IF(CQ525&lt;=CQ498,(CQ506-CQ525+CQ507)*(CQ499-CQ501)/2/CQ506,"")))</f>
        <v>11</v>
      </c>
      <c r="CR526">
        <f>IF(CR525&lt;=CR506,CR525*(CR499-CR501)/2/CR506,IF(CR525&lt;=CR507,"",IF(CR525&lt;=CR498,(CR506-CR525+CR507)*(CR499-CR501)/2/CR506,"")))</f>
        <v>18</v>
      </c>
      <c r="CS526">
        <f>IF(CS525&lt;=CS506,CS525*(CS499-CS501)/2/CS506,IF(CS525&lt;=CS507,"",IF(CS525&lt;=CS498,(CS506-CS525+CS507)*(CS499-CS501)/2/CS506,"")))</f>
        <v>0</v>
      </c>
      <c r="CT526">
        <f>IF(CT525&lt;=CT506,CT525*(CT499-CT501)/2/CT506,IF(CT525&lt;=CT507,"",IF(CT525&lt;=CT498,(CT506-CT525+CT507)*(CT499-CT501)/2/CT506,"")))</f>
        <v>0</v>
      </c>
      <c r="DG526" t="str">
        <v>b2</v>
      </c>
      <c r="DH526">
        <f>IF(DH525&lt;=DH506,DH525*(DH499-DH501)/2/DH506,IF(DH525&lt;=DH507,"",IF(DH525&lt;=DH498,(DH506-DH525+DH507)*(DH499-DH501)/2/DH506,"")))</f>
        <v>11</v>
      </c>
      <c r="DI526">
        <f>IF(DI525&lt;=DI506,DI525*(DI499-DI501)/2/DI506,IF(DI525&lt;=DI507,"",IF(DI525&lt;=DI498,(DI506-DI525+DI507)*(DI499-DI501)/2/DI506,"")))</f>
        <v>18</v>
      </c>
      <c r="DJ526">
        <f>IF(DJ525&lt;=DJ506,DJ525*(DJ499-DJ501)/2/DJ506,IF(DJ525&lt;=DJ507,"",IF(DJ525&lt;=DJ498,(DJ506-DJ525+DJ507)*(DJ499-DJ501)/2/DJ506,"")))</f>
        <v>0</v>
      </c>
      <c r="DK526">
        <f>IF(DK525&lt;=DK506,DK525*(DK499-DK501)/2/DK506,IF(DK525&lt;=DK507,"",IF(DK525&lt;=DK498,(DK506-DK525+DK507)*(DK499-DK501)/2/DK506,"")))</f>
        <v>0</v>
      </c>
      <c r="DX526" t="str">
        <v>b2</v>
      </c>
      <c r="DY526">
        <f>IF(DY525&lt;=DY506,DY525*(DY499-DY501)/2/DY506,IF(DY525&lt;=DY507,"",IF(DY525&lt;=DY498,(DY506-DY525+DY507)*(DY499-DY501)/2/DY506,"")))</f>
        <v>11</v>
      </c>
      <c r="DZ526">
        <f>IF(DZ525&lt;=DZ506,DZ525*(DZ499-DZ501)/2/DZ506,IF(DZ525&lt;=DZ507,"",IF(DZ525&lt;=DZ498,(DZ506-DZ525+DZ507)*(DZ499-DZ501)/2/DZ506,"")))</f>
        <v>18</v>
      </c>
      <c r="EA526">
        <f>IF(EA525&lt;=EA506,EA525*(EA499-EA501)/2/EA506,IF(EA525&lt;=EA507,"",IF(EA525&lt;=EA498,(EA506-EA525+EA507)*(EA499-EA501)/2/EA506,"")))</f>
        <v>0</v>
      </c>
      <c r="EB526">
        <f>IF(EB525&lt;=EB506,EB525*(EB499-EB501)/2/EB506,IF(EB525&lt;=EB507,"",IF(EB525&lt;=EB498,(EB506-EB525+EB507)*(EB499-EB501)/2/EB506,"")))</f>
        <v>0</v>
      </c>
    </row>
    <row r="527">
      <c r="H527" t="str">
        <v>Area of first trangle</v>
      </c>
      <c r="I527" t="str">
        <v>A21</v>
      </c>
      <c r="J527">
        <f>IF(J525&lt;=J506,J525^2*(J499-J501)/4/J506,J506*(J499-J501)/4)</f>
        <v>7.5625</v>
      </c>
      <c r="K527">
        <f>IF(K525&lt;=K506,K525^2*(K499-K501)/4/K506,K506*(K499-K501)/4)</f>
        <v>30.25</v>
      </c>
      <c r="L527">
        <f>IF(L525&lt;=L506,L525^2*(L499-L501)/4/L506,L506*(L499-L501)/4)</f>
        <v>100</v>
      </c>
      <c r="M527">
        <f>IF(M525&lt;=M506,M525^2*(M499-M501)/4/M506,M506*(M499-M501)/4)</f>
        <v>100</v>
      </c>
      <c r="Y527" t="str">
        <v>Area of first trangle</v>
      </c>
      <c r="Z527" t="str">
        <v>A21</v>
      </c>
      <c r="AA527">
        <f>IF(AA525&lt;=AA506,AA525^2*(AA499-AA501)/4/AA506,AA506*(AA499-AA501)/4)</f>
        <v>7.5625</v>
      </c>
      <c r="AB527">
        <f>IF(AB525&lt;=AB506,AB525^2*(AB499-AB501)/4/AB506,AB506*(AB499-AB501)/4)</f>
        <v>30.25</v>
      </c>
      <c r="AC527">
        <f>IF(AC525&lt;=AC506,AC525^2*(AC499-AC501)/4/AC506,AC506*(AC499-AC501)/4)</f>
        <v>100</v>
      </c>
      <c r="AD527">
        <f>IF(AD525&lt;=AD506,AD525^2*(AD499-AD501)/4/AD506,AD506*(AD499-AD501)/4)</f>
        <v>100</v>
      </c>
      <c r="AP527" t="str">
        <v>Area of first trangle</v>
      </c>
      <c r="AQ527" t="str">
        <v>A21</v>
      </c>
      <c r="AR527">
        <f>IF(AR525&lt;=AR506,AR525^2*(AR499-AR501)/4/AR506,AR506*(AR499-AR501)/4)</f>
        <v>7.5625</v>
      </c>
      <c r="AS527">
        <f>IF(AS525&lt;=AS506,AS525^2*(AS499-AS501)/4/AS506,AS506*(AS499-AS501)/4)</f>
        <v>30.25</v>
      </c>
      <c r="AT527">
        <f>IF(AT525&lt;=AT506,AT525^2*(AT499-AT501)/4/AT506,AT506*(AT499-AT501)/4)</f>
        <v>100</v>
      </c>
      <c r="AU527">
        <f>IF(AU525&lt;=AU506,AU525^2*(AU499-AU501)/4/AU506,AU506*(AU499-AU501)/4)</f>
        <v>100</v>
      </c>
      <c r="BG527" t="str">
        <v>Area of first trangle</v>
      </c>
      <c r="BH527" t="str">
        <v>A21</v>
      </c>
      <c r="BI527">
        <f>IF(BI525&lt;=BI506,BI525^2*(BI499-BI501)/4/BI506,BI506*(BI499-BI501)/4)</f>
        <v>7.5625</v>
      </c>
      <c r="BJ527">
        <f>IF(BJ525&lt;=BJ506,BJ525^2*(BJ499-BJ501)/4/BJ506,BJ506*(BJ499-BJ501)/4)</f>
        <v>30.25</v>
      </c>
      <c r="BK527">
        <f>IF(BK525&lt;=BK506,BK525^2*(BK499-BK501)/4/BK506,BK506*(BK499-BK501)/4)</f>
        <v>100</v>
      </c>
      <c r="BL527">
        <f>IF(BL525&lt;=BL506,BL525^2*(BL499-BL501)/4/BL506,BL506*(BL499-BL501)/4)</f>
        <v>100</v>
      </c>
      <c r="BX527" t="str">
        <v>Area of first trangle</v>
      </c>
      <c r="BY527" t="str">
        <v>A21</v>
      </c>
      <c r="BZ527">
        <f>IF(BZ525&lt;=BZ506,BZ525^2*(BZ499-BZ501)/4/BZ506,BZ506*(BZ499-BZ501)/4)</f>
        <v>30.25</v>
      </c>
      <c r="CA527">
        <f>IF(CA525&lt;=CA506,CA525^2*(CA499-CA501)/4/CA506,CA506*(CA499-CA501)/4)</f>
        <v>100</v>
      </c>
      <c r="CB527">
        <f>IF(CB525&lt;=CB506,CB525^2*(CB499-CB501)/4/CB506,CB506*(CB499-CB501)/4)</f>
        <v>100</v>
      </c>
      <c r="CC527">
        <f>IF(CC525&lt;=CC506,CC525^2*(CC499-CC501)/4/CC506,CC506*(CC499-CC501)/4)</f>
        <v>100</v>
      </c>
      <c r="CO527" t="str">
        <v>Area of first trangle</v>
      </c>
      <c r="CP527" t="str">
        <v>A21</v>
      </c>
      <c r="CQ527">
        <f>IF(CQ525&lt;=CQ506,CQ525^2*(CQ499-CQ501)/4/CQ506,CQ506*(CQ499-CQ501)/4)</f>
        <v>30.25</v>
      </c>
      <c r="CR527">
        <f>IF(CR525&lt;=CR506,CR525^2*(CR499-CR501)/4/CR506,CR506*(CR499-CR501)/4)</f>
        <v>100</v>
      </c>
      <c r="CS527">
        <f>IF(CS525&lt;=CS506,CS525^2*(CS499-CS501)/4/CS506,CS506*(CS499-CS501)/4)</f>
        <v>100</v>
      </c>
      <c r="CT527">
        <f>IF(CT525&lt;=CT506,CT525^2*(CT499-CT501)/4/CT506,CT506*(CT499-CT501)/4)</f>
        <v>100</v>
      </c>
      <c r="DF527" t="str">
        <v>Area of first trangle</v>
      </c>
      <c r="DG527" t="str">
        <v>A21</v>
      </c>
      <c r="DH527">
        <f>IF(DH525&lt;=DH506,DH525^2*(DH499-DH501)/4/DH506,DH506*(DH499-DH501)/4)</f>
        <v>30.25</v>
      </c>
      <c r="DI527">
        <f>IF(DI525&lt;=DI506,DI525^2*(DI499-DI501)/4/DI506,DI506*(DI499-DI501)/4)</f>
        <v>100</v>
      </c>
      <c r="DJ527">
        <f>IF(DJ525&lt;=DJ506,DJ525^2*(DJ499-DJ501)/4/DJ506,DJ506*(DJ499-DJ501)/4)</f>
        <v>100</v>
      </c>
      <c r="DK527">
        <f>IF(DK525&lt;=DK506,DK525^2*(DK499-DK501)/4/DK506,DK506*(DK499-DK501)/4)</f>
        <v>100</v>
      </c>
      <c r="DW527" t="str">
        <v>Area of first trangle</v>
      </c>
      <c r="DX527" t="str">
        <v>A21</v>
      </c>
      <c r="DY527">
        <f>IF(DY525&lt;=DY506,DY525^2*(DY499-DY501)/4/DY506,DY506*(DY499-DY501)/4)</f>
        <v>30.25</v>
      </c>
      <c r="DZ527">
        <f>IF(DZ525&lt;=DZ506,DZ525^2*(DZ499-DZ501)/4/DZ506,DZ506*(DZ499-DZ501)/4)</f>
        <v>100</v>
      </c>
      <c r="EA527">
        <f>IF(EA525&lt;=EA506,EA525^2*(EA499-EA501)/4/EA506,EA506*(EA499-EA501)/4)</f>
        <v>100</v>
      </c>
      <c r="EB527">
        <f>IF(EB525&lt;=EB506,EB525^2*(EB499-EB501)/4/EB506,EB506*(EB499-EB501)/4)</f>
        <v>100</v>
      </c>
    </row>
    <row r="528">
      <c r="H528" t="str">
        <v>Area of first rectangle</v>
      </c>
      <c r="I528" t="str">
        <v>A22</v>
      </c>
      <c r="J528">
        <f>IF(J525&lt;=J506,0,IF(J525&lt;=J507,(J499-J501)*(J525-J506)/2,(J499-J501)*(J507-J506)/2))</f>
        <v>0</v>
      </c>
      <c r="K528">
        <f>IF(K525&lt;=K506,0,IF(K525&lt;=K507,(K499-K501)*(K525-K506)/2,(K499-K501)*(K507-K506)/2))</f>
        <v>0</v>
      </c>
      <c r="L528">
        <f>IF(L525&lt;=L506,0,IF(L525&lt;=L507,(L499-L501)*(L525-L506)/2,(L499-L501)*(L507-L506)/2))</f>
        <v>0</v>
      </c>
      <c r="M528">
        <f>IF(M525&lt;=M506,0,IF(M525&lt;=M507,(M499-M501)*(M525-M506)/2,(M499-M501)*(M507-M506)/2))</f>
        <v>0</v>
      </c>
      <c r="Y528" t="str">
        <v>Area of first rectangle</v>
      </c>
      <c r="Z528" t="str">
        <v>A22</v>
      </c>
      <c r="AA528">
        <f>IF(AA525&lt;=AA506,0,IF(AA525&lt;=AA507,(AA499-AA501)*(AA525-AA506)/2,(AA499-AA501)*(AA507-AA506)/2))</f>
        <v>0</v>
      </c>
      <c r="AB528">
        <f>IF(AB525&lt;=AB506,0,IF(AB525&lt;=AB507,(AB499-AB501)*(AB525-AB506)/2,(AB499-AB501)*(AB507-AB506)/2))</f>
        <v>0</v>
      </c>
      <c r="AC528">
        <f>IF(AC525&lt;=AC506,0,IF(AC525&lt;=AC507,(AC499-AC501)*(AC525-AC506)/2,(AC499-AC501)*(AC507-AC506)/2))</f>
        <v>0</v>
      </c>
      <c r="AD528">
        <f>IF(AD525&lt;=AD506,0,IF(AD525&lt;=AD507,(AD499-AD501)*(AD525-AD506)/2,(AD499-AD501)*(AD507-AD506)/2))</f>
        <v>0</v>
      </c>
      <c r="AP528" t="str">
        <v>Area of first rectangle</v>
      </c>
      <c r="AQ528" t="str">
        <v>A22</v>
      </c>
      <c r="AR528">
        <f>IF(AR525&lt;=AR506,0,IF(AR525&lt;=AR507,(AR499-AR501)*(AR525-AR506)/2,(AR499-AR501)*(AR507-AR506)/2))</f>
        <v>0</v>
      </c>
      <c r="AS528">
        <f>IF(AS525&lt;=AS506,0,IF(AS525&lt;=AS507,(AS499-AS501)*(AS525-AS506)/2,(AS499-AS501)*(AS507-AS506)/2))</f>
        <v>0</v>
      </c>
      <c r="AT528">
        <f>IF(AT525&lt;=AT506,0,IF(AT525&lt;=AT507,(AT499-AT501)*(AT525-AT506)/2,(AT499-AT501)*(AT507-AT506)/2))</f>
        <v>0</v>
      </c>
      <c r="AU528">
        <f>IF(AU525&lt;=AU506,0,IF(AU525&lt;=AU507,(AU499-AU501)*(AU525-AU506)/2,(AU499-AU501)*(AU507-AU506)/2))</f>
        <v>0</v>
      </c>
      <c r="BG528" t="str">
        <v>Area of first rectangle</v>
      </c>
      <c r="BH528" t="str">
        <v>A22</v>
      </c>
      <c r="BI528">
        <f>IF(BI525&lt;=BI506,0,IF(BI525&lt;=BI507,(BI499-BI501)*(BI525-BI506)/2,(BI499-BI501)*(BI507-BI506)/2))</f>
        <v>0</v>
      </c>
      <c r="BJ528">
        <f>IF(BJ525&lt;=BJ506,0,IF(BJ525&lt;=BJ507,(BJ499-BJ501)*(BJ525-BJ506)/2,(BJ499-BJ501)*(BJ507-BJ506)/2))</f>
        <v>0</v>
      </c>
      <c r="BK528">
        <f>IF(BK525&lt;=BK506,0,IF(BK525&lt;=BK507,(BK499-BK501)*(BK525-BK506)/2,(BK499-BK501)*(BK507-BK506)/2))</f>
        <v>0</v>
      </c>
      <c r="BL528">
        <f>IF(BL525&lt;=BL506,0,IF(BL525&lt;=BL507,(BL499-BL501)*(BL525-BL506)/2,(BL499-BL501)*(BL507-BL506)/2))</f>
        <v>0</v>
      </c>
      <c r="BX528" t="str">
        <v>Area of first rectangle</v>
      </c>
      <c r="BY528" t="str">
        <v>A22</v>
      </c>
      <c r="BZ528">
        <f>IF(BZ525&lt;=BZ506,0,IF(BZ525&lt;=BZ507,(BZ499-BZ501)*(BZ525-BZ506)/2,(BZ499-BZ501)*(BZ507-BZ506)/2))</f>
        <v>0</v>
      </c>
      <c r="CA528">
        <f>IF(CA525&lt;=CA506,0,IF(CA525&lt;=CA507,(CA499-CA501)*(CA525-CA506)/2,(CA499-CA501)*(CA507-CA506)/2))</f>
        <v>0</v>
      </c>
      <c r="CB528">
        <f>IF(CB525&lt;=CB506,0,IF(CB525&lt;=CB507,(CB499-CB501)*(CB525-CB506)/2,(CB499-CB501)*(CB507-CB506)/2))</f>
        <v>0</v>
      </c>
      <c r="CC528">
        <f>IF(CC525&lt;=CC506,0,IF(CC525&lt;=CC507,(CC499-CC501)*(CC525-CC506)/2,(CC499-CC501)*(CC507-CC506)/2))</f>
        <v>0</v>
      </c>
      <c r="CO528" t="str">
        <v>Area of first rectangle</v>
      </c>
      <c r="CP528" t="str">
        <v>A22</v>
      </c>
      <c r="CQ528">
        <f>IF(CQ525&lt;=CQ506,0,IF(CQ525&lt;=CQ507,(CQ499-CQ501)*(CQ525-CQ506)/2,(CQ499-CQ501)*(CQ507-CQ506)/2))</f>
        <v>0</v>
      </c>
      <c r="CR528">
        <f>IF(CR525&lt;=CR506,0,IF(CR525&lt;=CR507,(CR499-CR501)*(CR525-CR506)/2,(CR499-CR501)*(CR507-CR506)/2))</f>
        <v>0</v>
      </c>
      <c r="CS528">
        <f>IF(CS525&lt;=CS506,0,IF(CS525&lt;=CS507,(CS499-CS501)*(CS525-CS506)/2,(CS499-CS501)*(CS507-CS506)/2))</f>
        <v>0</v>
      </c>
      <c r="CT528">
        <f>IF(CT525&lt;=CT506,0,IF(CT525&lt;=CT507,(CT499-CT501)*(CT525-CT506)/2,(CT499-CT501)*(CT507-CT506)/2))</f>
        <v>0</v>
      </c>
      <c r="DF528" t="str">
        <v>Area of first rectangle</v>
      </c>
      <c r="DG528" t="str">
        <v>A22</v>
      </c>
      <c r="DH528">
        <f>IF(DH525&lt;=DH506,0,IF(DH525&lt;=DH507,(DH499-DH501)*(DH525-DH506)/2,(DH499-DH501)*(DH507-DH506)/2))</f>
        <v>0</v>
      </c>
      <c r="DI528">
        <f>IF(DI525&lt;=DI506,0,IF(DI525&lt;=DI507,(DI499-DI501)*(DI525-DI506)/2,(DI499-DI501)*(DI507-DI506)/2))</f>
        <v>0</v>
      </c>
      <c r="DJ528">
        <f>IF(DJ525&lt;=DJ506,0,IF(DJ525&lt;=DJ507,(DJ499-DJ501)*(DJ525-DJ506)/2,(DJ499-DJ501)*(DJ507-DJ506)/2))</f>
        <v>0</v>
      </c>
      <c r="DK528">
        <f>IF(DK525&lt;=DK506,0,IF(DK525&lt;=DK507,(DK499-DK501)*(DK525-DK506)/2,(DK499-DK501)*(DK507-DK506)/2))</f>
        <v>0</v>
      </c>
      <c r="DW528" t="str">
        <v>Area of first rectangle</v>
      </c>
      <c r="DX528" t="str">
        <v>A22</v>
      </c>
      <c r="DY528">
        <f>IF(DY525&lt;=DY506,0,IF(DY525&lt;=DY507,(DY499-DY501)*(DY525-DY506)/2,(DY499-DY501)*(DY507-DY506)/2))</f>
        <v>0</v>
      </c>
      <c r="DZ528">
        <f>IF(DZ525&lt;=DZ506,0,IF(DZ525&lt;=DZ507,(DZ499-DZ501)*(DZ525-DZ506)/2,(DZ499-DZ501)*(DZ507-DZ506)/2))</f>
        <v>0</v>
      </c>
      <c r="EA528">
        <f>IF(EA525&lt;=EA506,0,IF(EA525&lt;=EA507,(EA499-EA501)*(EA525-EA506)/2,(EA499-EA501)*(EA507-EA506)/2))</f>
        <v>0</v>
      </c>
      <c r="EB528">
        <f>IF(EB525&lt;=EB506,0,IF(EB525&lt;=EB507,(EB499-EB501)*(EB525-EB506)/2,(EB499-EB501)*(EB507-EB506)/2))</f>
        <v>0</v>
      </c>
    </row>
    <row r="529">
      <c r="H529" t="str">
        <v>Area of top triangular part</v>
      </c>
      <c r="I529" t="str">
        <v>A23</v>
      </c>
      <c r="J529">
        <f>IF(J525&lt;=J507,0,IF(J525&lt;=J498,(J525-J507)*(((J499-J501)/2)-J526)/2,J506*(J499-J501)/2))</f>
        <v>0</v>
      </c>
      <c r="K529">
        <f>IF(K525&lt;=K507,0,IF(K525&lt;=K498,(K525-K507)*(((K499-K501)/2)-K526)/2,K506*(K499-K501)/2))</f>
        <v>0</v>
      </c>
      <c r="L529">
        <f>IF(L525&lt;=L507,0,IF(L525&lt;=L498,(L525-L507)*(((L499-L501)/2)-L526)/2,L506*(L499-L501)/2))</f>
        <v>1</v>
      </c>
      <c r="M529">
        <f>IF(M525&lt;=M507,0,IF(M525&lt;=M498,(M525-M507)*(((M499-M501)/2)-M526)/2,M506*(M499-M501)/2))</f>
        <v>100</v>
      </c>
      <c r="Y529" t="str">
        <v>Area of top triangular part</v>
      </c>
      <c r="Z529" t="str">
        <v>A23</v>
      </c>
      <c r="AA529">
        <f>IF(AA525&lt;=AA507,0,IF(AA525&lt;=AA498,(AA525-AA507)*(((AA499-AA501)/2)-AA526)/2,AA506*(AA499-AA501)/2))</f>
        <v>0</v>
      </c>
      <c r="AB529">
        <f>IF(AB525&lt;=AB507,0,IF(AB525&lt;=AB498,(AB525-AB507)*(((AB499-AB501)/2)-AB526)/2,AB506*(AB499-AB501)/2))</f>
        <v>0</v>
      </c>
      <c r="AC529">
        <f>IF(AC525&lt;=AC507,0,IF(AC525&lt;=AC498,(AC525-AC507)*(((AC499-AC501)/2)-AC526)/2,AC506*(AC499-AC501)/2))</f>
        <v>1</v>
      </c>
      <c r="AD529">
        <f>IF(AD525&lt;=AD507,0,IF(AD525&lt;=AD498,(AD525-AD507)*(((AD499-AD501)/2)-AD526)/2,AD506*(AD499-AD501)/2))</f>
        <v>100</v>
      </c>
      <c r="AP529" t="str">
        <v>Area of top triangular part</v>
      </c>
      <c r="AQ529" t="str">
        <v>A23</v>
      </c>
      <c r="AR529">
        <f>IF(AR525&lt;=AR507,0,IF(AR525&lt;=AR498,(AR525-AR507)*(((AR499-AR501)/2)-AR526)/2,AR506*(AR499-AR501)/2))</f>
        <v>0</v>
      </c>
      <c r="AS529">
        <f>IF(AS525&lt;=AS507,0,IF(AS525&lt;=AS498,(AS525-AS507)*(((AS499-AS501)/2)-AS526)/2,AS506*(AS499-AS501)/2))</f>
        <v>0</v>
      </c>
      <c r="AT529">
        <f>IF(AT525&lt;=AT507,0,IF(AT525&lt;=AT498,(AT525-AT507)*(((AT499-AT501)/2)-AT526)/2,AT506*(AT499-AT501)/2))</f>
        <v>1</v>
      </c>
      <c r="AU529">
        <f>IF(AU525&lt;=AU507,0,IF(AU525&lt;=AU498,(AU525-AU507)*(((AU499-AU501)/2)-AU526)/2,AU506*(AU499-AU501)/2))</f>
        <v>100</v>
      </c>
      <c r="BG529" t="str">
        <v>Area of top triangular part</v>
      </c>
      <c r="BH529" t="str">
        <v>A23</v>
      </c>
      <c r="BI529">
        <f>IF(BI525&lt;=BI507,0,IF(BI525&lt;=BI498,(BI525-BI507)*(((BI499-BI501)/2)-BI526)/2,BI506*(BI499-BI501)/2))</f>
        <v>0</v>
      </c>
      <c r="BJ529">
        <f>IF(BJ525&lt;=BJ507,0,IF(BJ525&lt;=BJ498,(BJ525-BJ507)*(((BJ499-BJ501)/2)-BJ526)/2,BJ506*(BJ499-BJ501)/2))</f>
        <v>0</v>
      </c>
      <c r="BK529">
        <f>IF(BK525&lt;=BK507,0,IF(BK525&lt;=BK498,(BK525-BK507)*(((BK499-BK501)/2)-BK526)/2,BK506*(BK499-BK501)/2))</f>
        <v>1</v>
      </c>
      <c r="BL529">
        <f>IF(BL525&lt;=BL507,0,IF(BL525&lt;=BL498,(BL525-BL507)*(((BL499-BL501)/2)-BL526)/2,BL506*(BL499-BL501)/2))</f>
        <v>100</v>
      </c>
      <c r="BX529" t="str">
        <v>Area of top triangular part</v>
      </c>
      <c r="BY529" t="str">
        <v>A23</v>
      </c>
      <c r="BZ529">
        <f>IF(BZ525&lt;=BZ507,0,IF(BZ525&lt;=BZ498,(BZ525-BZ507)*(((BZ499-BZ501)/2)-BZ526)/2,BZ506*(BZ499-BZ501)/2))</f>
        <v>0</v>
      </c>
      <c r="CA529">
        <f>IF(CA525&lt;=CA507,0,IF(CA525&lt;=CA498,(CA525-CA507)*(((CA499-CA501)/2)-CA526)/2,CA506*(CA499-CA501)/2))</f>
        <v>1</v>
      </c>
      <c r="CB529">
        <f>IF(CB525&lt;=CB507,0,IF(CB525&lt;=CB498,(CB525-CB507)*(((CB499-CB501)/2)-CB526)/2,CB506*(CB499-CB501)/2))</f>
        <v>100</v>
      </c>
      <c r="CC529">
        <f>IF(CC525&lt;=CC507,0,IF(CC525&lt;=CC498,(CC525-CC507)*(((CC499-CC501)/2)-CC526)/2,CC506*(CC499-CC501)/2))</f>
        <v>100</v>
      </c>
      <c r="CO529" t="str">
        <v>Area of top triangular part</v>
      </c>
      <c r="CP529" t="str">
        <v>A23</v>
      </c>
      <c r="CQ529">
        <f>IF(CQ525&lt;=CQ507,0,IF(CQ525&lt;=CQ498,(CQ525-CQ507)*(((CQ499-CQ501)/2)-CQ526)/2,CQ506*(CQ499-CQ501)/2))</f>
        <v>0</v>
      </c>
      <c r="CR529">
        <f>IF(CR525&lt;=CR507,0,IF(CR525&lt;=CR498,(CR525-CR507)*(((CR499-CR501)/2)-CR526)/2,CR506*(CR499-CR501)/2))</f>
        <v>1</v>
      </c>
      <c r="CS529">
        <f>IF(CS525&lt;=CS507,0,IF(CS525&lt;=CS498,(CS525-CS507)*(((CS499-CS501)/2)-CS526)/2,CS506*(CS499-CS501)/2))</f>
        <v>100</v>
      </c>
      <c r="CT529">
        <f>IF(CT525&lt;=CT507,0,IF(CT525&lt;=CT498,(CT525-CT507)*(((CT499-CT501)/2)-CT526)/2,CT506*(CT499-CT501)/2))</f>
        <v>100</v>
      </c>
      <c r="DF529" t="str">
        <v>Area of top triangular part</v>
      </c>
      <c r="DG529" t="str">
        <v>A23</v>
      </c>
      <c r="DH529">
        <f>IF(DH525&lt;=DH507,0,IF(DH525&lt;=DH498,(DH525-DH507)*(((DH499-DH501)/2)-DH526)/2,DH506*(DH499-DH501)/2))</f>
        <v>0</v>
      </c>
      <c r="DI529">
        <f>IF(DI525&lt;=DI507,0,IF(DI525&lt;=DI498,(DI525-DI507)*(((DI499-DI501)/2)-DI526)/2,DI506*(DI499-DI501)/2))</f>
        <v>1</v>
      </c>
      <c r="DJ529">
        <f>IF(DJ525&lt;=DJ507,0,IF(DJ525&lt;=DJ498,(DJ525-DJ507)*(((DJ499-DJ501)/2)-DJ526)/2,DJ506*(DJ499-DJ501)/2))</f>
        <v>100</v>
      </c>
      <c r="DK529">
        <f>IF(DK525&lt;=DK507,0,IF(DK525&lt;=DK498,(DK525-DK507)*(((DK499-DK501)/2)-DK526)/2,DK506*(DK499-DK501)/2))</f>
        <v>100</v>
      </c>
      <c r="DW529" t="str">
        <v>Area of top triangular part</v>
      </c>
      <c r="DX529" t="str">
        <v>A23</v>
      </c>
      <c r="DY529">
        <f>IF(DY525&lt;=DY507,0,IF(DY525&lt;=DY498,(DY525-DY507)*(((DY499-DY501)/2)-DY526)/2,DY506*(DY499-DY501)/2))</f>
        <v>0</v>
      </c>
      <c r="DZ529">
        <f>IF(DZ525&lt;=DZ507,0,IF(DZ525&lt;=DZ498,(DZ525-DZ507)*(((DZ499-DZ501)/2)-DZ526)/2,DZ506*(DZ499-DZ501)/2))</f>
        <v>1</v>
      </c>
      <c r="EA529">
        <f>IF(EA525&lt;=EA507,0,IF(EA525&lt;=EA498,(EA525-EA507)*(((EA499-EA501)/2)-EA526)/2,EA506*(EA499-EA501)/2))</f>
        <v>100</v>
      </c>
      <c r="EB529">
        <f>IF(EB525&lt;=EB507,0,IF(EB525&lt;=EB498,(EB525-EB507)*(((EB499-EB501)/2)-EB526)/2,EB506*(EB499-EB501)/2))</f>
        <v>100</v>
      </c>
    </row>
    <row r="530">
      <c r="H530" t="str">
        <v>Area of bottom rectangular part</v>
      </c>
      <c r="I530" t="str">
        <v>A24</v>
      </c>
      <c r="J530">
        <f>IF(J525&lt;=J507,0,IF(J525&lt;=J498,J526*(J525-J507),0))</f>
        <v>0</v>
      </c>
      <c r="K530">
        <f>IF(K525&lt;=K507,0,IF(K525&lt;=K498,K526*(K525-K507),0))</f>
        <v>0</v>
      </c>
      <c r="L530">
        <f>IF(L525&lt;=L507,0,IF(L525&lt;=L498,L526*(L525-L507),0))</f>
        <v>18</v>
      </c>
      <c r="M530">
        <f>IF(M525&lt;=M507,0,IF(M525&lt;=M498,M526*(M525-M507),0))</f>
        <v>0</v>
      </c>
      <c r="Y530" t="str">
        <v>Area of bottom rectangular part</v>
      </c>
      <c r="Z530" t="str">
        <v>A24</v>
      </c>
      <c r="AA530">
        <f>IF(AA525&lt;=AA507,0,IF(AA525&lt;=AA498,AA526*(AA525-AA507),0))</f>
        <v>0</v>
      </c>
      <c r="AB530">
        <f>IF(AB525&lt;=AB507,0,IF(AB525&lt;=AB498,AB526*(AB525-AB507),0))</f>
        <v>0</v>
      </c>
      <c r="AC530">
        <f>IF(AC525&lt;=AC507,0,IF(AC525&lt;=AC498,AC526*(AC525-AC507),0))</f>
        <v>18</v>
      </c>
      <c r="AD530">
        <f>IF(AD525&lt;=AD507,0,IF(AD525&lt;=AD498,AD526*(AD525-AD507),0))</f>
        <v>0</v>
      </c>
      <c r="AP530" t="str">
        <v>Area of bottom rectangular part</v>
      </c>
      <c r="AQ530" t="str">
        <v>A24</v>
      </c>
      <c r="AR530">
        <f>IF(AR525&lt;=AR507,0,IF(AR525&lt;=AR498,AR526*(AR525-AR507),0))</f>
        <v>0</v>
      </c>
      <c r="AS530">
        <f>IF(AS525&lt;=AS507,0,IF(AS525&lt;=AS498,AS526*(AS525-AS507),0))</f>
        <v>0</v>
      </c>
      <c r="AT530">
        <f>IF(AT525&lt;=AT507,0,IF(AT525&lt;=AT498,AT526*(AT525-AT507),0))</f>
        <v>18</v>
      </c>
      <c r="AU530">
        <f>IF(AU525&lt;=AU507,0,IF(AU525&lt;=AU498,AU526*(AU525-AU507),0))</f>
        <v>0</v>
      </c>
      <c r="BG530" t="str">
        <v>Area of bottom rectangular part</v>
      </c>
      <c r="BH530" t="str">
        <v>A24</v>
      </c>
      <c r="BI530">
        <f>IF(BI525&lt;=BI507,0,IF(BI525&lt;=BI498,BI526*(BI525-BI507),0))</f>
        <v>0</v>
      </c>
      <c r="BJ530">
        <f>IF(BJ525&lt;=BJ507,0,IF(BJ525&lt;=BJ498,BJ526*(BJ525-BJ507),0))</f>
        <v>0</v>
      </c>
      <c r="BK530">
        <f>IF(BK525&lt;=BK507,0,IF(BK525&lt;=BK498,BK526*(BK525-BK507),0))</f>
        <v>18</v>
      </c>
      <c r="BL530">
        <f>IF(BL525&lt;=BL507,0,IF(BL525&lt;=BL498,BL526*(BL525-BL507),0))</f>
        <v>0</v>
      </c>
      <c r="BX530" t="str">
        <v>Area of bottom rectangular part</v>
      </c>
      <c r="BY530" t="str">
        <v>A24</v>
      </c>
      <c r="BZ530">
        <f>IF(BZ525&lt;=BZ507,0,IF(BZ525&lt;=BZ498,BZ526*(BZ525-BZ507),0))</f>
        <v>0</v>
      </c>
      <c r="CA530">
        <f>IF(CA525&lt;=CA507,0,IF(CA525&lt;=CA498,CA526*(CA525-CA507),0))</f>
        <v>18</v>
      </c>
      <c r="CB530">
        <f>IF(CB525&lt;=CB507,0,IF(CB525&lt;=CB498,CB526*(CB525-CB507),0))</f>
        <v>0</v>
      </c>
      <c r="CC530">
        <f>IF(CC525&lt;=CC507,0,IF(CC525&lt;=CC498,CC526*(CC525-CC507),0))</f>
        <v>0</v>
      </c>
      <c r="CO530" t="str">
        <v>Area of bottom rectangular part</v>
      </c>
      <c r="CP530" t="str">
        <v>A24</v>
      </c>
      <c r="CQ530">
        <f>IF(CQ525&lt;=CQ507,0,IF(CQ525&lt;=CQ498,CQ526*(CQ525-CQ507),0))</f>
        <v>0</v>
      </c>
      <c r="CR530">
        <f>IF(CR525&lt;=CR507,0,IF(CR525&lt;=CR498,CR526*(CR525-CR507),0))</f>
        <v>18</v>
      </c>
      <c r="CS530">
        <f>IF(CS525&lt;=CS507,0,IF(CS525&lt;=CS498,CS526*(CS525-CS507),0))</f>
        <v>0</v>
      </c>
      <c r="CT530">
        <f>IF(CT525&lt;=CT507,0,IF(CT525&lt;=CT498,CT526*(CT525-CT507),0))</f>
        <v>0</v>
      </c>
      <c r="DF530" t="str">
        <v>Area of bottom rectangular part</v>
      </c>
      <c r="DG530" t="str">
        <v>A24</v>
      </c>
      <c r="DH530">
        <f>IF(DH525&lt;=DH507,0,IF(DH525&lt;=DH498,DH526*(DH525-DH507),0))</f>
        <v>0</v>
      </c>
      <c r="DI530">
        <f>IF(DI525&lt;=DI507,0,IF(DI525&lt;=DI498,DI526*(DI525-DI507),0))</f>
        <v>18</v>
      </c>
      <c r="DJ530">
        <f>IF(DJ525&lt;=DJ507,0,IF(DJ525&lt;=DJ498,DJ526*(DJ525-DJ507),0))</f>
        <v>0</v>
      </c>
      <c r="DK530">
        <f>IF(DK525&lt;=DK507,0,IF(DK525&lt;=DK498,DK526*(DK525-DK507),0))</f>
        <v>0</v>
      </c>
      <c r="DW530" t="str">
        <v>Area of bottom rectangular part</v>
      </c>
      <c r="DX530" t="str">
        <v>A24</v>
      </c>
      <c r="DY530">
        <f>IF(DY525&lt;=DY507,0,IF(DY525&lt;=DY498,DY526*(DY525-DY507),0))</f>
        <v>0</v>
      </c>
      <c r="DZ530">
        <f>IF(DZ525&lt;=DZ507,0,IF(DZ525&lt;=DZ498,DZ526*(DZ525-DZ507),0))</f>
        <v>18</v>
      </c>
      <c r="EA530">
        <f>IF(EA525&lt;=EA507,0,IF(EA525&lt;=EA498,EA526*(EA525-EA507),0))</f>
        <v>0</v>
      </c>
      <c r="EB530">
        <f>IF(EB525&lt;=EB507,0,IF(EB525&lt;=EB498,EB526*(EB525-EB507),0))</f>
        <v>0</v>
      </c>
    </row>
    <row r="531">
      <c r="I531" t="str">
        <v>A2</v>
      </c>
      <c r="J531">
        <f>SUM(J527:J530)</f>
        <v>7.5625</v>
      </c>
      <c r="K531">
        <f>SUM(K527:K530)</f>
        <v>30.25</v>
      </c>
      <c r="L531">
        <f>SUM(L527:L530)</f>
        <v>119</v>
      </c>
      <c r="M531">
        <f>SUM(M527:M530)</f>
        <v>200</v>
      </c>
      <c r="Z531" t="str">
        <v>A2</v>
      </c>
      <c r="AA531">
        <f>SUM(AA527:AA530)</f>
        <v>7.5625</v>
      </c>
      <c r="AB531">
        <f>SUM(AB527:AB530)</f>
        <v>30.25</v>
      </c>
      <c r="AC531">
        <f>SUM(AC527:AC530)</f>
        <v>119</v>
      </c>
      <c r="AD531">
        <f>SUM(AD527:AD530)</f>
        <v>200</v>
      </c>
      <c r="AQ531" t="str">
        <v>A2</v>
      </c>
      <c r="AR531">
        <f>SUM(AR527:AR530)</f>
        <v>7.5625</v>
      </c>
      <c r="AS531">
        <f>SUM(AS527:AS530)</f>
        <v>30.25</v>
      </c>
      <c r="AT531">
        <f>SUM(AT527:AT530)</f>
        <v>119</v>
      </c>
      <c r="AU531">
        <f>SUM(AU527:AU530)</f>
        <v>200</v>
      </c>
      <c r="BH531" t="str">
        <v>A2</v>
      </c>
      <c r="BI531">
        <f>SUM(BI527:BI530)</f>
        <v>7.5625</v>
      </c>
      <c r="BJ531">
        <f>SUM(BJ527:BJ530)</f>
        <v>30.25</v>
      </c>
      <c r="BK531">
        <f>SUM(BK527:BK530)</f>
        <v>119</v>
      </c>
      <c r="BL531">
        <f>SUM(BL527:BL530)</f>
        <v>200</v>
      </c>
      <c r="BY531" t="str">
        <v>A2</v>
      </c>
      <c r="BZ531">
        <f>SUM(BZ527:BZ530)</f>
        <v>30.25</v>
      </c>
      <c r="CA531">
        <f>SUM(CA527:CA530)</f>
        <v>119</v>
      </c>
      <c r="CB531">
        <f>SUM(CB527:CB530)</f>
        <v>200</v>
      </c>
      <c r="CC531">
        <f>SUM(CC527:CC530)</f>
        <v>200</v>
      </c>
      <c r="CP531" t="str">
        <v>A2</v>
      </c>
      <c r="CQ531">
        <f>SUM(CQ527:CQ530)</f>
        <v>30.25</v>
      </c>
      <c r="CR531">
        <f>SUM(CR527:CR530)</f>
        <v>119</v>
      </c>
      <c r="CS531">
        <f>SUM(CS527:CS530)</f>
        <v>200</v>
      </c>
      <c r="CT531">
        <f>SUM(CT527:CT530)</f>
        <v>200</v>
      </c>
      <c r="DG531" t="str">
        <v>A2</v>
      </c>
      <c r="DH531">
        <f>SUM(DH527:DH530)</f>
        <v>30.25</v>
      </c>
      <c r="DI531">
        <f>SUM(DI527:DI530)</f>
        <v>119</v>
      </c>
      <c r="DJ531">
        <f>SUM(DJ527:DJ530)</f>
        <v>200</v>
      </c>
      <c r="DK531">
        <f>SUM(DK527:DK530)</f>
        <v>200</v>
      </c>
      <c r="DX531" t="str">
        <v>A2</v>
      </c>
      <c r="DY531">
        <f>SUM(DY527:DY530)</f>
        <v>30.25</v>
      </c>
      <c r="DZ531">
        <f>SUM(DZ527:DZ530)</f>
        <v>119</v>
      </c>
      <c r="EA531">
        <f>SUM(EA527:EA530)</f>
        <v>200</v>
      </c>
      <c r="EB531">
        <f>SUM(EB527:EB530)</f>
        <v>200</v>
      </c>
    </row>
    <row r="532">
      <c r="I532" t="str">
        <v>d21</v>
      </c>
      <c r="J532">
        <f>IF(J525&lt;=J506,2*J525/3,2*J506/3)</f>
        <v>3.6666666666666665</v>
      </c>
      <c r="K532">
        <f>IF(K525&lt;=K506,2*K525/3,2*K506/3)</f>
        <v>7.333333333333333</v>
      </c>
      <c r="L532">
        <f>IF(L525&lt;=L506,2*L525/3,2*L506/3)</f>
        <v>13.333333333333334</v>
      </c>
      <c r="M532">
        <f>IF(M525&lt;=M506,2*M525/3,2*M506/3)</f>
        <v>13.333333333333334</v>
      </c>
      <c r="Z532" t="str">
        <v>d21</v>
      </c>
      <c r="AA532">
        <f>IF(AA525&lt;=AA506,2*AA525/3,2*AA506/3)</f>
        <v>3.6666666666666665</v>
      </c>
      <c r="AB532">
        <f>IF(AB525&lt;=AB506,2*AB525/3,2*AB506/3)</f>
        <v>7.333333333333333</v>
      </c>
      <c r="AC532">
        <f>IF(AC525&lt;=AC506,2*AC525/3,2*AC506/3)</f>
        <v>13.333333333333334</v>
      </c>
      <c r="AD532">
        <f>IF(AD525&lt;=AD506,2*AD525/3,2*AD506/3)</f>
        <v>13.333333333333334</v>
      </c>
      <c r="AQ532" t="str">
        <v>d21</v>
      </c>
      <c r="AR532">
        <f>IF(AR525&lt;=AR506,2*AR525/3,2*AR506/3)</f>
        <v>3.6666666666666665</v>
      </c>
      <c r="AS532">
        <f>IF(AS525&lt;=AS506,2*AS525/3,2*AS506/3)</f>
        <v>7.333333333333333</v>
      </c>
      <c r="AT532">
        <f>IF(AT525&lt;=AT506,2*AT525/3,2*AT506/3)</f>
        <v>13.333333333333334</v>
      </c>
      <c r="AU532">
        <f>IF(AU525&lt;=AU506,2*AU525/3,2*AU506/3)</f>
        <v>13.333333333333334</v>
      </c>
      <c r="BH532" t="str">
        <v>d21</v>
      </c>
      <c r="BI532">
        <f>IF(BI525&lt;=BI506,2*BI525/3,2*BI506/3)</f>
        <v>3.6666666666666665</v>
      </c>
      <c r="BJ532">
        <f>IF(BJ525&lt;=BJ506,2*BJ525/3,2*BJ506/3)</f>
        <v>7.333333333333333</v>
      </c>
      <c r="BK532">
        <f>IF(BK525&lt;=BK506,2*BK525/3,2*BK506/3)</f>
        <v>13.333333333333334</v>
      </c>
      <c r="BL532">
        <f>IF(BL525&lt;=BL506,2*BL525/3,2*BL506/3)</f>
        <v>13.333333333333334</v>
      </c>
      <c r="BY532" t="str">
        <v>d21</v>
      </c>
      <c r="BZ532">
        <f>IF(BZ525&lt;=BZ506,2*BZ525/3,2*BZ506/3)</f>
        <v>3.6666666666666665</v>
      </c>
      <c r="CA532">
        <f>IF(CA525&lt;=CA506,2*CA525/3,2*CA506/3)</f>
        <v>6.666666666666667</v>
      </c>
      <c r="CB532">
        <f>IF(CB525&lt;=CB506,2*CB525/3,2*CB506/3)</f>
        <v>6.666666666666667</v>
      </c>
      <c r="CC532">
        <f>IF(CC525&lt;=CC506,2*CC525/3,2*CC506/3)</f>
        <v>6.666666666666667</v>
      </c>
      <c r="CP532" t="str">
        <v>d21</v>
      </c>
      <c r="CQ532">
        <f>IF(CQ525&lt;=CQ506,2*CQ525/3,2*CQ506/3)</f>
        <v>3.6666666666666665</v>
      </c>
      <c r="CR532">
        <f>IF(CR525&lt;=CR506,2*CR525/3,2*CR506/3)</f>
        <v>6.666666666666667</v>
      </c>
      <c r="CS532">
        <f>IF(CS525&lt;=CS506,2*CS525/3,2*CS506/3)</f>
        <v>6.666666666666667</v>
      </c>
      <c r="CT532">
        <f>IF(CT525&lt;=CT506,2*CT525/3,2*CT506/3)</f>
        <v>6.666666666666667</v>
      </c>
      <c r="DG532" t="str">
        <v>d21</v>
      </c>
      <c r="DH532">
        <f>IF(DH525&lt;=DH506,2*DH525/3,2*DH506/3)</f>
        <v>3.6666666666666665</v>
      </c>
      <c r="DI532">
        <f>IF(DI525&lt;=DI506,2*DI525/3,2*DI506/3)</f>
        <v>6.666666666666667</v>
      </c>
      <c r="DJ532">
        <f>IF(DJ525&lt;=DJ506,2*DJ525/3,2*DJ506/3)</f>
        <v>6.666666666666667</v>
      </c>
      <c r="DK532">
        <f>IF(DK525&lt;=DK506,2*DK525/3,2*DK506/3)</f>
        <v>6.666666666666667</v>
      </c>
      <c r="DX532" t="str">
        <v>d21</v>
      </c>
      <c r="DY532">
        <f>IF(DY525&lt;=DY506,2*DY525/3,2*DY506/3)</f>
        <v>3.6666666666666665</v>
      </c>
      <c r="DZ532">
        <f>IF(DZ525&lt;=DZ506,2*DZ525/3,2*DZ506/3)</f>
        <v>6.666666666666667</v>
      </c>
      <c r="EA532">
        <f>IF(EA525&lt;=EA506,2*EA525/3,2*EA506/3)</f>
        <v>6.666666666666667</v>
      </c>
      <c r="EB532">
        <f>IF(EB525&lt;=EB506,2*EB525/3,2*EB506/3)</f>
        <v>6.666666666666667</v>
      </c>
    </row>
    <row r="533">
      <c r="G533" t="str">
        <v>Horizontal roof area</v>
      </c>
      <c r="H533">
        <f>SUM(J537:M537)</f>
        <v>200</v>
      </c>
      <c r="I533" t="str">
        <v>d22</v>
      </c>
      <c r="J533">
        <f>IF(J525&lt;=J506,0,IF(J525&lt;=J507,J506+(J525-J506)/2,J506+(J507-J506)/2))</f>
        <v>0</v>
      </c>
      <c r="K533">
        <f>IF(K525&lt;=K506,0,IF(K525&lt;=K507,K506+(K525-K506)/2,K506+(K507-K506)/2))</f>
        <v>0</v>
      </c>
      <c r="L533">
        <f>IF(L525&lt;=L506,0,IF(L525&lt;=L507,L506+(L525-L506)/2,L506+(L507-L506)/2))</f>
        <v>20</v>
      </c>
      <c r="M533">
        <f>IF(M525&lt;=M506,0,IF(M525&lt;=M507,M506+(M525-M506)/2,M506+(M507-M506)/2))</f>
        <v>20</v>
      </c>
      <c r="X533" t="str">
        <v>Horizontal roof area</v>
      </c>
      <c r="Y533">
        <f>SUM(AA537:AD537)</f>
        <v>200</v>
      </c>
      <c r="Z533" t="str">
        <v>d22</v>
      </c>
      <c r="AA533">
        <f>IF(AA525&lt;=AA506,0,IF(AA525&lt;=AA507,AA506+(AA525-AA506)/2,AA506+(AA507-AA506)/2))</f>
        <v>0</v>
      </c>
      <c r="AB533">
        <f>IF(AB525&lt;=AB506,0,IF(AB525&lt;=AB507,AB506+(AB525-AB506)/2,AB506+(AB507-AB506)/2))</f>
        <v>0</v>
      </c>
      <c r="AC533">
        <f>IF(AC525&lt;=AC506,0,IF(AC525&lt;=AC507,AC506+(AC525-AC506)/2,AC506+(AC507-AC506)/2))</f>
        <v>20</v>
      </c>
      <c r="AD533">
        <f>IF(AD525&lt;=AD506,0,IF(AD525&lt;=AD507,AD506+(AD525-AD506)/2,AD506+(AD507-AD506)/2))</f>
        <v>20</v>
      </c>
      <c r="AO533" t="str">
        <v>Horizontal roof area</v>
      </c>
      <c r="AP533">
        <f>SUM(AR537:AU537)</f>
        <v>200</v>
      </c>
      <c r="AQ533" t="str">
        <v>d22</v>
      </c>
      <c r="AR533">
        <f>IF(AR525&lt;=AR506,0,IF(AR525&lt;=AR507,AR506+(AR525-AR506)/2,AR506+(AR507-AR506)/2))</f>
        <v>0</v>
      </c>
      <c r="AS533">
        <f>IF(AS525&lt;=AS506,0,IF(AS525&lt;=AS507,AS506+(AS525-AS506)/2,AS506+(AS507-AS506)/2))</f>
        <v>0</v>
      </c>
      <c r="AT533">
        <f>IF(AT525&lt;=AT506,0,IF(AT525&lt;=AT507,AT506+(AT525-AT506)/2,AT506+(AT507-AT506)/2))</f>
        <v>20</v>
      </c>
      <c r="AU533">
        <f>IF(AU525&lt;=AU506,0,IF(AU525&lt;=AU507,AU506+(AU525-AU506)/2,AU506+(AU507-AU506)/2))</f>
        <v>20</v>
      </c>
      <c r="BF533" t="str">
        <v>Horizontal roof area</v>
      </c>
      <c r="BG533">
        <f>SUM(BI537:BL537)</f>
        <v>200</v>
      </c>
      <c r="BH533" t="str">
        <v>d22</v>
      </c>
      <c r="BI533">
        <f>IF(BI525&lt;=BI506,0,IF(BI525&lt;=BI507,BI506+(BI525-BI506)/2,BI506+(BI507-BI506)/2))</f>
        <v>0</v>
      </c>
      <c r="BJ533">
        <f>IF(BJ525&lt;=BJ506,0,IF(BJ525&lt;=BJ507,BJ506+(BJ525-BJ506)/2,BJ506+(BJ507-BJ506)/2))</f>
        <v>0</v>
      </c>
      <c r="BK533">
        <f>IF(BK525&lt;=BK506,0,IF(BK525&lt;=BK507,BK506+(BK525-BK506)/2,BK506+(BK507-BK506)/2))</f>
        <v>20</v>
      </c>
      <c r="BL533">
        <f>IF(BL525&lt;=BL506,0,IF(BL525&lt;=BL507,BL506+(BL525-BL506)/2,BL506+(BL507-BL506)/2))</f>
        <v>20</v>
      </c>
      <c r="BW533" t="str">
        <v>Horizontal roof area</v>
      </c>
      <c r="BX533">
        <f>SUM(BZ537:CC537)</f>
        <v>200</v>
      </c>
      <c r="BY533" t="str">
        <v>d22</v>
      </c>
      <c r="BZ533">
        <f>IF(BZ525&lt;=BZ506,0,IF(BZ525&lt;=BZ507,BZ506+(BZ525-BZ506)/2,BZ506+(BZ507-BZ506)/2))</f>
        <v>0</v>
      </c>
      <c r="CA533">
        <f>IF(CA525&lt;=CA506,0,IF(CA525&lt;=CA507,CA506+(CA525-CA506)/2,CA506+(CA507-CA506)/2))</f>
        <v>10</v>
      </c>
      <c r="CB533">
        <f>IF(CB525&lt;=CB506,0,IF(CB525&lt;=CB507,CB506+(CB525-CB506)/2,CB506+(CB507-CB506)/2))</f>
        <v>10</v>
      </c>
      <c r="CC533">
        <f>IF(CC525&lt;=CC506,0,IF(CC525&lt;=CC507,CC506+(CC525-CC506)/2,CC506+(CC507-CC506)/2))</f>
        <v>10</v>
      </c>
      <c r="CN533" t="str">
        <v>Horizontal roof area</v>
      </c>
      <c r="CO533">
        <f>SUM(CQ537:CT537)</f>
        <v>200</v>
      </c>
      <c r="CP533" t="str">
        <v>d22</v>
      </c>
      <c r="CQ533">
        <f>IF(CQ525&lt;=CQ506,0,IF(CQ525&lt;=CQ507,CQ506+(CQ525-CQ506)/2,CQ506+(CQ507-CQ506)/2))</f>
        <v>0</v>
      </c>
      <c r="CR533">
        <f>IF(CR525&lt;=CR506,0,IF(CR525&lt;=CR507,CR506+(CR525-CR506)/2,CR506+(CR507-CR506)/2))</f>
        <v>10</v>
      </c>
      <c r="CS533">
        <f>IF(CS525&lt;=CS506,0,IF(CS525&lt;=CS507,CS506+(CS525-CS506)/2,CS506+(CS507-CS506)/2))</f>
        <v>10</v>
      </c>
      <c r="CT533">
        <f>IF(CT525&lt;=CT506,0,IF(CT525&lt;=CT507,CT506+(CT525-CT506)/2,CT506+(CT507-CT506)/2))</f>
        <v>10</v>
      </c>
      <c r="DE533" t="str">
        <v>Horizontal roof area</v>
      </c>
      <c r="DF533">
        <f>SUM(DH537:DK537)</f>
        <v>200</v>
      </c>
      <c r="DG533" t="str">
        <v>d22</v>
      </c>
      <c r="DH533">
        <f>IF(DH525&lt;=DH506,0,IF(DH525&lt;=DH507,DH506+(DH525-DH506)/2,DH506+(DH507-DH506)/2))</f>
        <v>0</v>
      </c>
      <c r="DI533">
        <f>IF(DI525&lt;=DI506,0,IF(DI525&lt;=DI507,DI506+(DI525-DI506)/2,DI506+(DI507-DI506)/2))</f>
        <v>10</v>
      </c>
      <c r="DJ533">
        <f>IF(DJ525&lt;=DJ506,0,IF(DJ525&lt;=DJ507,DJ506+(DJ525-DJ506)/2,DJ506+(DJ507-DJ506)/2))</f>
        <v>10</v>
      </c>
      <c r="DK533">
        <f>IF(DK525&lt;=DK506,0,IF(DK525&lt;=DK507,DK506+(DK525-DK506)/2,DK506+(DK507-DK506)/2))</f>
        <v>10</v>
      </c>
      <c r="DV533" t="str">
        <v>Horizontal roof area</v>
      </c>
      <c r="DW533">
        <f>SUM(DY537:EB537)</f>
        <v>200</v>
      </c>
      <c r="DX533" t="str">
        <v>d22</v>
      </c>
      <c r="DY533">
        <f>IF(DY525&lt;=DY506,0,IF(DY525&lt;=DY507,DY506+(DY525-DY506)/2,DY506+(DY507-DY506)/2))</f>
        <v>0</v>
      </c>
      <c r="DZ533">
        <f>IF(DZ525&lt;=DZ506,0,IF(DZ525&lt;=DZ507,DZ506+(DZ525-DZ506)/2,DZ506+(DZ507-DZ506)/2))</f>
        <v>10</v>
      </c>
      <c r="EA533">
        <f>IF(EA525&lt;=EA506,0,IF(EA525&lt;=EA507,EA506+(EA525-EA506)/2,EA506+(EA507-EA506)/2))</f>
        <v>10</v>
      </c>
      <c r="EB533">
        <f>IF(EB525&lt;=EB506,0,IF(EB525&lt;=EB507,EB506+(EB525-EB506)/2,EB506+(EB507-EB506)/2))</f>
        <v>10</v>
      </c>
    </row>
    <row r="534">
      <c r="G534" t="str">
        <v>Roof area</v>
      </c>
      <c r="H534">
        <f>SUM(J538:M538)</f>
        <v>233.23807579381202</v>
      </c>
      <c r="I534" t="str">
        <v>d23</v>
      </c>
      <c r="J534">
        <f>IF(J525&lt;=J507,0,IF(J525&lt;=J498,J507+(J525-J507)/3,J507+J506/3))</f>
        <v>0</v>
      </c>
      <c r="K534">
        <f>IF(K525&lt;=K507,0,IF(K525&lt;=K498,K507+(K525-K507)/3,K507+K506/3))</f>
        <v>0</v>
      </c>
      <c r="L534">
        <f>IF(L525&lt;=L507,0,IF(L525&lt;=L498,L507+(L525-L507)/3,L507+L506/3))</f>
        <v>20.666666666666668</v>
      </c>
      <c r="M534">
        <f>IF(M525&lt;=M507,0,IF(M525&lt;=M498,M507+(M525-M507)/3,M507+M506/3))</f>
        <v>26.666666666666668</v>
      </c>
      <c r="X534" t="str">
        <v>Roof area</v>
      </c>
      <c r="Y534">
        <f>SUM(AA538:AD538)</f>
        <v>233.23807579381202</v>
      </c>
      <c r="Z534" t="str">
        <v>d23</v>
      </c>
      <c r="AA534">
        <f>IF(AA525&lt;=AA507,0,IF(AA525&lt;=AA498,AA507+(AA525-AA507)/3,AA507+AA506/3))</f>
        <v>0</v>
      </c>
      <c r="AB534">
        <f>IF(AB525&lt;=AB507,0,IF(AB525&lt;=AB498,AB507+(AB525-AB507)/3,AB507+AB506/3))</f>
        <v>0</v>
      </c>
      <c r="AC534">
        <f>IF(AC525&lt;=AC507,0,IF(AC525&lt;=AC498,AC507+(AC525-AC507)/3,AC507+AC506/3))</f>
        <v>20.666666666666668</v>
      </c>
      <c r="AD534">
        <f>IF(AD525&lt;=AD507,0,IF(AD525&lt;=AD498,AD507+(AD525-AD507)/3,AD507+AD506/3))</f>
        <v>26.666666666666668</v>
      </c>
      <c r="AO534" t="str">
        <v>Roof area</v>
      </c>
      <c r="AP534">
        <f>SUM(AR538:AU538)</f>
        <v>233.23807579381202</v>
      </c>
      <c r="AQ534" t="str">
        <v>d23</v>
      </c>
      <c r="AR534">
        <f>IF(AR525&lt;=AR507,0,IF(AR525&lt;=AR498,AR507+(AR525-AR507)/3,AR507+AR506/3))</f>
        <v>0</v>
      </c>
      <c r="AS534">
        <f>IF(AS525&lt;=AS507,0,IF(AS525&lt;=AS498,AS507+(AS525-AS507)/3,AS507+AS506/3))</f>
        <v>0</v>
      </c>
      <c r="AT534">
        <f>IF(AT525&lt;=AT507,0,IF(AT525&lt;=AT498,AT507+(AT525-AT507)/3,AT507+AT506/3))</f>
        <v>20.666666666666668</v>
      </c>
      <c r="AU534">
        <f>IF(AU525&lt;=AU507,0,IF(AU525&lt;=AU498,AU507+(AU525-AU507)/3,AU507+AU506/3))</f>
        <v>26.666666666666668</v>
      </c>
      <c r="BF534" t="str">
        <v>Roof area</v>
      </c>
      <c r="BG534">
        <f>SUM(BI538:BL538)</f>
        <v>233.23807579381202</v>
      </c>
      <c r="BH534" t="str">
        <v>d23</v>
      </c>
      <c r="BI534">
        <f>IF(BI525&lt;=BI507,0,IF(BI525&lt;=BI498,BI507+(BI525-BI507)/3,BI507+BI506/3))</f>
        <v>0</v>
      </c>
      <c r="BJ534">
        <f>IF(BJ525&lt;=BJ507,0,IF(BJ525&lt;=BJ498,BJ507+(BJ525-BJ507)/3,BJ507+BJ506/3))</f>
        <v>0</v>
      </c>
      <c r="BK534">
        <f>IF(BK525&lt;=BK507,0,IF(BK525&lt;=BK498,BK507+(BK525-BK507)/3,BK507+BK506/3))</f>
        <v>20.666666666666668</v>
      </c>
      <c r="BL534">
        <f>IF(BL525&lt;=BL507,0,IF(BL525&lt;=BL498,BL507+(BL525-BL507)/3,BL507+BL506/3))</f>
        <v>26.666666666666668</v>
      </c>
      <c r="BW534" t="str">
        <v>Roof area</v>
      </c>
      <c r="BX534">
        <f>SUM(BZ538:CC538)</f>
        <v>208.806130178211</v>
      </c>
      <c r="BY534" t="str">
        <v>d23</v>
      </c>
      <c r="BZ534">
        <f>IF(BZ525&lt;=BZ507,0,IF(BZ525&lt;=BZ498,BZ507+(BZ525-BZ507)/3,BZ507+BZ506/3))</f>
        <v>0</v>
      </c>
      <c r="CA534">
        <f>IF(CA525&lt;=CA507,0,IF(CA525&lt;=CA498,CA507+(CA525-CA507)/3,CA507+CA506/3))</f>
        <v>10.333333333333334</v>
      </c>
      <c r="CB534">
        <f>IF(CB525&lt;=CB507,0,IF(CB525&lt;=CB498,CB507+(CB525-CB507)/3,CB507+CB506/3))</f>
        <v>13.333333333333334</v>
      </c>
      <c r="CC534">
        <f>IF(CC525&lt;=CC507,0,IF(CC525&lt;=CC498,CC507+(CC525-CC507)/3,CC507+CC506/3))</f>
        <v>13.333333333333334</v>
      </c>
      <c r="CN534" t="str">
        <v>Roof area</v>
      </c>
      <c r="CO534">
        <f>SUM(CQ538:CT538)</f>
        <v>208.806130178211</v>
      </c>
      <c r="CP534" t="str">
        <v>d23</v>
      </c>
      <c r="CQ534">
        <f>IF(CQ525&lt;=CQ507,0,IF(CQ525&lt;=CQ498,CQ507+(CQ525-CQ507)/3,CQ507+CQ506/3))</f>
        <v>0</v>
      </c>
      <c r="CR534">
        <f>IF(CR525&lt;=CR507,0,IF(CR525&lt;=CR498,CR507+(CR525-CR507)/3,CR507+CR506/3))</f>
        <v>10.333333333333334</v>
      </c>
      <c r="CS534">
        <f>IF(CS525&lt;=CS507,0,IF(CS525&lt;=CS498,CS507+(CS525-CS507)/3,CS507+CS506/3))</f>
        <v>13.333333333333334</v>
      </c>
      <c r="CT534">
        <f>IF(CT525&lt;=CT507,0,IF(CT525&lt;=CT498,CT507+(CT525-CT507)/3,CT507+CT506/3))</f>
        <v>13.333333333333334</v>
      </c>
      <c r="DE534" t="str">
        <v>Roof area</v>
      </c>
      <c r="DF534">
        <f>SUM(DH538:DK538)</f>
        <v>208.806130178211</v>
      </c>
      <c r="DG534" t="str">
        <v>d23</v>
      </c>
      <c r="DH534">
        <f>IF(DH525&lt;=DH507,0,IF(DH525&lt;=DH498,DH507+(DH525-DH507)/3,DH507+DH506/3))</f>
        <v>0</v>
      </c>
      <c r="DI534">
        <f>IF(DI525&lt;=DI507,0,IF(DI525&lt;=DI498,DI507+(DI525-DI507)/3,DI507+DI506/3))</f>
        <v>10.333333333333334</v>
      </c>
      <c r="DJ534">
        <f>IF(DJ525&lt;=DJ507,0,IF(DJ525&lt;=DJ498,DJ507+(DJ525-DJ507)/3,DJ507+DJ506/3))</f>
        <v>13.333333333333334</v>
      </c>
      <c r="DK534">
        <f>IF(DK525&lt;=DK507,0,IF(DK525&lt;=DK498,DK507+(DK525-DK507)/3,DK507+DK506/3))</f>
        <v>13.333333333333334</v>
      </c>
      <c r="DV534" t="str">
        <v>Roof area</v>
      </c>
      <c r="DW534">
        <f>SUM(DY538:EB538)</f>
        <v>208.806130178211</v>
      </c>
      <c r="DX534" t="str">
        <v>d23</v>
      </c>
      <c r="DY534">
        <f>IF(DY525&lt;=DY507,0,IF(DY525&lt;=DY498,DY507+(DY525-DY507)/3,DY507+DY506/3))</f>
        <v>0</v>
      </c>
      <c r="DZ534">
        <f>IF(DZ525&lt;=DZ507,0,IF(DZ525&lt;=DZ498,DZ507+(DZ525-DZ507)/3,DZ507+DZ506/3))</f>
        <v>10.333333333333334</v>
      </c>
      <c r="EA534">
        <f>IF(EA525&lt;=EA507,0,IF(EA525&lt;=EA498,EA507+(EA525-EA507)/3,EA507+EA506/3))</f>
        <v>13.333333333333334</v>
      </c>
      <c r="EB534">
        <f>IF(EB525&lt;=EB507,0,IF(EB525&lt;=EB498,EB507+(EB525-EB507)/3,EB507+EB506/3))</f>
        <v>13.333333333333334</v>
      </c>
    </row>
    <row r="535">
      <c r="I535" t="str">
        <v>d24</v>
      </c>
      <c r="J535">
        <f>IF(J525&lt;=J507,0,IF(J525&lt;=J498,J507+(J525-J507)/2,0))</f>
        <v>0</v>
      </c>
      <c r="K535">
        <f>IF(K525&lt;=K507,0,IF(K525&lt;=K498,K507+(K525-K507)/2,0))</f>
        <v>0</v>
      </c>
      <c r="L535">
        <f>IF(L525&lt;=L507,0,IF(L525&lt;=L498,L507+(L525-L507)/2,0))</f>
        <v>21</v>
      </c>
      <c r="M535">
        <f>IF(M525&lt;=M507,0,IF(M525&lt;=M498,M507+(M525-M507)/2,0))</f>
        <v>30</v>
      </c>
      <c r="Z535" t="str">
        <v>d24</v>
      </c>
      <c r="AA535">
        <f>IF(AA525&lt;=AA507,0,IF(AA525&lt;=AA498,AA507+(AA525-AA507)/2,0))</f>
        <v>0</v>
      </c>
      <c r="AB535">
        <f>IF(AB525&lt;=AB507,0,IF(AB525&lt;=AB498,AB507+(AB525-AB507)/2,0))</f>
        <v>0</v>
      </c>
      <c r="AC535">
        <f>IF(AC525&lt;=AC507,0,IF(AC525&lt;=AC498,AC507+(AC525-AC507)/2,0))</f>
        <v>21</v>
      </c>
      <c r="AD535">
        <f>IF(AD525&lt;=AD507,0,IF(AD525&lt;=AD498,AD507+(AD525-AD507)/2,0))</f>
        <v>30</v>
      </c>
      <c r="AQ535" t="str">
        <v>d24</v>
      </c>
      <c r="AR535">
        <f>IF(AR525&lt;=AR507,0,IF(AR525&lt;=AR498,AR507+(AR525-AR507)/2,0))</f>
        <v>0</v>
      </c>
      <c r="AS535">
        <f>IF(AS525&lt;=AS507,0,IF(AS525&lt;=AS498,AS507+(AS525-AS507)/2,0))</f>
        <v>0</v>
      </c>
      <c r="AT535">
        <f>IF(AT525&lt;=AT507,0,IF(AT525&lt;=AT498,AT507+(AT525-AT507)/2,0))</f>
        <v>21</v>
      </c>
      <c r="AU535">
        <f>IF(AU525&lt;=AU507,0,IF(AU525&lt;=AU498,AU507+(AU525-AU507)/2,0))</f>
        <v>30</v>
      </c>
      <c r="BH535" t="str">
        <v>d24</v>
      </c>
      <c r="BI535">
        <f>IF(BI525&lt;=BI507,0,IF(BI525&lt;=BI498,BI507+(BI525-BI507)/2,0))</f>
        <v>0</v>
      </c>
      <c r="BJ535">
        <f>IF(BJ525&lt;=BJ507,0,IF(BJ525&lt;=BJ498,BJ507+(BJ525-BJ507)/2,0))</f>
        <v>0</v>
      </c>
      <c r="BK535">
        <f>IF(BK525&lt;=BK507,0,IF(BK525&lt;=BK498,BK507+(BK525-BK507)/2,0))</f>
        <v>21</v>
      </c>
      <c r="BL535">
        <f>IF(BL525&lt;=BL507,0,IF(BL525&lt;=BL498,BL507+(BL525-BL507)/2,0))</f>
        <v>30</v>
      </c>
      <c r="BY535" t="str">
        <v>d24</v>
      </c>
      <c r="BZ535">
        <f>IF(BZ525&lt;=BZ507,0,IF(BZ525&lt;=BZ498,BZ507+(BZ525-BZ507)/2,0))</f>
        <v>0</v>
      </c>
      <c r="CA535">
        <f>IF(CA525&lt;=CA507,0,IF(CA525&lt;=CA498,CA507+(CA525-CA507)/2,0))</f>
        <v>10.5</v>
      </c>
      <c r="CB535">
        <f>IF(CB525&lt;=CB507,0,IF(CB525&lt;=CB498,CB507+(CB525-CB507)/2,0))</f>
        <v>15</v>
      </c>
      <c r="CC535">
        <f>IF(CC525&lt;=CC507,0,IF(CC525&lt;=CC498,CC507+(CC525-CC507)/2,0))</f>
        <v>15</v>
      </c>
      <c r="CP535" t="str">
        <v>d24</v>
      </c>
      <c r="CQ535">
        <f>IF(CQ525&lt;=CQ507,0,IF(CQ525&lt;=CQ498,CQ507+(CQ525-CQ507)/2,0))</f>
        <v>0</v>
      </c>
      <c r="CR535">
        <f>IF(CR525&lt;=CR507,0,IF(CR525&lt;=CR498,CR507+(CR525-CR507)/2,0))</f>
        <v>10.5</v>
      </c>
      <c r="CS535">
        <f>IF(CS525&lt;=CS507,0,IF(CS525&lt;=CS498,CS507+(CS525-CS507)/2,0))</f>
        <v>15</v>
      </c>
      <c r="CT535">
        <f>IF(CT525&lt;=CT507,0,IF(CT525&lt;=CT498,CT507+(CT525-CT507)/2,0))</f>
        <v>15</v>
      </c>
      <c r="DG535" t="str">
        <v>d24</v>
      </c>
      <c r="DH535">
        <f>IF(DH525&lt;=DH507,0,IF(DH525&lt;=DH498,DH507+(DH525-DH507)/2,0))</f>
        <v>0</v>
      </c>
      <c r="DI535">
        <f>IF(DI525&lt;=DI507,0,IF(DI525&lt;=DI498,DI507+(DI525-DI507)/2,0))</f>
        <v>10.5</v>
      </c>
      <c r="DJ535">
        <f>IF(DJ525&lt;=DJ507,0,IF(DJ525&lt;=DJ498,DJ507+(DJ525-DJ507)/2,0))</f>
        <v>15</v>
      </c>
      <c r="DK535">
        <f>IF(DK525&lt;=DK507,0,IF(DK525&lt;=DK498,DK507+(DK525-DK507)/2,0))</f>
        <v>15</v>
      </c>
      <c r="DX535" t="str">
        <v>d24</v>
      </c>
      <c r="DY535">
        <f>IF(DY525&lt;=DY507,0,IF(DY525&lt;=DY498,DY507+(DY525-DY507)/2,0))</f>
        <v>0</v>
      </c>
      <c r="DZ535">
        <f>IF(DZ525&lt;=DZ507,0,IF(DZ525&lt;=DZ498,DZ507+(DZ525-DZ507)/2,0))</f>
        <v>10.5</v>
      </c>
      <c r="EA535">
        <f>IF(EA525&lt;=EA507,0,IF(EA525&lt;=EA498,EA507+(EA525-EA507)/2,0))</f>
        <v>15</v>
      </c>
      <c r="EB535">
        <f>IF(EB525&lt;=EB507,0,IF(EB525&lt;=EB498,EB507+(EB525-EB507)/2,0))</f>
        <v>15</v>
      </c>
    </row>
    <row r="536">
      <c r="I536" t="str">
        <v>d2</v>
      </c>
      <c r="J536">
        <f>IF(J531=0,0,(J527*J532+J528*J533+J529*J534+J530*J535)/J531)</f>
        <v>3.6666666666666665</v>
      </c>
      <c r="K536">
        <f>IF(K531=0,0,(K527*K532+K528*K533+K529*K534+K530*K535)/K531)</f>
        <v>7.333333333333333</v>
      </c>
      <c r="L536">
        <f>IF(L531=0,0,(L527*L532+L528*L533+L529*L534+L530*L535)/L531)</f>
        <v>14.554621848739497</v>
      </c>
      <c r="M536">
        <f>IF(M531=0,0,(M527*M532+M528*M533+M529*M534+M530*M535)/M531)</f>
        <v>20.000000000000004</v>
      </c>
      <c r="Z536" t="str">
        <v>d2</v>
      </c>
      <c r="AA536">
        <f>IF(AA531=0,0,(AA527*AA532+AA528*AA533+AA529*AA534+AA530*AA535)/AA531)</f>
        <v>3.6666666666666665</v>
      </c>
      <c r="AB536">
        <f>IF(AB531=0,0,(AB527*AB532+AB528*AB533+AB529*AB534+AB530*AB535)/AB531)</f>
        <v>7.333333333333333</v>
      </c>
      <c r="AC536">
        <f>IF(AC531=0,0,(AC527*AC532+AC528*AC533+AC529*AC534+AC530*AC535)/AC531)</f>
        <v>14.554621848739497</v>
      </c>
      <c r="AD536">
        <f>IF(AD531=0,0,(AD527*AD532+AD528*AD533+AD529*AD534+AD530*AD535)/AD531)</f>
        <v>20.000000000000004</v>
      </c>
      <c r="AQ536" t="str">
        <v>d2</v>
      </c>
      <c r="AR536">
        <f>IF(AR531=0,0,(AR527*AR532+AR528*AR533+AR529*AR534+AR530*AR535)/AR531)</f>
        <v>3.6666666666666665</v>
      </c>
      <c r="AS536">
        <f>IF(AS531=0,0,(AS527*AS532+AS528*AS533+AS529*AS534+AS530*AS535)/AS531)</f>
        <v>7.333333333333333</v>
      </c>
      <c r="AT536">
        <f>IF(AT531=0,0,(AT527*AT532+AT528*AT533+AT529*AT534+AT530*AT535)/AT531)</f>
        <v>14.554621848739497</v>
      </c>
      <c r="AU536">
        <f>IF(AU531=0,0,(AU527*AU532+AU528*AU533+AU529*AU534+AU530*AU535)/AU531)</f>
        <v>20.000000000000004</v>
      </c>
      <c r="BH536" t="str">
        <v>d2</v>
      </c>
      <c r="BI536">
        <f>IF(BI531=0,0,(BI527*BI532+BI528*BI533+BI529*BI534+BI530*BI535)/BI531)</f>
        <v>3.6666666666666665</v>
      </c>
      <c r="BJ536">
        <f>IF(BJ531=0,0,(BJ527*BJ532+BJ528*BJ533+BJ529*BJ534+BJ530*BJ535)/BJ531)</f>
        <v>7.333333333333333</v>
      </c>
      <c r="BK536">
        <f>IF(BK531=0,0,(BK527*BK532+BK528*BK533+BK529*BK534+BK530*BK535)/BK531)</f>
        <v>14.554621848739497</v>
      </c>
      <c r="BL536">
        <f>IF(BL531=0,0,(BL527*BL532+BL528*BL533+BL529*BL534+BL530*BL535)/BL531)</f>
        <v>20.000000000000004</v>
      </c>
      <c r="BY536" t="str">
        <v>d2</v>
      </c>
      <c r="BZ536">
        <f>IF(BZ531=0,0,(BZ527*BZ532+BZ528*BZ533+BZ529*BZ534+BZ530*BZ535)/BZ531)</f>
        <v>3.6666666666666665</v>
      </c>
      <c r="CA536">
        <f>IF(CA531=0,0,(CA527*CA532+CA528*CA533+CA529*CA534+CA530*CA535)/CA531)</f>
        <v>7.277310924369749</v>
      </c>
      <c r="CB536">
        <f>IF(CB531=0,0,(CB527*CB532+CB528*CB533+CB529*CB534+CB530*CB535)/CB531)</f>
        <v>10.000000000000002</v>
      </c>
      <c r="CC536">
        <f>IF(CC531=0,0,(CC527*CC532+CC528*CC533+CC529*CC534+CC530*CC535)/CC531)</f>
        <v>10.000000000000002</v>
      </c>
      <c r="CP536" t="str">
        <v>d2</v>
      </c>
      <c r="CQ536">
        <f>IF(CQ531=0,0,(CQ527*CQ532+CQ528*CQ533+CQ529*CQ534+CQ530*CQ535)/CQ531)</f>
        <v>3.6666666666666665</v>
      </c>
      <c r="CR536">
        <f>IF(CR531=0,0,(CR527*CR532+CR528*CR533+CR529*CR534+CR530*CR535)/CR531)</f>
        <v>7.277310924369749</v>
      </c>
      <c r="CS536">
        <f>IF(CS531=0,0,(CS527*CS532+CS528*CS533+CS529*CS534+CS530*CS535)/CS531)</f>
        <v>10.000000000000002</v>
      </c>
      <c r="CT536">
        <f>IF(CT531=0,0,(CT527*CT532+CT528*CT533+CT529*CT534+CT530*CT535)/CT531)</f>
        <v>10.000000000000002</v>
      </c>
      <c r="DG536" t="str">
        <v>d2</v>
      </c>
      <c r="DH536">
        <f>IF(DH531=0,0,(DH527*DH532+DH528*DH533+DH529*DH534+DH530*DH535)/DH531)</f>
        <v>3.6666666666666665</v>
      </c>
      <c r="DI536">
        <f>IF(DI531=0,0,(DI527*DI532+DI528*DI533+DI529*DI534+DI530*DI535)/DI531)</f>
        <v>7.277310924369749</v>
      </c>
      <c r="DJ536">
        <f>IF(DJ531=0,0,(DJ527*DJ532+DJ528*DJ533+DJ529*DJ534+DJ530*DJ535)/DJ531)</f>
        <v>10.000000000000002</v>
      </c>
      <c r="DK536">
        <f>IF(DK531=0,0,(DK527*DK532+DK528*DK533+DK529*DK534+DK530*DK535)/DK531)</f>
        <v>10.000000000000002</v>
      </c>
      <c r="DX536" t="str">
        <v>d2</v>
      </c>
      <c r="DY536">
        <f>IF(DY531=0,0,(DY527*DY532+DY528*DY533+DY529*DY534+DY530*DY535)/DY531)</f>
        <v>3.6666666666666665</v>
      </c>
      <c r="DZ536">
        <f>IF(DZ531=0,0,(DZ527*DZ532+DZ528*DZ533+DZ529*DZ534+DZ530*DZ535)/DZ531)</f>
        <v>7.277310924369749</v>
      </c>
      <c r="EA536">
        <f>IF(EA531=0,0,(EA527*EA532+EA528*EA533+EA529*EA534+EA530*EA535)/EA531)</f>
        <v>10.000000000000002</v>
      </c>
      <c r="EB536">
        <f>IF(EB531=0,0,(EB527*EB532+EB528*EB533+EB529*EB534+EB530*EB535)/EB531)</f>
        <v>10.000000000000002</v>
      </c>
    </row>
    <row r="537">
      <c r="I537" t="str">
        <v>Horizontal area</v>
      </c>
      <c r="J537">
        <f>J531-J519</f>
        <v>7.5625</v>
      </c>
      <c r="K537">
        <f>K531-K519</f>
        <v>22.6875</v>
      </c>
      <c r="L537">
        <f>L531-L519</f>
        <v>88.75</v>
      </c>
      <c r="M537">
        <f>M531-M519</f>
        <v>81</v>
      </c>
      <c r="Z537" t="str">
        <v>Horizontal area</v>
      </c>
      <c r="AA537">
        <f>AA531-AA519</f>
        <v>7.5625</v>
      </c>
      <c r="AB537">
        <f>AB531-AB519</f>
        <v>22.6875</v>
      </c>
      <c r="AC537">
        <f>AC531-AC519</f>
        <v>88.75</v>
      </c>
      <c r="AD537">
        <f>AD531-AD519</f>
        <v>81</v>
      </c>
      <c r="AQ537" t="str">
        <v>Horizontal area</v>
      </c>
      <c r="AR537">
        <f>AR531-AR519</f>
        <v>7.5625</v>
      </c>
      <c r="AS537">
        <f>AS531-AS519</f>
        <v>22.6875</v>
      </c>
      <c r="AT537">
        <f>AT531-AT519</f>
        <v>88.75</v>
      </c>
      <c r="AU537">
        <f>AU531-AU519</f>
        <v>81</v>
      </c>
      <c r="BH537" t="str">
        <v>Horizontal area</v>
      </c>
      <c r="BI537">
        <f>BI531-BI519</f>
        <v>7.5625</v>
      </c>
      <c r="BJ537">
        <f>BJ531-BJ519</f>
        <v>22.6875</v>
      </c>
      <c r="BK537">
        <f>BK531-BK519</f>
        <v>88.75</v>
      </c>
      <c r="BL537">
        <f>BL531-BL519</f>
        <v>81</v>
      </c>
      <c r="BY537" t="str">
        <v>Horizontal area</v>
      </c>
      <c r="BZ537">
        <f>BZ531-BZ519</f>
        <v>30.25</v>
      </c>
      <c r="CA537">
        <f>CA531-CA519</f>
        <v>88.75</v>
      </c>
      <c r="CB537">
        <f>CB531-CB519</f>
        <v>81</v>
      </c>
      <c r="CC537">
        <f>CC531-CC519</f>
        <v>0</v>
      </c>
      <c r="CP537" t="str">
        <v>Horizontal area</v>
      </c>
      <c r="CQ537">
        <f>CQ531-CQ519</f>
        <v>30.25</v>
      </c>
      <c r="CR537">
        <f>CR531-CR519</f>
        <v>88.75</v>
      </c>
      <c r="CS537">
        <f>CS531-CS519</f>
        <v>81</v>
      </c>
      <c r="CT537">
        <f>CT531-CT519</f>
        <v>0</v>
      </c>
      <c r="DG537" t="str">
        <v>Horizontal area</v>
      </c>
      <c r="DH537">
        <f>DH531-DH519</f>
        <v>30.25</v>
      </c>
      <c r="DI537">
        <f>DI531-DI519</f>
        <v>88.75</v>
      </c>
      <c r="DJ537">
        <f>DJ531-DJ519</f>
        <v>81</v>
      </c>
      <c r="DK537">
        <f>DK531-DK519</f>
        <v>0</v>
      </c>
      <c r="DX537" t="str">
        <v>Horizontal area</v>
      </c>
      <c r="DY537">
        <f>DY531-DY519</f>
        <v>30.25</v>
      </c>
      <c r="DZ537">
        <f>DZ531-DZ519</f>
        <v>88.75</v>
      </c>
      <c r="EA537">
        <f>EA531-EA519</f>
        <v>81</v>
      </c>
      <c r="EB537">
        <f>EB531-EB519</f>
        <v>0</v>
      </c>
    </row>
    <row r="538">
      <c r="H538" t="str">
        <v>Area</v>
      </c>
      <c r="I538" t="str">
        <v>(ft2)</v>
      </c>
      <c r="J538">
        <f>J537/COS(J502*3.14159/180)</f>
        <v>8.819314740953518</v>
      </c>
      <c r="K538">
        <f>K537/COS(K502*3.14159/180)</f>
        <v>26.45794422286055</v>
      </c>
      <c r="L538">
        <f>L537/COS(L502*3.14159/180)</f>
        <v>103.49939613350408</v>
      </c>
      <c r="M538">
        <f>M537/COS(M502*3.14159/180)</f>
        <v>94.46142069649386</v>
      </c>
      <c r="N538">
        <f>J538</f>
        <v>8.819314740953518</v>
      </c>
      <c r="O538">
        <f>K538</f>
        <v>26.45794422286055</v>
      </c>
      <c r="P538">
        <f>L538</f>
        <v>103.49939613350408</v>
      </c>
      <c r="Q538">
        <f>M538</f>
        <v>94.46142069649386</v>
      </c>
      <c r="Y538" t="str">
        <v>Area</v>
      </c>
      <c r="Z538" t="str">
        <v>(ft2)</v>
      </c>
      <c r="AA538">
        <f>AA537/COS(AA502*3.14159/180)</f>
        <v>8.819314740953518</v>
      </c>
      <c r="AB538">
        <f>AB537/COS(AB502*3.14159/180)</f>
        <v>26.45794422286055</v>
      </c>
      <c r="AC538">
        <f>AC537/COS(AC502*3.14159/180)</f>
        <v>103.49939613350408</v>
      </c>
      <c r="AD538">
        <f>AD537/COS(AD502*3.14159/180)</f>
        <v>94.46142069649386</v>
      </c>
      <c r="AE538">
        <f>AA538</f>
        <v>8.819314740953518</v>
      </c>
      <c r="AF538">
        <f>AB538</f>
        <v>26.45794422286055</v>
      </c>
      <c r="AG538">
        <f>AC538</f>
        <v>103.49939613350408</v>
      </c>
      <c r="AH538">
        <f>AD538</f>
        <v>94.46142069649386</v>
      </c>
      <c r="AP538" t="str">
        <v>Area</v>
      </c>
      <c r="AQ538" t="str">
        <v>(ft2)</v>
      </c>
      <c r="AR538">
        <f>AR537/COS(AR502*3.14159/180)</f>
        <v>8.819314740953518</v>
      </c>
      <c r="AS538">
        <f>AS537/COS(AS502*3.14159/180)</f>
        <v>26.45794422286055</v>
      </c>
      <c r="AT538">
        <f>AT537/COS(AT502*3.14159/180)</f>
        <v>103.49939613350408</v>
      </c>
      <c r="AU538">
        <f>AU537/COS(AU502*3.14159/180)</f>
        <v>94.46142069649386</v>
      </c>
      <c r="AV538">
        <f>AR538</f>
        <v>8.819314740953518</v>
      </c>
      <c r="AW538">
        <f>AS538</f>
        <v>26.45794422286055</v>
      </c>
      <c r="AX538">
        <f>AT538</f>
        <v>103.49939613350408</v>
      </c>
      <c r="AY538">
        <f>AU538</f>
        <v>94.46142069649386</v>
      </c>
      <c r="BG538" t="str">
        <v>Area</v>
      </c>
      <c r="BH538" t="str">
        <v>(ft2)</v>
      </c>
      <c r="BI538">
        <f>BI537/COS(BI502*3.14159/180)</f>
        <v>8.819314740953518</v>
      </c>
      <c r="BJ538">
        <f>BJ537/COS(BJ502*3.14159/180)</f>
        <v>26.45794422286055</v>
      </c>
      <c r="BK538">
        <f>BK537/COS(BK502*3.14159/180)</f>
        <v>103.49939613350408</v>
      </c>
      <c r="BL538">
        <f>BL537/COS(BL502*3.14159/180)</f>
        <v>94.46142069649386</v>
      </c>
      <c r="BM538">
        <f>BI538</f>
        <v>8.819314740953518</v>
      </c>
      <c r="BN538">
        <f>BJ538</f>
        <v>26.45794422286055</v>
      </c>
      <c r="BO538">
        <f>BK538</f>
        <v>103.49939613350408</v>
      </c>
      <c r="BP538">
        <f>BL538</f>
        <v>94.46142069649386</v>
      </c>
      <c r="BX538" t="str">
        <v>Area</v>
      </c>
      <c r="BY538" t="str">
        <v>(ft2)</v>
      </c>
      <c r="BZ538">
        <f>BZ537/COS(BZ502*3.14159/180)</f>
        <v>31.58192718945441</v>
      </c>
      <c r="CA538">
        <f>CA537/COS(CA502*3.14159/180)</f>
        <v>92.65772026658112</v>
      </c>
      <c r="CB538">
        <f>CB537/COS(CB502*3.14159/180)</f>
        <v>84.56648272217545</v>
      </c>
      <c r="CC538">
        <f>CC537/COS(CC502*3.14159/180)</f>
        <v>0</v>
      </c>
      <c r="CD538">
        <f>BZ538</f>
        <v>31.58192718945441</v>
      </c>
      <c r="CE538">
        <f>CA538</f>
        <v>92.65772026658112</v>
      </c>
      <c r="CF538">
        <f>CB538</f>
        <v>84.56648272217545</v>
      </c>
      <c r="CG538">
        <f>CC538</f>
        <v>0</v>
      </c>
      <c r="CO538" t="str">
        <v>Area</v>
      </c>
      <c r="CP538" t="str">
        <v>(ft2)</v>
      </c>
      <c r="CQ538">
        <f>CQ537/COS(CQ502*3.14159/180)</f>
        <v>31.58192718945441</v>
      </c>
      <c r="CR538">
        <f>CR537/COS(CR502*3.14159/180)</f>
        <v>92.65772026658112</v>
      </c>
      <c r="CS538">
        <f>CS537/COS(CS502*3.14159/180)</f>
        <v>84.56648272217545</v>
      </c>
      <c r="CT538">
        <f>CT537/COS(CT502*3.14159/180)</f>
        <v>0</v>
      </c>
      <c r="CU538">
        <f>CQ538</f>
        <v>31.58192718945441</v>
      </c>
      <c r="CV538">
        <f>CR538</f>
        <v>92.65772026658112</v>
      </c>
      <c r="CW538">
        <f>CS538</f>
        <v>84.56648272217545</v>
      </c>
      <c r="CX538">
        <f>CT538</f>
        <v>0</v>
      </c>
      <c r="DF538" t="str">
        <v>Area</v>
      </c>
      <c r="DG538" t="str">
        <v>(ft2)</v>
      </c>
      <c r="DH538">
        <f>DH537/COS(DH502*3.14159/180)</f>
        <v>31.58192718945441</v>
      </c>
      <c r="DI538">
        <f>DI537/COS(DI502*3.14159/180)</f>
        <v>92.65772026658112</v>
      </c>
      <c r="DJ538">
        <f>DJ537/COS(DJ502*3.14159/180)</f>
        <v>84.56648272217545</v>
      </c>
      <c r="DK538">
        <f>DK537/COS(DK502*3.14159/180)</f>
        <v>0</v>
      </c>
      <c r="DL538">
        <f>DH538</f>
        <v>31.58192718945441</v>
      </c>
      <c r="DM538">
        <f>DI538</f>
        <v>92.65772026658112</v>
      </c>
      <c r="DN538">
        <f>DJ538</f>
        <v>84.56648272217545</v>
      </c>
      <c r="DO538">
        <f>DK538</f>
        <v>0</v>
      </c>
      <c r="DW538" t="str">
        <v>Area</v>
      </c>
      <c r="DX538" t="str">
        <v>(ft2)</v>
      </c>
      <c r="DY538">
        <f>DY537/COS(DY502*3.14159/180)</f>
        <v>31.58192718945441</v>
      </c>
      <c r="DZ538">
        <f>DZ537/COS(DZ502*3.14159/180)</f>
        <v>92.65772026658112</v>
      </c>
      <c r="EA538">
        <f>EA537/COS(EA502*3.14159/180)</f>
        <v>84.56648272217545</v>
      </c>
      <c r="EB538">
        <f>EB537/COS(EB502*3.14159/180)</f>
        <v>0</v>
      </c>
      <c r="EC538">
        <f>DY538</f>
        <v>31.58192718945441</v>
      </c>
      <c r="ED538">
        <f>DZ538</f>
        <v>92.65772026658112</v>
      </c>
      <c r="EE538">
        <f>EA538</f>
        <v>84.56648272217545</v>
      </c>
      <c r="EF538">
        <f>EB538</f>
        <v>0</v>
      </c>
    </row>
    <row r="539">
      <c r="I539" t="str">
        <v>Distance b/t center of force and windward edge</v>
      </c>
      <c r="J539">
        <f>IF(J537=0,0,(J536*J531-J524*J519)/(J531-J519))</f>
        <v>3.6666666666666665</v>
      </c>
      <c r="K539">
        <f>IF(K537=0,0,(K536*K531-K524*K519)/(K531-K519))</f>
        <v>8.555555555555555</v>
      </c>
      <c r="L539">
        <f>IF(L537=0,0,(L536*L531-L524*L519)/(L531-L519))</f>
        <v>17.015962441314556</v>
      </c>
      <c r="M539">
        <f>IF(M537=0,0,(M536*M531-M524*M519)/(M531-M519))</f>
        <v>28.00000000000001</v>
      </c>
      <c r="N539">
        <f>J539</f>
        <v>3.6666666666666665</v>
      </c>
      <c r="O539">
        <f>K539</f>
        <v>8.555555555555555</v>
      </c>
      <c r="P539">
        <f>L539</f>
        <v>17.015962441314556</v>
      </c>
      <c r="Q539">
        <f>M539</f>
        <v>28.00000000000001</v>
      </c>
      <c r="Z539" t="str">
        <v>Distance b/t center of force and windward edge</v>
      </c>
      <c r="AA539">
        <f>IF(AA537=0,0,(AA536*AA531-AA524*AA519)/(AA531-AA519))</f>
        <v>3.6666666666666665</v>
      </c>
      <c r="AB539">
        <f>IF(AB537=0,0,(AB536*AB531-AB524*AB519)/(AB531-AB519))</f>
        <v>8.555555555555555</v>
      </c>
      <c r="AC539">
        <f>IF(AC537=0,0,(AC536*AC531-AC524*AC519)/(AC531-AC519))</f>
        <v>17.015962441314556</v>
      </c>
      <c r="AD539">
        <f>IF(AD537=0,0,(AD536*AD531-AD524*AD519)/(AD531-AD519))</f>
        <v>28.00000000000001</v>
      </c>
      <c r="AE539">
        <f>AA539</f>
        <v>3.6666666666666665</v>
      </c>
      <c r="AF539">
        <f>AB539</f>
        <v>8.555555555555555</v>
      </c>
      <c r="AG539">
        <f>AC539</f>
        <v>17.015962441314556</v>
      </c>
      <c r="AH539">
        <f>AD539</f>
        <v>28.00000000000001</v>
      </c>
      <c r="AQ539" t="str">
        <v>Distance b/t center of force and windward edge</v>
      </c>
      <c r="AR539">
        <f>IF(AR537=0,0,(AR536*AR531-AR524*AR519)/(AR531-AR519))</f>
        <v>3.6666666666666665</v>
      </c>
      <c r="AS539">
        <f>IF(AS537=0,0,(AS536*AS531-AS524*AS519)/(AS531-AS519))</f>
        <v>8.555555555555555</v>
      </c>
      <c r="AT539">
        <f>IF(AT537=0,0,(AT536*AT531-AT524*AT519)/(AT531-AT519))</f>
        <v>17.015962441314556</v>
      </c>
      <c r="AU539">
        <f>IF(AU537=0,0,(AU536*AU531-AU524*AU519)/(AU531-AU519))</f>
        <v>28.00000000000001</v>
      </c>
      <c r="AV539">
        <f>AR539</f>
        <v>3.6666666666666665</v>
      </c>
      <c r="AW539">
        <f>AS539</f>
        <v>8.555555555555555</v>
      </c>
      <c r="AX539">
        <f>AT539</f>
        <v>17.015962441314556</v>
      </c>
      <c r="AY539">
        <f>AU539</f>
        <v>28.00000000000001</v>
      </c>
      <c r="BH539" t="str">
        <v>Distance b/t center of force and windward edge</v>
      </c>
      <c r="BI539">
        <f>IF(BI537=0,0,(BI536*BI531-BI524*BI519)/(BI531-BI519))</f>
        <v>3.6666666666666665</v>
      </c>
      <c r="BJ539">
        <f>IF(BJ537=0,0,(BJ536*BJ531-BJ524*BJ519)/(BJ531-BJ519))</f>
        <v>8.555555555555555</v>
      </c>
      <c r="BK539">
        <f>IF(BK537=0,0,(BK536*BK531-BK524*BK519)/(BK531-BK519))</f>
        <v>17.015962441314556</v>
      </c>
      <c r="BL539">
        <f>IF(BL537=0,0,(BL536*BL531-BL524*BL519)/(BL531-BL519))</f>
        <v>28.00000000000001</v>
      </c>
      <c r="BM539">
        <f>BI539</f>
        <v>3.6666666666666665</v>
      </c>
      <c r="BN539">
        <f>BJ539</f>
        <v>8.555555555555555</v>
      </c>
      <c r="BO539">
        <f>BK539</f>
        <v>17.015962441314556</v>
      </c>
      <c r="BP539">
        <f>BL539</f>
        <v>28.00000000000001</v>
      </c>
      <c r="BY539" t="str">
        <v>Distance b/t center of force and windward edge</v>
      </c>
      <c r="BZ539">
        <f>IF(BZ537=0,0,(BZ536*BZ531-BZ524*BZ519)/(BZ531-BZ519))</f>
        <v>3.6666666666666665</v>
      </c>
      <c r="CA539">
        <f>IF(CA537=0,0,(CA536*CA531-CA524*CA519)/(CA531-CA519))</f>
        <v>8.507981220657278</v>
      </c>
      <c r="CB539">
        <f>IF(CB537=0,0,(CB536*CB531-CB524*CB519)/(CB531-CB519))</f>
        <v>14.000000000000005</v>
      </c>
      <c r="CC539">
        <f>IF(CC537=0,0,(CC536*CC531-CC524*CC519)/(CC531-CC519))</f>
        <v>0</v>
      </c>
      <c r="CD539">
        <f>BZ539</f>
        <v>3.6666666666666665</v>
      </c>
      <c r="CE539">
        <f>CA539</f>
        <v>8.507981220657278</v>
      </c>
      <c r="CF539">
        <f>CB539</f>
        <v>14.000000000000005</v>
      </c>
      <c r="CG539">
        <f>CC539</f>
        <v>0</v>
      </c>
      <c r="CP539" t="str">
        <v>Distance b/t center of force and windward edge</v>
      </c>
      <c r="CQ539">
        <f>IF(CQ537=0,0,(CQ536*CQ531-CQ524*CQ519)/(CQ531-CQ519))</f>
        <v>3.6666666666666665</v>
      </c>
      <c r="CR539">
        <f>IF(CR537=0,0,(CR536*CR531-CR524*CR519)/(CR531-CR519))</f>
        <v>8.507981220657278</v>
      </c>
      <c r="CS539">
        <f>IF(CS537=0,0,(CS536*CS531-CS524*CS519)/(CS531-CS519))</f>
        <v>14.000000000000005</v>
      </c>
      <c r="CT539">
        <f>IF(CT537=0,0,(CT536*CT531-CT524*CT519)/(CT531-CT519))</f>
        <v>0</v>
      </c>
      <c r="CU539">
        <f>CQ539</f>
        <v>3.6666666666666665</v>
      </c>
      <c r="CV539">
        <f>CR539</f>
        <v>8.507981220657278</v>
      </c>
      <c r="CW539">
        <f>CS539</f>
        <v>14.000000000000005</v>
      </c>
      <c r="CX539">
        <f>CT539</f>
        <v>0</v>
      </c>
      <c r="DG539" t="str">
        <v>Distance b/t center of force and windward edge</v>
      </c>
      <c r="DH539">
        <f>IF(DH537=0,0,(DH536*DH531-DH524*DH519)/(DH531-DH519))</f>
        <v>3.6666666666666665</v>
      </c>
      <c r="DI539">
        <f>IF(DI537=0,0,(DI536*DI531-DI524*DI519)/(DI531-DI519))</f>
        <v>8.507981220657278</v>
      </c>
      <c r="DJ539">
        <f>IF(DJ537=0,0,(DJ536*DJ531-DJ524*DJ519)/(DJ531-DJ519))</f>
        <v>14.000000000000005</v>
      </c>
      <c r="DK539">
        <f>IF(DK537=0,0,(DK536*DK531-DK524*DK519)/(DK531-DK519))</f>
        <v>0</v>
      </c>
      <c r="DL539">
        <f>DH539</f>
        <v>3.6666666666666665</v>
      </c>
      <c r="DM539">
        <f>DI539</f>
        <v>8.507981220657278</v>
      </c>
      <c r="DN539">
        <f>DJ539</f>
        <v>14.000000000000005</v>
      </c>
      <c r="DO539">
        <f>DK539</f>
        <v>0</v>
      </c>
      <c r="DX539" t="str">
        <v>Distance b/t center of force and windward edge</v>
      </c>
      <c r="DY539">
        <f>IF(DY537=0,0,(DY536*DY531-DY524*DY519)/(DY531-DY519))</f>
        <v>3.6666666666666665</v>
      </c>
      <c r="DZ539">
        <f>IF(DZ537=0,0,(DZ536*DZ531-DZ524*DZ519)/(DZ531-DZ519))</f>
        <v>8.507981220657278</v>
      </c>
      <c r="EA539">
        <f>IF(EA537=0,0,(EA536*EA531-EA524*EA519)/(EA531-EA519))</f>
        <v>14.000000000000005</v>
      </c>
      <c r="EB539">
        <f>IF(EB537=0,0,(EB536*EB531-EB524*EB519)/(EB531-EB519))</f>
        <v>0</v>
      </c>
      <c r="EC539">
        <f>DY539</f>
        <v>3.6666666666666665</v>
      </c>
      <c r="ED539">
        <f>DZ539</f>
        <v>8.507981220657278</v>
      </c>
      <c r="EE539">
        <f>EA539</f>
        <v>14.000000000000005</v>
      </c>
      <c r="EF539">
        <f>EB539</f>
        <v>0</v>
      </c>
    </row>
    <row r="541">
      <c r="J541" t="str">
        <v>Horizontal distance from windward edge</v>
      </c>
      <c r="N541" t="str">
        <v>Horizontal distance from windward edge</v>
      </c>
      <c r="AA541" t="str">
        <v>Horizontal distance from windward edge</v>
      </c>
      <c r="AE541" t="str">
        <v>Horizontal distance from windward edge</v>
      </c>
      <c r="AR541" t="str">
        <v>Horizontal distance from windward edge</v>
      </c>
      <c r="AV541" t="str">
        <v>Horizontal distance from windward edge</v>
      </c>
      <c r="BI541" t="str">
        <v>Horizontal distance from windward edge</v>
      </c>
      <c r="BM541" t="str">
        <v>Horizontal distance from windward edge</v>
      </c>
      <c r="BZ541" t="str">
        <v>Horizontal distance from windward edge</v>
      </c>
      <c r="CD541" t="str">
        <v>Horizontal distance from windward edge</v>
      </c>
      <c r="CQ541" t="str">
        <v>Horizontal distance from windward edge</v>
      </c>
      <c r="CU541" t="str">
        <v>Horizontal distance from windward edge</v>
      </c>
      <c r="DH541" t="str">
        <v>Horizontal distance from windward edge</v>
      </c>
      <c r="DL541" t="str">
        <v>Horizontal distance from windward edge</v>
      </c>
      <c r="DY541" t="str">
        <v>Horizontal distance from windward edge</v>
      </c>
      <c r="EC541" t="str">
        <v>Horizontal distance from windward edge</v>
      </c>
    </row>
    <row r="542">
      <c r="J542" t="str">
        <v>0-h/2</v>
      </c>
      <c r="K542" t="str">
        <v>h/2-h</v>
      </c>
      <c r="L542" t="str">
        <v>h-2h</v>
      </c>
      <c r="M542" t="str">
        <v>&gt;2h</v>
      </c>
      <c r="N542" t="str">
        <v>0-h/2</v>
      </c>
      <c r="O542" t="str">
        <v>h/2-h</v>
      </c>
      <c r="P542" t="str">
        <v>h-2h</v>
      </c>
      <c r="Q542" t="str">
        <v>&gt;2h</v>
      </c>
      <c r="AA542" t="str">
        <v>0-h/2</v>
      </c>
      <c r="AB542" t="str">
        <v>h/2-h</v>
      </c>
      <c r="AC542" t="str">
        <v>h-2h</v>
      </c>
      <c r="AD542" t="str">
        <v>&gt;2h</v>
      </c>
      <c r="AE542" t="str">
        <v>0-h/2</v>
      </c>
      <c r="AF542" t="str">
        <v>h/2-h</v>
      </c>
      <c r="AG542" t="str">
        <v>h-2h</v>
      </c>
      <c r="AH542" t="str">
        <v>&gt;2h</v>
      </c>
      <c r="AR542" t="str">
        <v>0-h/2</v>
      </c>
      <c r="AS542" t="str">
        <v>h/2-h</v>
      </c>
      <c r="AT542" t="str">
        <v>h-2h</v>
      </c>
      <c r="AU542" t="str">
        <v>&gt;2h</v>
      </c>
      <c r="AV542" t="str">
        <v>0-h/2</v>
      </c>
      <c r="AW542" t="str">
        <v>h/2-h</v>
      </c>
      <c r="AX542" t="str">
        <v>h-2h</v>
      </c>
      <c r="AY542" t="str">
        <v>&gt;2h</v>
      </c>
      <c r="BI542" t="str">
        <v>0-h/2</v>
      </c>
      <c r="BJ542" t="str">
        <v>h/2-h</v>
      </c>
      <c r="BK542" t="str">
        <v>h-2h</v>
      </c>
      <c r="BL542" t="str">
        <v>&gt;2h</v>
      </c>
      <c r="BM542" t="str">
        <v>0-h/2</v>
      </c>
      <c r="BN542" t="str">
        <v>h/2-h</v>
      </c>
      <c r="BO542" t="str">
        <v>h-2h</v>
      </c>
      <c r="BP542" t="str">
        <v>&gt;2h</v>
      </c>
      <c r="BZ542" t="str">
        <v>0-h/2</v>
      </c>
      <c r="CA542" t="str">
        <v>h/2-h</v>
      </c>
      <c r="CB542" t="str">
        <v>h-2h</v>
      </c>
      <c r="CC542" t="str">
        <v>&gt;2h</v>
      </c>
      <c r="CD542" t="str">
        <v>0-h/2</v>
      </c>
      <c r="CE542" t="str">
        <v>h/2-h</v>
      </c>
      <c r="CF542" t="str">
        <v>h-2h</v>
      </c>
      <c r="CG542" t="str">
        <v>&gt;2h</v>
      </c>
      <c r="CQ542" t="str">
        <v>0-h/2</v>
      </c>
      <c r="CR542" t="str">
        <v>h/2-h</v>
      </c>
      <c r="CS542" t="str">
        <v>h-2h</v>
      </c>
      <c r="CT542" t="str">
        <v>&gt;2h</v>
      </c>
      <c r="CU542" t="str">
        <v>0-h/2</v>
      </c>
      <c r="CV542" t="str">
        <v>h/2-h</v>
      </c>
      <c r="CW542" t="str">
        <v>h-2h</v>
      </c>
      <c r="CX542" t="str">
        <v>&gt;2h</v>
      </c>
      <c r="DH542" t="str">
        <v>0-h/2</v>
      </c>
      <c r="DI542" t="str">
        <v>h/2-h</v>
      </c>
      <c r="DJ542" t="str">
        <v>h-2h</v>
      </c>
      <c r="DK542" t="str">
        <v>&gt;2h</v>
      </c>
      <c r="DL542" t="str">
        <v>0-h/2</v>
      </c>
      <c r="DM542" t="str">
        <v>h/2-h</v>
      </c>
      <c r="DN542" t="str">
        <v>h-2h</v>
      </c>
      <c r="DO542" t="str">
        <v>&gt;2h</v>
      </c>
      <c r="DY542" t="str">
        <v>0-h/2</v>
      </c>
      <c r="DZ542" t="str">
        <v>h/2-h</v>
      </c>
      <c r="EA542" t="str">
        <v>h-2h</v>
      </c>
      <c r="EB542" t="str">
        <v>&gt;2h</v>
      </c>
      <c r="EC542" t="str">
        <v>0-h/2</v>
      </c>
      <c r="ED542" t="str">
        <v>h/2-h</v>
      </c>
      <c r="EE542" t="str">
        <v>h-2h</v>
      </c>
      <c r="EF542" t="str">
        <v>&gt;2h</v>
      </c>
    </row>
    <row r="543">
      <c r="D543" t="str">
        <v>WinWall</v>
      </c>
      <c r="E543" t="str">
        <v>LeeWall</v>
      </c>
      <c r="F543" t="str">
        <v>SideWall1</v>
      </c>
      <c r="G543" t="str">
        <v>SideWall2</v>
      </c>
      <c r="H543" t="str">
        <v>WinRoof</v>
      </c>
      <c r="I543" t="str">
        <v>LeeRoof</v>
      </c>
      <c r="J543" t="str">
        <v>Roof Side 1</v>
      </c>
      <c r="N543" t="str">
        <v>Roof Side 2</v>
      </c>
      <c r="U543" t="str">
        <v>WinWall</v>
      </c>
      <c r="V543" t="str">
        <v>LeeWall</v>
      </c>
      <c r="W543" t="str">
        <v>SideWall1</v>
      </c>
      <c r="X543" t="str">
        <v>SideWall2</v>
      </c>
      <c r="Y543" t="str">
        <v>WinRoof</v>
      </c>
      <c r="Z543" t="str">
        <v>LeeRoof</v>
      </c>
      <c r="AA543" t="str">
        <v>Roof Side 1</v>
      </c>
      <c r="AE543" t="str">
        <v>Roof Side 2</v>
      </c>
      <c r="AL543" t="str">
        <v>WinWall</v>
      </c>
      <c r="AM543" t="str">
        <v>LeeWall</v>
      </c>
      <c r="AN543" t="str">
        <v>SideWall1</v>
      </c>
      <c r="AO543" t="str">
        <v>SideWall2</v>
      </c>
      <c r="AP543" t="str">
        <v>WinRoof</v>
      </c>
      <c r="AQ543" t="str">
        <v>LeeRoof</v>
      </c>
      <c r="AR543" t="str">
        <v>Roof Side 1</v>
      </c>
      <c r="AV543" t="str">
        <v>Roof Side 2</v>
      </c>
      <c r="BC543" t="str">
        <v>WinWall</v>
      </c>
      <c r="BD543" t="str">
        <v>LeeWall</v>
      </c>
      <c r="BE543" t="str">
        <v>SideWall1</v>
      </c>
      <c r="BF543" t="str">
        <v>SideWall2</v>
      </c>
      <c r="BG543" t="str">
        <v>WinRoof</v>
      </c>
      <c r="BH543" t="str">
        <v>LeeRoof</v>
      </c>
      <c r="BI543" t="str">
        <v>Roof Side 1</v>
      </c>
      <c r="BM543" t="str">
        <v>Roof Side 2</v>
      </c>
      <c r="BT543" t="str">
        <v>WinWall</v>
      </c>
      <c r="BU543" t="str">
        <v>LeeWall</v>
      </c>
      <c r="BV543" t="str">
        <v>SideWall1</v>
      </c>
      <c r="BW543" t="str">
        <v>SideWall2</v>
      </c>
      <c r="BX543" t="str">
        <v>WinRoof</v>
      </c>
      <c r="BY543" t="str">
        <v>LeeRoof</v>
      </c>
      <c r="BZ543" t="str">
        <v>Roof Side 1</v>
      </c>
      <c r="CD543" t="str">
        <v>Roof Side 2</v>
      </c>
      <c r="CK543" t="str">
        <v>WinWall</v>
      </c>
      <c r="CL543" t="str">
        <v>LeeWall</v>
      </c>
      <c r="CM543" t="str">
        <v>SideWall1</v>
      </c>
      <c r="CN543" t="str">
        <v>SideWall2</v>
      </c>
      <c r="CO543" t="str">
        <v>WinRoof</v>
      </c>
      <c r="CP543" t="str">
        <v>LeeRoof</v>
      </c>
      <c r="CQ543" t="str">
        <v>Roof Side 1</v>
      </c>
      <c r="CU543" t="str">
        <v>Roof Side 2</v>
      </c>
      <c r="DB543" t="str">
        <v>WinWall</v>
      </c>
      <c r="DC543" t="str">
        <v>LeeWall</v>
      </c>
      <c r="DD543" t="str">
        <v>SideWall1</v>
      </c>
      <c r="DE543" t="str">
        <v>SideWall2</v>
      </c>
      <c r="DF543" t="str">
        <v>WinRoof</v>
      </c>
      <c r="DG543" t="str">
        <v>LeeRoof</v>
      </c>
      <c r="DH543" t="str">
        <v>Roof Side 1</v>
      </c>
      <c r="DL543" t="str">
        <v>Roof Side 2</v>
      </c>
      <c r="DS543" t="str">
        <v>WinWall</v>
      </c>
      <c r="DT543" t="str">
        <v>LeeWall</v>
      </c>
      <c r="DU543" t="str">
        <v>SideWall1</v>
      </c>
      <c r="DV543" t="str">
        <v>SideWall2</v>
      </c>
      <c r="DW543" t="str">
        <v>WinRoof</v>
      </c>
      <c r="DX543" t="str">
        <v>LeeRoof</v>
      </c>
      <c r="DY543" t="str">
        <v>Roof Side 1</v>
      </c>
      <c r="EC543" t="str">
        <v>Roof Side 2</v>
      </c>
    </row>
    <row r="544">
      <c r="D544" t="str">
        <f>C489</f>
        <v>+X</v>
      </c>
      <c r="E544" t="str">
        <f>C490</f>
        <v>-X</v>
      </c>
      <c r="F544" t="str">
        <f>C491</f>
        <v>+Y</v>
      </c>
      <c r="G544" t="str">
        <f>C492</f>
        <v>-Y</v>
      </c>
      <c r="H544" t="str">
        <f>C493</f>
        <v>+X</v>
      </c>
      <c r="I544" t="str">
        <f>C494</f>
        <v>-X</v>
      </c>
      <c r="J544" t="str">
        <f>C495</f>
        <v>+Y</v>
      </c>
      <c r="N544" t="str">
        <f>C496</f>
        <v>-Y</v>
      </c>
      <c r="U544" t="str">
        <f>T489</f>
        <v>+X</v>
      </c>
      <c r="V544" t="str">
        <f>T490</f>
        <v>-X</v>
      </c>
      <c r="W544" t="str">
        <f>T491</f>
        <v>+Y</v>
      </c>
      <c r="X544" t="str">
        <f>T492</f>
        <v>-Y</v>
      </c>
      <c r="Y544" t="str">
        <f>T493</f>
        <v>+X</v>
      </c>
      <c r="Z544" t="str">
        <f>T494</f>
        <v>-X</v>
      </c>
      <c r="AA544" t="str">
        <f>T495</f>
        <v>+Y</v>
      </c>
      <c r="AE544" t="str">
        <f>T496</f>
        <v>-Y</v>
      </c>
      <c r="AL544" t="str">
        <f>AK489</f>
        <v>+X</v>
      </c>
      <c r="AM544" t="str">
        <f>AK490</f>
        <v>-X</v>
      </c>
      <c r="AN544" t="str">
        <f>AK491</f>
        <v>+Y</v>
      </c>
      <c r="AO544" t="str">
        <f>AK492</f>
        <v>-Y</v>
      </c>
      <c r="AP544" t="str">
        <f>AK493</f>
        <v>+X</v>
      </c>
      <c r="AQ544" t="str">
        <f>AK494</f>
        <v>-X</v>
      </c>
      <c r="AR544" t="str">
        <f>AK495</f>
        <v>+Y</v>
      </c>
      <c r="AV544" t="str">
        <f>AK496</f>
        <v>-Y</v>
      </c>
      <c r="BC544" t="str">
        <f>BB489</f>
        <v>+X</v>
      </c>
      <c r="BD544" t="str">
        <f>BB490</f>
        <v>-X</v>
      </c>
      <c r="BE544" t="str">
        <f>BB491</f>
        <v>+Y</v>
      </c>
      <c r="BF544" t="str">
        <f>BB492</f>
        <v>-Y</v>
      </c>
      <c r="BG544" t="str">
        <f>BB493</f>
        <v>+X</v>
      </c>
      <c r="BH544" t="str">
        <f>BB494</f>
        <v>-X</v>
      </c>
      <c r="BI544" t="str">
        <f>BB495</f>
        <v>+Y</v>
      </c>
      <c r="BM544" t="str">
        <f>BB496</f>
        <v>-Y</v>
      </c>
      <c r="BT544" t="str">
        <f>BS489</f>
        <v>+Y</v>
      </c>
      <c r="BU544" t="str">
        <f>BS490</f>
        <v>-Y</v>
      </c>
      <c r="BV544" t="str">
        <f>BS491</f>
        <v>+X</v>
      </c>
      <c r="BW544" t="str">
        <f>BS492</f>
        <v>-X</v>
      </c>
      <c r="BX544" t="str">
        <f>BS493</f>
        <v>+Y</v>
      </c>
      <c r="BY544" t="str">
        <f>BS494</f>
        <v>-Y</v>
      </c>
      <c r="BZ544" t="str">
        <f>BS495</f>
        <v>+X</v>
      </c>
      <c r="CD544" t="str">
        <f>BS496</f>
        <v>-X</v>
      </c>
      <c r="CK544" t="str">
        <f>CJ489</f>
        <v>+Y</v>
      </c>
      <c r="CL544" t="str">
        <f>CJ490</f>
        <v>-Y</v>
      </c>
      <c r="CM544" t="str">
        <f>CJ491</f>
        <v>+X</v>
      </c>
      <c r="CN544" t="str">
        <f>CJ492</f>
        <v>-X</v>
      </c>
      <c r="CO544" t="str">
        <f>CJ493</f>
        <v>+Y</v>
      </c>
      <c r="CP544" t="str">
        <f>CJ494</f>
        <v>-Y</v>
      </c>
      <c r="CQ544" t="str">
        <f>CJ495</f>
        <v>+X</v>
      </c>
      <c r="CU544" t="str">
        <f>CJ496</f>
        <v>-X</v>
      </c>
      <c r="DB544" t="str">
        <f>DA489</f>
        <v>+Y</v>
      </c>
      <c r="DC544" t="str">
        <f>DA490</f>
        <v>-Y</v>
      </c>
      <c r="DD544" t="str">
        <f>DA491</f>
        <v>+X</v>
      </c>
      <c r="DE544" t="str">
        <f>DA492</f>
        <v>-X</v>
      </c>
      <c r="DF544" t="str">
        <f>DA493</f>
        <v>+Y</v>
      </c>
      <c r="DG544" t="str">
        <f>DA494</f>
        <v>-Y</v>
      </c>
      <c r="DH544" t="str">
        <f>DA495</f>
        <v>+X</v>
      </c>
      <c r="DL544" t="str">
        <f>DA496</f>
        <v>-X</v>
      </c>
      <c r="DS544" t="str">
        <f>DR489</f>
        <v>+Y</v>
      </c>
      <c r="DT544" t="str">
        <f>DR490</f>
        <v>-Y</v>
      </c>
      <c r="DU544" t="str">
        <f>DR491</f>
        <v>+X</v>
      </c>
      <c r="DV544" t="str">
        <f>DR492</f>
        <v>-X</v>
      </c>
      <c r="DW544" t="str">
        <f>DR493</f>
        <v>+Y</v>
      </c>
      <c r="DX544" t="str">
        <f>DR494</f>
        <v>-Y</v>
      </c>
      <c r="DY544" t="str">
        <f>DR495</f>
        <v>+X</v>
      </c>
      <c r="EC544" t="str">
        <f>DR496</f>
        <v>-X</v>
      </c>
    </row>
    <row r="545">
      <c r="B545" t="str">
        <v>Area</v>
      </c>
      <c r="C545" t="str">
        <v>(ft2)</v>
      </c>
      <c r="D545">
        <f>J499*D159</f>
        <v>160</v>
      </c>
      <c r="E545">
        <f>D545</f>
        <v>160</v>
      </c>
      <c r="F545">
        <f>J498*D159</f>
        <v>320</v>
      </c>
      <c r="G545">
        <f>F545</f>
        <v>320</v>
      </c>
      <c r="H545">
        <f>((J499-J501)*J505/2+J501*J505)/SIN(J503*3.14159/180)</f>
        <v>208.806130178211</v>
      </c>
      <c r="I545">
        <f>H545</f>
        <v>208.806130178211</v>
      </c>
      <c r="J545">
        <f>J538</f>
        <v>8.819314740953518</v>
      </c>
      <c r="K545">
        <f>K538</f>
        <v>26.45794422286055</v>
      </c>
      <c r="L545">
        <f>L538</f>
        <v>103.49939613350408</v>
      </c>
      <c r="M545">
        <f>M538</f>
        <v>94.46142069649386</v>
      </c>
      <c r="N545">
        <f>N538</f>
        <v>8.819314740953518</v>
      </c>
      <c r="O545">
        <f>O538</f>
        <v>26.45794422286055</v>
      </c>
      <c r="P545">
        <f>P538</f>
        <v>103.49939613350408</v>
      </c>
      <c r="Q545">
        <f>Q538</f>
        <v>94.46142069649386</v>
      </c>
      <c r="S545" t="str">
        <v>Area</v>
      </c>
      <c r="T545" t="str">
        <v>(ft2)</v>
      </c>
      <c r="U545">
        <f>AA499*U159</f>
        <v>160</v>
      </c>
      <c r="V545">
        <f>U545</f>
        <v>160</v>
      </c>
      <c r="W545">
        <f>AA498*U159</f>
        <v>320</v>
      </c>
      <c r="X545">
        <f>W545</f>
        <v>320</v>
      </c>
      <c r="Y545">
        <f>((AA499-AA501)*AA505/2+AA501*AA505)/SIN(AA503*3.14159/180)</f>
        <v>208.806130178211</v>
      </c>
      <c r="Z545">
        <f>Y545</f>
        <v>208.806130178211</v>
      </c>
      <c r="AA545">
        <f>AA538</f>
        <v>8.819314740953518</v>
      </c>
      <c r="AB545">
        <f>AB538</f>
        <v>26.45794422286055</v>
      </c>
      <c r="AC545">
        <f>AC538</f>
        <v>103.49939613350408</v>
      </c>
      <c r="AD545">
        <f>AD538</f>
        <v>94.46142069649386</v>
      </c>
      <c r="AE545">
        <f>AE538</f>
        <v>8.819314740953518</v>
      </c>
      <c r="AF545">
        <f>AF538</f>
        <v>26.45794422286055</v>
      </c>
      <c r="AG545">
        <f>AG538</f>
        <v>103.49939613350408</v>
      </c>
      <c r="AH545">
        <f>AH538</f>
        <v>94.46142069649386</v>
      </c>
      <c r="AJ545" t="str">
        <v>Area</v>
      </c>
      <c r="AK545" t="str">
        <v>(ft2)</v>
      </c>
      <c r="AL545">
        <f>AR499*AL159</f>
        <v>160</v>
      </c>
      <c r="AM545">
        <f>AL545</f>
        <v>160</v>
      </c>
      <c r="AN545">
        <f>AR498*AL159</f>
        <v>320</v>
      </c>
      <c r="AO545">
        <f>AN545</f>
        <v>320</v>
      </c>
      <c r="AP545">
        <f>((AR499-AR501)*AR505/2+AR501*AR505)/SIN(AR503*3.14159/180)</f>
        <v>208.806130178211</v>
      </c>
      <c r="AQ545">
        <f>AP545</f>
        <v>208.806130178211</v>
      </c>
      <c r="AR545">
        <f>AR538</f>
        <v>8.819314740953518</v>
      </c>
      <c r="AS545">
        <f>AS538</f>
        <v>26.45794422286055</v>
      </c>
      <c r="AT545">
        <f>AT538</f>
        <v>103.49939613350408</v>
      </c>
      <c r="AU545">
        <f>AU538</f>
        <v>94.46142069649386</v>
      </c>
      <c r="AV545">
        <f>AV538</f>
        <v>8.819314740953518</v>
      </c>
      <c r="AW545">
        <f>AW538</f>
        <v>26.45794422286055</v>
      </c>
      <c r="AX545">
        <f>AX538</f>
        <v>103.49939613350408</v>
      </c>
      <c r="AY545">
        <f>AY538</f>
        <v>94.46142069649386</v>
      </c>
      <c r="BA545" t="str">
        <v>Area</v>
      </c>
      <c r="BB545" t="str">
        <v>(ft2)</v>
      </c>
      <c r="BC545">
        <f>BI499*BC159</f>
        <v>160</v>
      </c>
      <c r="BD545">
        <f>BC545</f>
        <v>160</v>
      </c>
      <c r="BE545">
        <f>BI498*BC159</f>
        <v>320</v>
      </c>
      <c r="BF545">
        <f>BE545</f>
        <v>320</v>
      </c>
      <c r="BG545">
        <f>((BI499-BI501)*BI505/2+BI501*BI505)/SIN(BI503*3.14159/180)</f>
        <v>208.806130178211</v>
      </c>
      <c r="BH545">
        <f>BG545</f>
        <v>208.806130178211</v>
      </c>
      <c r="BI545">
        <f>BI538</f>
        <v>8.819314740953518</v>
      </c>
      <c r="BJ545">
        <f>BJ538</f>
        <v>26.45794422286055</v>
      </c>
      <c r="BK545">
        <f>BK538</f>
        <v>103.49939613350408</v>
      </c>
      <c r="BL545">
        <f>BL538</f>
        <v>94.46142069649386</v>
      </c>
      <c r="BM545">
        <f>BM538</f>
        <v>8.819314740953518</v>
      </c>
      <c r="BN545">
        <f>BN538</f>
        <v>26.45794422286055</v>
      </c>
      <c r="BO545">
        <f>BO538</f>
        <v>103.49939613350408</v>
      </c>
      <c r="BP545">
        <f>BP538</f>
        <v>94.46142069649386</v>
      </c>
      <c r="BR545" t="str">
        <v>Area</v>
      </c>
      <c r="BS545" t="str">
        <v>(ft2)</v>
      </c>
      <c r="BT545">
        <f>BZ499*BT159</f>
        <v>320</v>
      </c>
      <c r="BU545">
        <f>BT545</f>
        <v>320</v>
      </c>
      <c r="BV545">
        <f>BZ498*BT159</f>
        <v>160</v>
      </c>
      <c r="BW545">
        <f>BV545</f>
        <v>160</v>
      </c>
      <c r="BX545">
        <f>((BZ499-BZ501)*BZ505/2+BZ501*BZ505)/SIN(BZ503*3.14159/180)</f>
        <v>233.238075793812</v>
      </c>
      <c r="BY545">
        <f>BX545</f>
        <v>233.238075793812</v>
      </c>
      <c r="BZ545">
        <f>BZ538</f>
        <v>31.58192718945441</v>
      </c>
      <c r="CA545">
        <f>CA538</f>
        <v>92.65772026658112</v>
      </c>
      <c r="CB545">
        <f>CB538</f>
        <v>84.56648272217545</v>
      </c>
      <c r="CC545">
        <f>CC538</f>
        <v>0</v>
      </c>
      <c r="CD545">
        <f>CD538</f>
        <v>31.58192718945441</v>
      </c>
      <c r="CE545">
        <f>CE538</f>
        <v>92.65772026658112</v>
      </c>
      <c r="CF545">
        <f>CF538</f>
        <v>84.56648272217545</v>
      </c>
      <c r="CG545">
        <f>CG538</f>
        <v>0</v>
      </c>
      <c r="CI545" t="str">
        <v>Area</v>
      </c>
      <c r="CJ545" t="str">
        <v>(ft2)</v>
      </c>
      <c r="CK545">
        <f>CQ499*CK159</f>
        <v>320</v>
      </c>
      <c r="CL545">
        <f>CK545</f>
        <v>320</v>
      </c>
      <c r="CM545">
        <f>CQ498*CK159</f>
        <v>160</v>
      </c>
      <c r="CN545">
        <f>CM545</f>
        <v>160</v>
      </c>
      <c r="CO545">
        <f>((CQ499-CQ501)*CQ505/2+CQ501*CQ505)/SIN(CQ503*3.14159/180)</f>
        <v>233.238075793812</v>
      </c>
      <c r="CP545">
        <f>CO545</f>
        <v>233.238075793812</v>
      </c>
      <c r="CQ545">
        <f>CQ538</f>
        <v>31.58192718945441</v>
      </c>
      <c r="CR545">
        <f>CR538</f>
        <v>92.65772026658112</v>
      </c>
      <c r="CS545">
        <f>CS538</f>
        <v>84.56648272217545</v>
      </c>
      <c r="CT545">
        <f>CT538</f>
        <v>0</v>
      </c>
      <c r="CU545">
        <f>CU538</f>
        <v>31.58192718945441</v>
      </c>
      <c r="CV545">
        <f>CV538</f>
        <v>92.65772026658112</v>
      </c>
      <c r="CW545">
        <f>CW538</f>
        <v>84.56648272217545</v>
      </c>
      <c r="CX545">
        <f>CX538</f>
        <v>0</v>
      </c>
      <c r="CZ545" t="str">
        <v>Area</v>
      </c>
      <c r="DA545" t="str">
        <v>(ft2)</v>
      </c>
      <c r="DB545">
        <f>DH499*DB159</f>
        <v>320</v>
      </c>
      <c r="DC545">
        <f>DB545</f>
        <v>320</v>
      </c>
      <c r="DD545">
        <f>DH498*DB159</f>
        <v>160</v>
      </c>
      <c r="DE545">
        <f>DD545</f>
        <v>160</v>
      </c>
      <c r="DF545">
        <f>((DH499-DH501)*DH505/2+DH501*DH505)/SIN(DH503*3.14159/180)</f>
        <v>233.238075793812</v>
      </c>
      <c r="DG545">
        <f>DF545</f>
        <v>233.238075793812</v>
      </c>
      <c r="DH545">
        <f>DH538</f>
        <v>31.58192718945441</v>
      </c>
      <c r="DI545">
        <f>DI538</f>
        <v>92.65772026658112</v>
      </c>
      <c r="DJ545">
        <f>DJ538</f>
        <v>84.56648272217545</v>
      </c>
      <c r="DK545">
        <f>DK538</f>
        <v>0</v>
      </c>
      <c r="DL545">
        <f>DL538</f>
        <v>31.58192718945441</v>
      </c>
      <c r="DM545">
        <f>DM538</f>
        <v>92.65772026658112</v>
      </c>
      <c r="DN545">
        <f>DN538</f>
        <v>84.56648272217545</v>
      </c>
      <c r="DO545">
        <f>DO538</f>
        <v>0</v>
      </c>
      <c r="DQ545" t="str">
        <v>Area</v>
      </c>
      <c r="DR545" t="str">
        <v>(ft2)</v>
      </c>
      <c r="DS545">
        <f>DY499*DS159</f>
        <v>320</v>
      </c>
      <c r="DT545">
        <f>DS545</f>
        <v>320</v>
      </c>
      <c r="DU545">
        <f>DY498*DS159</f>
        <v>160</v>
      </c>
      <c r="DV545">
        <f>DU545</f>
        <v>160</v>
      </c>
      <c r="DW545">
        <f>((DY499-DY501)*DY505/2+DY501*DY505)/SIN(DY503*3.14159/180)</f>
        <v>233.238075793812</v>
      </c>
      <c r="DX545">
        <f>DW545</f>
        <v>233.238075793812</v>
      </c>
      <c r="DY545">
        <f>DY538</f>
        <v>31.58192718945441</v>
      </c>
      <c r="DZ545">
        <f>DZ538</f>
        <v>92.65772026658112</v>
      </c>
      <c r="EA545">
        <f>EA538</f>
        <v>84.56648272217545</v>
      </c>
      <c r="EB545">
        <f>EB538</f>
        <v>0</v>
      </c>
      <c r="EC545">
        <f>EC538</f>
        <v>31.58192718945441</v>
      </c>
      <c r="ED545">
        <f>ED538</f>
        <v>92.65772026658112</v>
      </c>
      <c r="EE545">
        <f>EE538</f>
        <v>84.56648272217545</v>
      </c>
      <c r="EF545">
        <f>EF538</f>
        <v>0</v>
      </c>
    </row>
    <row r="546">
      <c r="B546" t="str">
        <v>Distance b/t center of force and windward edge</v>
      </c>
      <c r="C546" t="str">
        <v>(ft)</v>
      </c>
      <c r="J546">
        <f>J539</f>
        <v>3.6666666666666665</v>
      </c>
      <c r="K546">
        <f>K539</f>
        <v>8.555555555555555</v>
      </c>
      <c r="L546">
        <f>L539</f>
        <v>17.015962441314556</v>
      </c>
      <c r="M546">
        <f>M539</f>
        <v>28.00000000000001</v>
      </c>
      <c r="N546">
        <f>N539</f>
        <v>3.6666666666666665</v>
      </c>
      <c r="O546">
        <f>O539</f>
        <v>8.555555555555555</v>
      </c>
      <c r="P546">
        <f>P539</f>
        <v>17.015962441314556</v>
      </c>
      <c r="Q546">
        <f>Q539</f>
        <v>28.00000000000001</v>
      </c>
      <c r="S546" t="str">
        <v>Distance b/t center of force and windward edge</v>
      </c>
      <c r="T546" t="str">
        <v>(ft)</v>
      </c>
      <c r="AA546">
        <f>AA539</f>
        <v>3.6666666666666665</v>
      </c>
      <c r="AB546">
        <f>AB539</f>
        <v>8.555555555555555</v>
      </c>
      <c r="AC546">
        <f>AC539</f>
        <v>17.015962441314556</v>
      </c>
      <c r="AD546">
        <f>AD539</f>
        <v>28.00000000000001</v>
      </c>
      <c r="AE546">
        <f>AE539</f>
        <v>3.6666666666666665</v>
      </c>
      <c r="AF546">
        <f>AF539</f>
        <v>8.555555555555555</v>
      </c>
      <c r="AG546">
        <f>AG539</f>
        <v>17.015962441314556</v>
      </c>
      <c r="AH546">
        <f>AH539</f>
        <v>28.00000000000001</v>
      </c>
      <c r="AJ546" t="str">
        <v>Distance b/t center of force and windward edge</v>
      </c>
      <c r="AK546" t="str">
        <v>(ft)</v>
      </c>
      <c r="AR546">
        <f>AR539</f>
        <v>3.6666666666666665</v>
      </c>
      <c r="AS546">
        <f>AS539</f>
        <v>8.555555555555555</v>
      </c>
      <c r="AT546">
        <f>AT539</f>
        <v>17.015962441314556</v>
      </c>
      <c r="AU546">
        <f>AU539</f>
        <v>28.00000000000001</v>
      </c>
      <c r="AV546">
        <f>AV539</f>
        <v>3.6666666666666665</v>
      </c>
      <c r="AW546">
        <f>AW539</f>
        <v>8.555555555555555</v>
      </c>
      <c r="AX546">
        <f>AX539</f>
        <v>17.015962441314556</v>
      </c>
      <c r="AY546">
        <f>AY539</f>
        <v>28.00000000000001</v>
      </c>
      <c r="BA546" t="str">
        <v>Distance b/t center of force and windward edge</v>
      </c>
      <c r="BB546" t="str">
        <v>(ft)</v>
      </c>
      <c r="BI546">
        <f>BI539</f>
        <v>3.6666666666666665</v>
      </c>
      <c r="BJ546">
        <f>BJ539</f>
        <v>8.555555555555555</v>
      </c>
      <c r="BK546">
        <f>BK539</f>
        <v>17.015962441314556</v>
      </c>
      <c r="BL546">
        <f>BL539</f>
        <v>28.00000000000001</v>
      </c>
      <c r="BM546">
        <f>BM539</f>
        <v>3.6666666666666665</v>
      </c>
      <c r="BN546">
        <f>BN539</f>
        <v>8.555555555555555</v>
      </c>
      <c r="BO546">
        <f>BO539</f>
        <v>17.015962441314556</v>
      </c>
      <c r="BP546">
        <f>BP539</f>
        <v>28.00000000000001</v>
      </c>
      <c r="BR546" t="str">
        <v>Distance b/t center of force and windward edge</v>
      </c>
      <c r="BS546" t="str">
        <v>(ft)</v>
      </c>
      <c r="BZ546">
        <f>BZ539</f>
        <v>3.6666666666666665</v>
      </c>
      <c r="CA546">
        <f>CA539</f>
        <v>8.507981220657278</v>
      </c>
      <c r="CB546">
        <f>CB539</f>
        <v>14.000000000000005</v>
      </c>
      <c r="CC546">
        <f>CC539</f>
        <v>0</v>
      </c>
      <c r="CD546">
        <f>CD539</f>
        <v>3.6666666666666665</v>
      </c>
      <c r="CE546">
        <f>CE539</f>
        <v>8.507981220657278</v>
      </c>
      <c r="CF546">
        <f>CF539</f>
        <v>14.000000000000005</v>
      </c>
      <c r="CG546">
        <f>CG539</f>
        <v>0</v>
      </c>
      <c r="CI546" t="str">
        <v>Distance b/t center of force and windward edge</v>
      </c>
      <c r="CJ546" t="str">
        <v>(ft)</v>
      </c>
      <c r="CQ546">
        <f>CQ539</f>
        <v>3.6666666666666665</v>
      </c>
      <c r="CR546">
        <f>CR539</f>
        <v>8.507981220657278</v>
      </c>
      <c r="CS546">
        <f>CS539</f>
        <v>14.000000000000005</v>
      </c>
      <c r="CT546">
        <f>CT539</f>
        <v>0</v>
      </c>
      <c r="CU546">
        <f>CU539</f>
        <v>3.6666666666666665</v>
      </c>
      <c r="CV546">
        <f>CV539</f>
        <v>8.507981220657278</v>
      </c>
      <c r="CW546">
        <f>CW539</f>
        <v>14.000000000000005</v>
      </c>
      <c r="CX546">
        <f>CX539</f>
        <v>0</v>
      </c>
      <c r="CZ546" t="str">
        <v>Distance b/t center of force and windward edge</v>
      </c>
      <c r="DA546" t="str">
        <v>(ft)</v>
      </c>
      <c r="DH546">
        <f>DH539</f>
        <v>3.6666666666666665</v>
      </c>
      <c r="DI546">
        <f>DI539</f>
        <v>8.507981220657278</v>
      </c>
      <c r="DJ546">
        <f>DJ539</f>
        <v>14.000000000000005</v>
      </c>
      <c r="DK546">
        <f>DK539</f>
        <v>0</v>
      </c>
      <c r="DL546">
        <f>DL539</f>
        <v>3.6666666666666665</v>
      </c>
      <c r="DM546">
        <f>DM539</f>
        <v>8.507981220657278</v>
      </c>
      <c r="DN546">
        <f>DN539</f>
        <v>14.000000000000005</v>
      </c>
      <c r="DO546">
        <f>DO539</f>
        <v>0</v>
      </c>
      <c r="DQ546" t="str">
        <v>Distance b/t center of force and windward edge</v>
      </c>
      <c r="DR546" t="str">
        <v>(ft)</v>
      </c>
      <c r="DY546">
        <f>DY539</f>
        <v>3.6666666666666665</v>
      </c>
      <c r="DZ546">
        <f>DZ539</f>
        <v>8.507981220657278</v>
      </c>
      <c r="EA546">
        <f>EA539</f>
        <v>14.000000000000005</v>
      </c>
      <c r="EB546">
        <f>EB539</f>
        <v>0</v>
      </c>
      <c r="EC546">
        <f>EC539</f>
        <v>3.6666666666666665</v>
      </c>
      <c r="ED546">
        <f>ED539</f>
        <v>8.507981220657278</v>
      </c>
      <c r="EE546">
        <f>EE539</f>
        <v>14.000000000000005</v>
      </c>
      <c r="EF546">
        <f>EF539</f>
        <v>0</v>
      </c>
    </row>
    <row r="548">
      <c r="B548" t="str">
        <v>IF GABLE ROOF</v>
      </c>
    </row>
    <row r="549">
      <c r="B549" t="str">
        <v>Area</v>
      </c>
      <c r="C549" t="str">
        <v>(ft2)</v>
      </c>
    </row>
    <row r="550">
      <c r="B550" t="str">
        <v>Distance b/t center of force and windward edge</v>
      </c>
      <c r="C550" t="str">
        <v>(ft)</v>
      </c>
    </row>
    <row r="552">
      <c r="A552" t="str">
        <v>9.1 - FORCES FOR OPEN</v>
      </c>
      <c r="R552" t="str">
        <v>9.1 - FORCES FOR OPEN</v>
      </c>
      <c r="AI552" t="str">
        <v>9.1 - FORCES FOR OPEN</v>
      </c>
      <c r="AZ552" t="str">
        <v>9.1 - FORCES FOR OPEN</v>
      </c>
      <c r="BQ552" t="str">
        <v>9.1 - FORCES FOR OPEN</v>
      </c>
      <c r="CH552" t="str">
        <v>9.1 - FORCES FOR OPEN</v>
      </c>
      <c r="CY552" t="str">
        <v>9.1 - FORCES FOR OPEN</v>
      </c>
      <c r="DP552" t="str">
        <v>9.1 - FORCES FOR OPEN</v>
      </c>
    </row>
    <row r="553">
      <c r="A553" t="str">
        <v>Step 9: Calculate total force applied on each building surface</v>
      </c>
      <c r="R553" t="str">
        <v>Step 9: Calculate total force applied on each building surface</v>
      </c>
      <c r="AI553" t="str">
        <v>Step 9: Calculate total force applied on each building surface</v>
      </c>
      <c r="AZ553" t="str">
        <v>Step 9: Calculate total force applied on each building surface</v>
      </c>
      <c r="BQ553" t="str">
        <v>Step 9: Calculate total force applied on each building surface</v>
      </c>
      <c r="CH553" t="str">
        <v>Step 9: Calculate total force applied on each building surface</v>
      </c>
      <c r="CY553" t="str">
        <v>Step 9: Calculate total force applied on each building surface</v>
      </c>
      <c r="DP553" t="str">
        <v>Step 9: Calculate total force applied on each building surface</v>
      </c>
    </row>
    <row r="555">
      <c r="B555" t="str">
        <v>Winward wall</v>
      </c>
      <c r="C555" t="str">
        <f>IF(C175="X","+X","+Y")</f>
        <v>+X</v>
      </c>
      <c r="S555" t="str">
        <v>Winward wall</v>
      </c>
      <c r="T555" t="str">
        <f>IF(T175="X","+X","+Y")</f>
        <v>+X</v>
      </c>
      <c r="AJ555" t="str">
        <v>Winward wall</v>
      </c>
      <c r="AK555" t="str">
        <f>IF(AK175="X","+X","+Y")</f>
        <v>+X</v>
      </c>
      <c r="BA555" t="str">
        <v>Winward wall</v>
      </c>
      <c r="BB555" t="str">
        <f>IF(BB175="X","+X","+Y")</f>
        <v>+X</v>
      </c>
      <c r="BR555" t="str">
        <v>Winward wall</v>
      </c>
      <c r="BS555" t="str">
        <f>IF(BS175="X","+X","+Y")</f>
        <v>+Y</v>
      </c>
      <c r="CI555" t="str">
        <v>Winward wall</v>
      </c>
      <c r="CJ555" t="str">
        <f>IF(CJ175="X","+X","+Y")</f>
        <v>+Y</v>
      </c>
      <c r="CZ555" t="str">
        <v>Winward wall</v>
      </c>
      <c r="DA555" t="str">
        <f>IF(DA175="X","+X","+Y")</f>
        <v>+Y</v>
      </c>
      <c r="DQ555" t="str">
        <v>Winward wall</v>
      </c>
      <c r="DR555" t="str">
        <f>IF(DR175="X","+X","+Y")</f>
        <v>+Y</v>
      </c>
    </row>
    <row r="556">
      <c r="B556" t="str">
        <v>Leeward wall</v>
      </c>
      <c r="C556" t="str">
        <f>IF(C175="X","-X","-Y")</f>
        <v>-X</v>
      </c>
      <c r="S556" t="str">
        <v>Leeward wall</v>
      </c>
      <c r="T556" t="str">
        <f>IF(T175="X","-X","-Y")</f>
        <v>-X</v>
      </c>
      <c r="AJ556" t="str">
        <v>Leeward wall</v>
      </c>
      <c r="AK556" t="str">
        <f>IF(AK175="X","-X","-Y")</f>
        <v>-X</v>
      </c>
      <c r="BA556" t="str">
        <v>Leeward wall</v>
      </c>
      <c r="BB556" t="str">
        <f>IF(BB175="X","-X","-Y")</f>
        <v>-X</v>
      </c>
      <c r="BR556" t="str">
        <v>Leeward wall</v>
      </c>
      <c r="BS556" t="str">
        <f>IF(BS175="X","-X","-Y")</f>
        <v>-Y</v>
      </c>
      <c r="CI556" t="str">
        <v>Leeward wall</v>
      </c>
      <c r="CJ556" t="str">
        <f>IF(CJ175="X","-X","-Y")</f>
        <v>-Y</v>
      </c>
      <c r="CZ556" t="str">
        <v>Leeward wall</v>
      </c>
      <c r="DA556" t="str">
        <f>IF(DA175="X","-X","-Y")</f>
        <v>-Y</v>
      </c>
      <c r="DQ556" t="str">
        <v>Leeward wall</v>
      </c>
      <c r="DR556" t="str">
        <f>IF(DR175="X","-X","-Y")</f>
        <v>-Y</v>
      </c>
    </row>
    <row r="557">
      <c r="B557" t="str">
        <v>Side Wall 1</v>
      </c>
      <c r="C557" t="str">
        <f>IF(C175="X","+Y","+X")</f>
        <v>+Y</v>
      </c>
      <c r="S557" t="str">
        <v>Side Wall 1</v>
      </c>
      <c r="T557" t="str">
        <f>IF(T175="X","+Y","+X")</f>
        <v>+Y</v>
      </c>
      <c r="AJ557" t="str">
        <v>Side Wall 1</v>
      </c>
      <c r="AK557" t="str">
        <f>IF(AK175="X","+Y","+X")</f>
        <v>+Y</v>
      </c>
      <c r="BA557" t="str">
        <v>Side Wall 1</v>
      </c>
      <c r="BB557" t="str">
        <f>IF(BB175="X","+Y","+X")</f>
        <v>+Y</v>
      </c>
      <c r="BR557" t="str">
        <v>Side Wall 1</v>
      </c>
      <c r="BS557" t="str">
        <f>IF(BS175="X","+Y","+X")</f>
        <v>+X</v>
      </c>
      <c r="CI557" t="str">
        <v>Side Wall 1</v>
      </c>
      <c r="CJ557" t="str">
        <f>IF(CJ175="X","+Y","+X")</f>
        <v>+X</v>
      </c>
      <c r="CZ557" t="str">
        <v>Side Wall 1</v>
      </c>
      <c r="DA557" t="str">
        <f>IF(DA175="X","+Y","+X")</f>
        <v>+X</v>
      </c>
      <c r="DQ557" t="str">
        <v>Side Wall 1</v>
      </c>
      <c r="DR557" t="str">
        <f>IF(DR175="X","+Y","+X")</f>
        <v>+X</v>
      </c>
    </row>
    <row r="558">
      <c r="B558" t="str">
        <v>Side Wall 2</v>
      </c>
      <c r="C558" t="str">
        <f>IF(C175="X","-Y","-X")</f>
        <v>-Y</v>
      </c>
      <c r="S558" t="str">
        <v>Side Wall 2</v>
      </c>
      <c r="T558" t="str">
        <f>IF(T175="X","-Y","-X")</f>
        <v>-Y</v>
      </c>
      <c r="AJ558" t="str">
        <v>Side Wall 2</v>
      </c>
      <c r="AK558" t="str">
        <f>IF(AK175="X","-Y","-X")</f>
        <v>-Y</v>
      </c>
      <c r="BA558" t="str">
        <v>Side Wall 2</v>
      </c>
      <c r="BB558" t="str">
        <f>IF(BB175="X","-Y","-X")</f>
        <v>-Y</v>
      </c>
      <c r="BR558" t="str">
        <v>Side Wall 2</v>
      </c>
      <c r="BS558" t="str">
        <f>IF(BS175="X","-Y","-X")</f>
        <v>-X</v>
      </c>
      <c r="CI558" t="str">
        <v>Side Wall 2</v>
      </c>
      <c r="CJ558" t="str">
        <f>IF(CJ175="X","-Y","-X")</f>
        <v>-X</v>
      </c>
      <c r="CZ558" t="str">
        <v>Side Wall 2</v>
      </c>
      <c r="DA558" t="str">
        <f>IF(DA175="X","-Y","-X")</f>
        <v>-X</v>
      </c>
      <c r="DQ558" t="str">
        <v>Side Wall 2</v>
      </c>
      <c r="DR558" t="str">
        <f>IF(DR175="X","-Y","-X")</f>
        <v>-X</v>
      </c>
    </row>
    <row r="559">
      <c r="B559" t="str">
        <v>Winward roof</v>
      </c>
      <c r="C559" t="str">
        <f>IF(C175="X","+X","+Y")</f>
        <v>+X</v>
      </c>
      <c r="S559" t="str">
        <v>Winward roof</v>
      </c>
      <c r="T559" t="str">
        <f>IF(T175="X","+X","+Y")</f>
        <v>+X</v>
      </c>
      <c r="AJ559" t="str">
        <v>Winward roof</v>
      </c>
      <c r="AK559" t="str">
        <f>IF(AK175="X","+X","+Y")</f>
        <v>+X</v>
      </c>
      <c r="BA559" t="str">
        <v>Winward roof</v>
      </c>
      <c r="BB559" t="str">
        <f>IF(BB175="X","+X","+Y")</f>
        <v>+X</v>
      </c>
      <c r="BR559" t="str">
        <v>Winward roof</v>
      </c>
      <c r="BS559" t="str">
        <f>IF(BS175="X","+X","+Y")</f>
        <v>+Y</v>
      </c>
      <c r="CI559" t="str">
        <v>Winward roof</v>
      </c>
      <c r="CJ559" t="str">
        <f>IF(CJ175="X","+X","+Y")</f>
        <v>+Y</v>
      </c>
      <c r="CZ559" t="str">
        <v>Winward roof</v>
      </c>
      <c r="DA559" t="str">
        <f>IF(DA175="X","+X","+Y")</f>
        <v>+Y</v>
      </c>
      <c r="DQ559" t="str">
        <v>Winward roof</v>
      </c>
      <c r="DR559" t="str">
        <f>IF(DR175="X","+X","+Y")</f>
        <v>+Y</v>
      </c>
    </row>
    <row r="560">
      <c r="B560" t="str">
        <v>Leeward roof</v>
      </c>
      <c r="C560" t="str">
        <f>IF(C175="X","-X","-Y")</f>
        <v>-X</v>
      </c>
      <c r="S560" t="str">
        <v>Leeward roof</v>
      </c>
      <c r="T560" t="str">
        <f>IF(T175="X","-X","-Y")</f>
        <v>-X</v>
      </c>
      <c r="AJ560" t="str">
        <v>Leeward roof</v>
      </c>
      <c r="AK560" t="str">
        <f>IF(AK175="X","-X","-Y")</f>
        <v>-X</v>
      </c>
      <c r="BA560" t="str">
        <v>Leeward roof</v>
      </c>
      <c r="BB560" t="str">
        <f>IF(BB175="X","-X","-Y")</f>
        <v>-X</v>
      </c>
      <c r="BR560" t="str">
        <v>Leeward roof</v>
      </c>
      <c r="BS560" t="str">
        <f>IF(BS175="X","-X","-Y")</f>
        <v>-Y</v>
      </c>
      <c r="CI560" t="str">
        <v>Leeward roof</v>
      </c>
      <c r="CJ560" t="str">
        <f>IF(CJ175="X","-X","-Y")</f>
        <v>-Y</v>
      </c>
      <c r="CZ560" t="str">
        <v>Leeward roof</v>
      </c>
      <c r="DA560" t="str">
        <f>IF(DA175="X","-X","-Y")</f>
        <v>-Y</v>
      </c>
      <c r="DQ560" t="str">
        <v>Leeward roof</v>
      </c>
      <c r="DR560" t="str">
        <f>IF(DR175="X","-X","-Y")</f>
        <v>-Y</v>
      </c>
    </row>
    <row r="561">
      <c r="B561" t="str">
        <v>Roof side 1</v>
      </c>
      <c r="C561" t="str">
        <f>IF(C175="X","+Y","+X")</f>
        <v>+Y</v>
      </c>
      <c r="S561" t="str">
        <v>Roof side 1</v>
      </c>
      <c r="T561" t="str">
        <f>IF(T175="X","+Y","+X")</f>
        <v>+Y</v>
      </c>
      <c r="AJ561" t="str">
        <v>Roof side 1</v>
      </c>
      <c r="AK561" t="str">
        <f>IF(AK175="X","+Y","+X")</f>
        <v>+Y</v>
      </c>
      <c r="BA561" t="str">
        <v>Roof side 1</v>
      </c>
      <c r="BB561" t="str">
        <f>IF(BB175="X","+Y","+X")</f>
        <v>+Y</v>
      </c>
      <c r="BR561" t="str">
        <v>Roof side 1</v>
      </c>
      <c r="BS561" t="str">
        <f>IF(BS175="X","+Y","+X")</f>
        <v>+X</v>
      </c>
      <c r="CI561" t="str">
        <v>Roof side 1</v>
      </c>
      <c r="CJ561" t="str">
        <f>IF(CJ175="X","+Y","+X")</f>
        <v>+X</v>
      </c>
      <c r="CZ561" t="str">
        <v>Roof side 1</v>
      </c>
      <c r="DA561" t="str">
        <f>IF(DA175="X","+Y","+X")</f>
        <v>+X</v>
      </c>
      <c r="DQ561" t="str">
        <v>Roof side 1</v>
      </c>
      <c r="DR561" t="str">
        <f>IF(DR175="X","+Y","+X")</f>
        <v>+X</v>
      </c>
    </row>
    <row r="562">
      <c r="B562" t="str">
        <v>Roof side 2</v>
      </c>
      <c r="C562" t="str">
        <f>IF(C175="X","-Y","-X")</f>
        <v>-Y</v>
      </c>
      <c r="S562" t="str">
        <v>Roof side 2</v>
      </c>
      <c r="T562" t="str">
        <f>IF(T175="X","-Y","-X")</f>
        <v>-Y</v>
      </c>
      <c r="AJ562" t="str">
        <v>Roof side 2</v>
      </c>
      <c r="AK562" t="str">
        <f>IF(AK175="X","-Y","-X")</f>
        <v>-Y</v>
      </c>
      <c r="BA562" t="str">
        <v>Roof side 2</v>
      </c>
      <c r="BB562" t="str">
        <f>IF(BB175="X","-Y","-X")</f>
        <v>-Y</v>
      </c>
      <c r="BR562" t="str">
        <v>Roof side 2</v>
      </c>
      <c r="BS562" t="str">
        <f>IF(BS175="X","-Y","-X")</f>
        <v>-X</v>
      </c>
      <c r="CI562" t="str">
        <v>Roof side 2</v>
      </c>
      <c r="CJ562" t="str">
        <f>IF(CJ175="X","-Y","-X")</f>
        <v>-X</v>
      </c>
      <c r="CZ562" t="str">
        <v>Roof side 2</v>
      </c>
      <c r="DA562" t="str">
        <f>IF(DA175="X","-Y","-X")</f>
        <v>-X</v>
      </c>
      <c r="DQ562" t="str">
        <v>Roof side 2</v>
      </c>
      <c r="DR562" t="str">
        <f>IF(DR175="X","-Y","-X")</f>
        <v>-X</v>
      </c>
    </row>
    <row r="563">
      <c r="B563" t="str">
        <v>Dimension parallel to wind direction</v>
      </c>
      <c r="C563">
        <f>IF(C555="+X",D157,D158)</f>
        <v>40</v>
      </c>
      <c r="S563" t="str">
        <v>Dimension parallel to wind direction</v>
      </c>
      <c r="T563">
        <f>IF(T555="+X",U157,U158)</f>
        <v>40</v>
      </c>
      <c r="AJ563" t="str">
        <v>Dimension parallel to wind direction</v>
      </c>
      <c r="AK563">
        <f>IF(AK555="+X",AL157,AL158)</f>
        <v>40</v>
      </c>
      <c r="BA563" t="str">
        <v>Dimension parallel to wind direction</v>
      </c>
      <c r="BB563">
        <f>IF(BB555="+X",BC157,BC158)</f>
        <v>40</v>
      </c>
      <c r="BR563" t="str">
        <v>Dimension parallel to wind direction</v>
      </c>
      <c r="BS563">
        <f>IF(BS555="+X",BT157,BT158)</f>
        <v>20</v>
      </c>
      <c r="CI563" t="str">
        <v>Dimension parallel to wind direction</v>
      </c>
      <c r="CJ563">
        <f>IF(CJ555="+X",CK157,CK158)</f>
        <v>20</v>
      </c>
      <c r="CZ563" t="str">
        <v>Dimension parallel to wind direction</v>
      </c>
      <c r="DA563">
        <f>IF(DA555="+X",DB157,DB158)</f>
        <v>20</v>
      </c>
      <c r="DQ563" t="str">
        <v>Dimension parallel to wind direction</v>
      </c>
      <c r="DR563">
        <f>IF(DR555="+X",DS157,DS158)</f>
        <v>20</v>
      </c>
    </row>
    <row r="564">
      <c r="B564" t="str">
        <v>Dimension perpendicular to wind direction</v>
      </c>
      <c r="C564">
        <f>IF(C555="+X",D158,D157)</f>
        <v>20</v>
      </c>
      <c r="S564" t="str">
        <v>Dimension perpendicular to wind direction</v>
      </c>
      <c r="T564">
        <f>IF(T555="+X",U158,U157)</f>
        <v>20</v>
      </c>
      <c r="AJ564" t="str">
        <v>Dimension perpendicular to wind direction</v>
      </c>
      <c r="AK564">
        <f>IF(AK555="+X",AL158,AL157)</f>
        <v>20</v>
      </c>
      <c r="BA564" t="str">
        <v>Dimension perpendicular to wind direction</v>
      </c>
      <c r="BB564">
        <f>IF(BB555="+X",BC158,BC157)</f>
        <v>20</v>
      </c>
      <c r="BR564" t="str">
        <v>Dimension perpendicular to wind direction</v>
      </c>
      <c r="BS564">
        <f>IF(BS555="+X",BT158,BT157)</f>
        <v>40</v>
      </c>
      <c r="CI564" t="str">
        <v>Dimension perpendicular to wind direction</v>
      </c>
      <c r="CJ564">
        <f>IF(CJ555="+X",CK158,CK157)</f>
        <v>40</v>
      </c>
      <c r="CZ564" t="str">
        <v>Dimension perpendicular to wind direction</v>
      </c>
      <c r="DA564">
        <f>IF(DA555="+X",DB158,DB157)</f>
        <v>40</v>
      </c>
      <c r="DQ564" t="str">
        <v>Dimension perpendicular to wind direction</v>
      </c>
      <c r="DR564">
        <f>IF(DR555="+X",DS158,DS157)</f>
        <v>40</v>
      </c>
    </row>
    <row r="565">
      <c r="B565" t="str">
        <v>Ridge length parallel to wind direction</v>
      </c>
      <c r="C565">
        <f>IF(C555="+X",D163,D164)</f>
        <v>0</v>
      </c>
      <c r="S565" t="str">
        <v>Ridge length parallel to wind direction</v>
      </c>
      <c r="T565">
        <f>IF(T555="+X",U163,U164)</f>
        <v>0</v>
      </c>
      <c r="AJ565" t="str">
        <v>Ridge length parallel to wind direction</v>
      </c>
      <c r="AK565">
        <f>IF(AK555="+X",AL163,AL164)</f>
        <v>0</v>
      </c>
      <c r="BA565" t="str">
        <v>Ridge length parallel to wind direction</v>
      </c>
      <c r="BB565">
        <f>IF(BB555="+X",BC163,BC164)</f>
        <v>0</v>
      </c>
      <c r="BR565" t="str">
        <v>Ridge length parallel to wind direction</v>
      </c>
      <c r="BS565">
        <f>IF(BS555="+X",BT163,BT164)</f>
        <v>0</v>
      </c>
      <c r="CI565" t="str">
        <v>Ridge length parallel to wind direction</v>
      </c>
      <c r="CJ565">
        <f>IF(CJ555="+X",CK163,CK164)</f>
        <v>0</v>
      </c>
      <c r="CZ565" t="str">
        <v>Ridge length parallel to wind direction</v>
      </c>
      <c r="DA565">
        <f>IF(DA555="+X",DB163,DB164)</f>
        <v>0</v>
      </c>
      <c r="DQ565" t="str">
        <v>Ridge length parallel to wind direction</v>
      </c>
      <c r="DR565">
        <f>IF(DR555="+X",DS163,DS164)</f>
        <v>0</v>
      </c>
    </row>
    <row r="566">
      <c r="B566" t="str">
        <v>Ridge length perpendicular to wind direction</v>
      </c>
      <c r="C566">
        <f>IF(C555="+X",D164,D163)</f>
        <v>0</v>
      </c>
      <c r="S566" t="str">
        <v>Ridge length perpendicular to wind direction</v>
      </c>
      <c r="T566">
        <f>IF(T555="+X",U164,U163)</f>
        <v>0</v>
      </c>
      <c r="AJ566" t="str">
        <v>Ridge length perpendicular to wind direction</v>
      </c>
      <c r="AK566">
        <f>IF(AK555="+X",AL164,AL163)</f>
        <v>0</v>
      </c>
      <c r="BA566" t="str">
        <v>Ridge length perpendicular to wind direction</v>
      </c>
      <c r="BB566">
        <f>IF(BB555="+X",BC164,BC163)</f>
        <v>0</v>
      </c>
      <c r="BR566" t="str">
        <v>Ridge length perpendicular to wind direction</v>
      </c>
      <c r="BS566">
        <f>IF(BS555="+X",BT164,BT163)</f>
        <v>0</v>
      </c>
      <c r="CI566" t="str">
        <v>Ridge length perpendicular to wind direction</v>
      </c>
      <c r="CJ566">
        <f>IF(CJ555="+X",CK164,CK163)</f>
        <v>0</v>
      </c>
      <c r="CZ566" t="str">
        <v>Ridge length perpendicular to wind direction</v>
      </c>
      <c r="DA566">
        <f>IF(DA555="+X",DB164,DB163)</f>
        <v>0</v>
      </c>
      <c r="DQ566" t="str">
        <v>Ridge length perpendicular to wind direction</v>
      </c>
      <c r="DR566">
        <f>IF(DR555="+X",DS164,DS163)</f>
        <v>0</v>
      </c>
    </row>
    <row r="567">
      <c r="B567" t="str">
        <v>Pitch angle of roof parallel to wind direction</v>
      </c>
      <c r="C567">
        <f>IF(C555="+X",D165,D166)</f>
        <v>30.963782686061883</v>
      </c>
      <c r="S567" t="str">
        <v>Pitch angle of roof parallel to wind direction</v>
      </c>
      <c r="T567">
        <f>IF(T555="+X",U165,U166)</f>
        <v>30.963782686061883</v>
      </c>
      <c r="AJ567" t="str">
        <v>Pitch angle of roof parallel to wind direction</v>
      </c>
      <c r="AK567">
        <f>IF(AK555="+X",AL165,AL166)</f>
        <v>30.963782686061883</v>
      </c>
      <c r="BA567" t="str">
        <v>Pitch angle of roof parallel to wind direction</v>
      </c>
      <c r="BB567">
        <f>IF(BB555="+X",BC165,BC166)</f>
        <v>30.963782686061883</v>
      </c>
      <c r="BR567" t="str">
        <v>Pitch angle of roof parallel to wind direction</v>
      </c>
      <c r="BS567">
        <f>IF(BS555="+X",BT165,BT166)</f>
        <v>16.699258339253714</v>
      </c>
      <c r="CI567" t="str">
        <v>Pitch angle of roof parallel to wind direction</v>
      </c>
      <c r="CJ567">
        <f>IF(CJ555="+X",CK165,CK166)</f>
        <v>16.699258339253714</v>
      </c>
      <c r="CZ567" t="str">
        <v>Pitch angle of roof parallel to wind direction</v>
      </c>
      <c r="DA567">
        <f>IF(DA555="+X",DB165,DB166)</f>
        <v>16.699258339253714</v>
      </c>
      <c r="DQ567" t="str">
        <v>Pitch angle of roof parallel to wind direction</v>
      </c>
      <c r="DR567">
        <f>IF(DR555="+X",DS165,DS166)</f>
        <v>16.699258339253714</v>
      </c>
    </row>
    <row r="568">
      <c r="B568" t="str">
        <v>Pitch angle of roof perpendicular to wind direction</v>
      </c>
      <c r="C568">
        <f>IF(C555="+X",D166,D165)</f>
        <v>16.699258339253714</v>
      </c>
      <c r="S568" t="str">
        <v>Pitch angle of roof perpendicular to wind direction</v>
      </c>
      <c r="T568">
        <f>IF(T555="+X",U166,U165)</f>
        <v>16.699258339253714</v>
      </c>
      <c r="AJ568" t="str">
        <v>Pitch angle of roof perpendicular to wind direction</v>
      </c>
      <c r="AK568">
        <f>IF(AK555="+X",AL166,AL165)</f>
        <v>16.699258339253714</v>
      </c>
      <c r="BA568" t="str">
        <v>Pitch angle of roof perpendicular to wind direction</v>
      </c>
      <c r="BB568">
        <f>IF(BB555="+X",BC166,BC165)</f>
        <v>16.699258339253714</v>
      </c>
      <c r="BR568" t="str">
        <v>Pitch angle of roof perpendicular to wind direction</v>
      </c>
      <c r="BS568">
        <f>IF(BS555="+X",BT166,BT165)</f>
        <v>30.963782686061883</v>
      </c>
      <c r="CI568" t="str">
        <v>Pitch angle of roof perpendicular to wind direction</v>
      </c>
      <c r="CJ568">
        <f>IF(CJ555="+X",CK166,CK165)</f>
        <v>30.963782686061883</v>
      </c>
      <c r="CZ568" t="str">
        <v>Pitch angle of roof perpendicular to wind direction</v>
      </c>
      <c r="DA568">
        <f>IF(DA555="+X",DB166,DB165)</f>
        <v>30.963782686061883</v>
      </c>
      <c r="DQ568" t="str">
        <v>Pitch angle of roof perpendicular to wind direction</v>
      </c>
      <c r="DR568">
        <f>IF(DR555="+X",DS166,DS165)</f>
        <v>30.963782686061883</v>
      </c>
    </row>
    <row r="569">
      <c r="B569" t="str">
        <v>Eave height</v>
      </c>
      <c r="C569">
        <f>D159</f>
        <v>8</v>
      </c>
      <c r="S569" t="str">
        <v>Eave height</v>
      </c>
      <c r="T569">
        <f>U159</f>
        <v>8</v>
      </c>
      <c r="AJ569" t="str">
        <v>Eave height</v>
      </c>
      <c r="AK569">
        <f>AL159</f>
        <v>8</v>
      </c>
      <c r="BA569" t="str">
        <v>Eave height</v>
      </c>
      <c r="BB569">
        <f>BC159</f>
        <v>8</v>
      </c>
      <c r="BR569" t="str">
        <v>Eave height</v>
      </c>
      <c r="BS569">
        <f>BT159</f>
        <v>8</v>
      </c>
      <c r="CI569" t="str">
        <v>Eave height</v>
      </c>
      <c r="CJ569">
        <f>CK159</f>
        <v>8</v>
      </c>
      <c r="CZ569" t="str">
        <v>Eave height</v>
      </c>
      <c r="DA569">
        <f>DB159</f>
        <v>8</v>
      </c>
      <c r="DQ569" t="str">
        <v>Eave height</v>
      </c>
      <c r="DR569">
        <f>DS159</f>
        <v>8</v>
      </c>
    </row>
    <row r="570">
      <c r="B570" t="str">
        <v>Mean roof height</v>
      </c>
      <c r="C570">
        <f>D170</f>
        <v>11</v>
      </c>
      <c r="S570" t="str">
        <v>Mean roof height</v>
      </c>
      <c r="T570">
        <f>U170</f>
        <v>11</v>
      </c>
      <c r="AJ570" t="str">
        <v>Mean roof height</v>
      </c>
      <c r="AK570">
        <f>AL170</f>
        <v>11</v>
      </c>
      <c r="BA570" t="str">
        <v>Mean roof height</v>
      </c>
      <c r="BB570">
        <f>BC170</f>
        <v>11</v>
      </c>
      <c r="BR570" t="str">
        <v>Mean roof height</v>
      </c>
      <c r="BS570">
        <f>BT170</f>
        <v>11</v>
      </c>
      <c r="CI570" t="str">
        <v>Mean roof height</v>
      </c>
      <c r="CJ570">
        <f>CK170</f>
        <v>11</v>
      </c>
      <c r="CZ570" t="str">
        <v>Mean roof height</v>
      </c>
      <c r="DA570">
        <f>DB170</f>
        <v>11</v>
      </c>
      <c r="DQ570" t="str">
        <v>Mean roof height</v>
      </c>
      <c r="DR570">
        <f>DS170</f>
        <v>11</v>
      </c>
    </row>
    <row r="571">
      <c r="B571" t="str">
        <v>Roof height</v>
      </c>
      <c r="C571">
        <f>D169</f>
        <v>6</v>
      </c>
      <c r="S571" t="str">
        <v>Roof height</v>
      </c>
      <c r="T571">
        <f>U169</f>
        <v>6</v>
      </c>
      <c r="AJ571" t="str">
        <v>Roof height</v>
      </c>
      <c r="AK571">
        <f>AL169</f>
        <v>6</v>
      </c>
      <c r="BA571" t="str">
        <v>Roof height</v>
      </c>
      <c r="BB571">
        <f>BC169</f>
        <v>6</v>
      </c>
      <c r="BR571" t="str">
        <v>Roof height</v>
      </c>
      <c r="BS571">
        <f>BT169</f>
        <v>6</v>
      </c>
      <c r="CI571" t="str">
        <v>Roof height</v>
      </c>
      <c r="CJ571">
        <f>CK169</f>
        <v>6</v>
      </c>
      <c r="CZ571" t="str">
        <v>Roof height</v>
      </c>
      <c r="DA571">
        <f>DB169</f>
        <v>6</v>
      </c>
      <c r="DQ571" t="str">
        <v>Roof height</v>
      </c>
      <c r="DR571">
        <f>DS169</f>
        <v>6</v>
      </c>
    </row>
    <row r="573">
      <c r="B573" t="str">
        <v>OPEN</v>
      </c>
      <c r="J573" t="str">
        <v>Horizontal distance from windward edge</v>
      </c>
      <c r="N573" t="str">
        <v>Horizontal distance from windward edge</v>
      </c>
      <c r="S573" t="str">
        <v>OPEN</v>
      </c>
      <c r="AA573" t="str">
        <v>Horizontal distance from windward edge</v>
      </c>
      <c r="AE573" t="str">
        <v>Horizontal distance from windward edge</v>
      </c>
      <c r="AJ573" t="str">
        <v>OPEN</v>
      </c>
      <c r="AR573" t="str">
        <v>Horizontal distance from windward edge</v>
      </c>
      <c r="AV573" t="str">
        <v>Horizontal distance from windward edge</v>
      </c>
      <c r="BA573" t="str">
        <v>OPEN</v>
      </c>
      <c r="BI573" t="str">
        <v>Horizontal distance from windward edge</v>
      </c>
      <c r="BM573" t="str">
        <v>Horizontal distance from windward edge</v>
      </c>
      <c r="BR573" t="str">
        <v>OPEN</v>
      </c>
      <c r="BZ573" t="str">
        <v>Horizontal distance from windward edge</v>
      </c>
      <c r="CD573" t="str">
        <v>Horizontal distance from windward edge</v>
      </c>
      <c r="CI573" t="str">
        <v>OPEN</v>
      </c>
      <c r="CQ573" t="str">
        <v>Horizontal distance from windward edge</v>
      </c>
      <c r="CU573" t="str">
        <v>Horizontal distance from windward edge</v>
      </c>
      <c r="CZ573" t="str">
        <v>OPEN</v>
      </c>
      <c r="DH573" t="str">
        <v>Horizontal distance from windward edge</v>
      </c>
      <c r="DL573" t="str">
        <v>Horizontal distance from windward edge</v>
      </c>
      <c r="DQ573" t="str">
        <v>OPEN</v>
      </c>
      <c r="DY573" t="str">
        <v>Horizontal distance from windward edge</v>
      </c>
      <c r="EC573" t="str">
        <v>Horizontal distance from windward edge</v>
      </c>
    </row>
    <row r="574">
      <c r="J574" t="str">
        <v>0-h/2</v>
      </c>
      <c r="K574" t="str">
        <v>h/2-h</v>
      </c>
      <c r="L574" t="str">
        <v>h-2h</v>
      </c>
      <c r="M574" t="str">
        <v>&gt;2h</v>
      </c>
      <c r="N574" t="str">
        <v>0-h/2</v>
      </c>
      <c r="O574" t="str">
        <v>h/2-h</v>
      </c>
      <c r="P574" t="str">
        <v>h-2h</v>
      </c>
      <c r="Q574" t="str">
        <v>&gt;2h</v>
      </c>
      <c r="AA574" t="str">
        <v>0-h/2</v>
      </c>
      <c r="AB574" t="str">
        <v>h/2-h</v>
      </c>
      <c r="AC574" t="str">
        <v>h-2h</v>
      </c>
      <c r="AD574" t="str">
        <v>&gt;2h</v>
      </c>
      <c r="AE574" t="str">
        <v>0-h/2</v>
      </c>
      <c r="AF574" t="str">
        <v>h/2-h</v>
      </c>
      <c r="AG574" t="str">
        <v>h-2h</v>
      </c>
      <c r="AH574" t="str">
        <v>&gt;2h</v>
      </c>
      <c r="AR574" t="str">
        <v>0-h/2</v>
      </c>
      <c r="AS574" t="str">
        <v>h/2-h</v>
      </c>
      <c r="AT574" t="str">
        <v>h-2h</v>
      </c>
      <c r="AU574" t="str">
        <v>&gt;2h</v>
      </c>
      <c r="AV574" t="str">
        <v>0-h/2</v>
      </c>
      <c r="AW574" t="str">
        <v>h/2-h</v>
      </c>
      <c r="AX574" t="str">
        <v>h-2h</v>
      </c>
      <c r="AY574" t="str">
        <v>&gt;2h</v>
      </c>
      <c r="BI574" t="str">
        <v>0-h/2</v>
      </c>
      <c r="BJ574" t="str">
        <v>h/2-h</v>
      </c>
      <c r="BK574" t="str">
        <v>h-2h</v>
      </c>
      <c r="BL574" t="str">
        <v>&gt;2h</v>
      </c>
      <c r="BM574" t="str">
        <v>0-h/2</v>
      </c>
      <c r="BN574" t="str">
        <v>h/2-h</v>
      </c>
      <c r="BO574" t="str">
        <v>h-2h</v>
      </c>
      <c r="BP574" t="str">
        <v>&gt;2h</v>
      </c>
      <c r="BZ574" t="str">
        <v>0-h/2</v>
      </c>
      <c r="CA574" t="str">
        <v>h/2-h</v>
      </c>
      <c r="CB574" t="str">
        <v>h-2h</v>
      </c>
      <c r="CC574" t="str">
        <v>&gt;2h</v>
      </c>
      <c r="CD574" t="str">
        <v>0-h/2</v>
      </c>
      <c r="CE574" t="str">
        <v>h/2-h</v>
      </c>
      <c r="CF574" t="str">
        <v>h-2h</v>
      </c>
      <c r="CG574" t="str">
        <v>&gt;2h</v>
      </c>
      <c r="CQ574" t="str">
        <v>0-h/2</v>
      </c>
      <c r="CR574" t="str">
        <v>h/2-h</v>
      </c>
      <c r="CS574" t="str">
        <v>h-2h</v>
      </c>
      <c r="CT574" t="str">
        <v>&gt;2h</v>
      </c>
      <c r="CU574" t="str">
        <v>0-h/2</v>
      </c>
      <c r="CV574" t="str">
        <v>h/2-h</v>
      </c>
      <c r="CW574" t="str">
        <v>h-2h</v>
      </c>
      <c r="CX574" t="str">
        <v>&gt;2h</v>
      </c>
      <c r="DH574" t="str">
        <v>0-h/2</v>
      </c>
      <c r="DI574" t="str">
        <v>h/2-h</v>
      </c>
      <c r="DJ574" t="str">
        <v>h-2h</v>
      </c>
      <c r="DK574" t="str">
        <v>&gt;2h</v>
      </c>
      <c r="DL574" t="str">
        <v>0-h/2</v>
      </c>
      <c r="DM574" t="str">
        <v>h/2-h</v>
      </c>
      <c r="DN574" t="str">
        <v>h-2h</v>
      </c>
      <c r="DO574" t="str">
        <v>&gt;2h</v>
      </c>
      <c r="DY574" t="str">
        <v>0-h/2</v>
      </c>
      <c r="DZ574" t="str">
        <v>h/2-h</v>
      </c>
      <c r="EA574" t="str">
        <v>h-2h</v>
      </c>
      <c r="EB574" t="str">
        <v>&gt;2h</v>
      </c>
      <c r="EC574" t="str">
        <v>0-h/2</v>
      </c>
      <c r="ED574" t="str">
        <v>h/2-h</v>
      </c>
      <c r="EE574" t="str">
        <v>h-2h</v>
      </c>
      <c r="EF574" t="str">
        <v>&gt;2h</v>
      </c>
    </row>
    <row r="575">
      <c r="D575" t="str">
        <v>WinWall</v>
      </c>
      <c r="E575" t="str">
        <v>LeeWall</v>
      </c>
      <c r="F575" t="str">
        <v>SideWall1</v>
      </c>
      <c r="G575" t="str">
        <v>SideWall2</v>
      </c>
      <c r="H575" t="str">
        <v>WinRoof</v>
      </c>
      <c r="I575" t="str">
        <v>LeeRoof</v>
      </c>
      <c r="J575" t="str">
        <v>Roof Side 1</v>
      </c>
      <c r="N575" t="str">
        <v>Roof Side 2</v>
      </c>
      <c r="U575" t="str">
        <v>WinWall</v>
      </c>
      <c r="V575" t="str">
        <v>LeeWall</v>
      </c>
      <c r="W575" t="str">
        <v>SideWall1</v>
      </c>
      <c r="X575" t="str">
        <v>SideWall2</v>
      </c>
      <c r="Y575" t="str">
        <v>WinRoof</v>
      </c>
      <c r="Z575" t="str">
        <v>LeeRoof</v>
      </c>
      <c r="AA575" t="str">
        <v>Roof Side 1</v>
      </c>
      <c r="AE575" t="str">
        <v>Roof Side 2</v>
      </c>
      <c r="AL575" t="str">
        <v>WinWall</v>
      </c>
      <c r="AM575" t="str">
        <v>LeeWall</v>
      </c>
      <c r="AN575" t="str">
        <v>SideWall1</v>
      </c>
      <c r="AO575" t="str">
        <v>SideWall2</v>
      </c>
      <c r="AP575" t="str">
        <v>WinRoof</v>
      </c>
      <c r="AQ575" t="str">
        <v>LeeRoof</v>
      </c>
      <c r="AR575" t="str">
        <v>Roof Side 1</v>
      </c>
      <c r="AV575" t="str">
        <v>Roof Side 2</v>
      </c>
      <c r="BC575" t="str">
        <v>WinWall</v>
      </c>
      <c r="BD575" t="str">
        <v>LeeWall</v>
      </c>
      <c r="BE575" t="str">
        <v>SideWall1</v>
      </c>
      <c r="BF575" t="str">
        <v>SideWall2</v>
      </c>
      <c r="BG575" t="str">
        <v>WinRoof</v>
      </c>
      <c r="BH575" t="str">
        <v>LeeRoof</v>
      </c>
      <c r="BI575" t="str">
        <v>Roof Side 1</v>
      </c>
      <c r="BM575" t="str">
        <v>Roof Side 2</v>
      </c>
      <c r="BT575" t="str">
        <v>WinWall</v>
      </c>
      <c r="BU575" t="str">
        <v>LeeWall</v>
      </c>
      <c r="BV575" t="str">
        <v>SideWall1</v>
      </c>
      <c r="BW575" t="str">
        <v>SideWall2</v>
      </c>
      <c r="BX575" t="str">
        <v>WinRoof</v>
      </c>
      <c r="BY575" t="str">
        <v>LeeRoof</v>
      </c>
      <c r="BZ575" t="str">
        <v>Roof Side 1</v>
      </c>
      <c r="CD575" t="str">
        <v>Roof Side 2</v>
      </c>
      <c r="CK575" t="str">
        <v>WinWall</v>
      </c>
      <c r="CL575" t="str">
        <v>LeeWall</v>
      </c>
      <c r="CM575" t="str">
        <v>SideWall1</v>
      </c>
      <c r="CN575" t="str">
        <v>SideWall2</v>
      </c>
      <c r="CO575" t="str">
        <v>WinRoof</v>
      </c>
      <c r="CP575" t="str">
        <v>LeeRoof</v>
      </c>
      <c r="CQ575" t="str">
        <v>Roof Side 1</v>
      </c>
      <c r="CU575" t="str">
        <v>Roof Side 2</v>
      </c>
      <c r="DB575" t="str">
        <v>WinWall</v>
      </c>
      <c r="DC575" t="str">
        <v>LeeWall</v>
      </c>
      <c r="DD575" t="str">
        <v>SideWall1</v>
      </c>
      <c r="DE575" t="str">
        <v>SideWall2</v>
      </c>
      <c r="DF575" t="str">
        <v>WinRoof</v>
      </c>
      <c r="DG575" t="str">
        <v>LeeRoof</v>
      </c>
      <c r="DH575" t="str">
        <v>Roof Side 1</v>
      </c>
      <c r="DL575" t="str">
        <v>Roof Side 2</v>
      </c>
      <c r="DS575" t="str">
        <v>WinWall</v>
      </c>
      <c r="DT575" t="str">
        <v>LeeWall</v>
      </c>
      <c r="DU575" t="str">
        <v>SideWall1</v>
      </c>
      <c r="DV575" t="str">
        <v>SideWall2</v>
      </c>
      <c r="DW575" t="str">
        <v>WinRoof</v>
      </c>
      <c r="DX575" t="str">
        <v>LeeRoof</v>
      </c>
      <c r="DY575" t="str">
        <v>Roof Side 1</v>
      </c>
      <c r="EC575" t="str">
        <v>Roof Side 2</v>
      </c>
    </row>
    <row r="576">
      <c r="D576" t="str">
        <f>C555</f>
        <v>+X</v>
      </c>
      <c r="E576" t="str">
        <f>C556</f>
        <v>-X</v>
      </c>
      <c r="F576" t="str">
        <f>C557</f>
        <v>+Y</v>
      </c>
      <c r="G576" t="str">
        <f>C558</f>
        <v>-Y</v>
      </c>
      <c r="H576" t="str">
        <f>C559</f>
        <v>+X</v>
      </c>
      <c r="I576" t="str">
        <f>C560</f>
        <v>-X</v>
      </c>
      <c r="J576" t="str">
        <f>C561</f>
        <v>+Y</v>
      </c>
      <c r="N576" t="str">
        <f>C562</f>
        <v>-Y</v>
      </c>
      <c r="U576" t="str">
        <f>T555</f>
        <v>+X</v>
      </c>
      <c r="V576" t="str">
        <f>T556</f>
        <v>-X</v>
      </c>
      <c r="W576" t="str">
        <f>T557</f>
        <v>+Y</v>
      </c>
      <c r="X576" t="str">
        <f>T558</f>
        <v>-Y</v>
      </c>
      <c r="Y576" t="str">
        <f>T559</f>
        <v>+X</v>
      </c>
      <c r="Z576" t="str">
        <f>T560</f>
        <v>-X</v>
      </c>
      <c r="AA576" t="str">
        <f>T561</f>
        <v>+Y</v>
      </c>
      <c r="AE576" t="str">
        <f>T562</f>
        <v>-Y</v>
      </c>
      <c r="AL576" t="str">
        <f>AK555</f>
        <v>+X</v>
      </c>
      <c r="AM576" t="str">
        <f>AK556</f>
        <v>-X</v>
      </c>
      <c r="AN576" t="str">
        <f>AK557</f>
        <v>+Y</v>
      </c>
      <c r="AO576" t="str">
        <f>AK558</f>
        <v>-Y</v>
      </c>
      <c r="AP576" t="str">
        <f>AK559</f>
        <v>+X</v>
      </c>
      <c r="AQ576" t="str">
        <f>AK560</f>
        <v>-X</v>
      </c>
      <c r="AR576" t="str">
        <f>AK561</f>
        <v>+Y</v>
      </c>
      <c r="AV576" t="str">
        <f>AK562</f>
        <v>-Y</v>
      </c>
      <c r="BC576" t="str">
        <f>BB555</f>
        <v>+X</v>
      </c>
      <c r="BD576" t="str">
        <f>BB556</f>
        <v>-X</v>
      </c>
      <c r="BE576" t="str">
        <f>BB557</f>
        <v>+Y</v>
      </c>
      <c r="BF576" t="str">
        <f>BB558</f>
        <v>-Y</v>
      </c>
      <c r="BG576" t="str">
        <f>BB559</f>
        <v>+X</v>
      </c>
      <c r="BH576" t="str">
        <f>BB560</f>
        <v>-X</v>
      </c>
      <c r="BI576" t="str">
        <f>BB561</f>
        <v>+Y</v>
      </c>
      <c r="BM576" t="str">
        <f>BB562</f>
        <v>-Y</v>
      </c>
      <c r="BT576" t="str">
        <f>BS555</f>
        <v>+Y</v>
      </c>
      <c r="BU576" t="str">
        <f>BS556</f>
        <v>-Y</v>
      </c>
      <c r="BV576" t="str">
        <f>BS557</f>
        <v>+X</v>
      </c>
      <c r="BW576" t="str">
        <f>BS558</f>
        <v>-X</v>
      </c>
      <c r="BX576" t="str">
        <f>BS559</f>
        <v>+Y</v>
      </c>
      <c r="BY576" t="str">
        <f>BS560</f>
        <v>-Y</v>
      </c>
      <c r="BZ576" t="str">
        <f>BS561</f>
        <v>+X</v>
      </c>
      <c r="CD576" t="str">
        <f>BS562</f>
        <v>-X</v>
      </c>
      <c r="CK576" t="str">
        <f>CJ555</f>
        <v>+Y</v>
      </c>
      <c r="CL576" t="str">
        <f>CJ556</f>
        <v>-Y</v>
      </c>
      <c r="CM576" t="str">
        <f>CJ557</f>
        <v>+X</v>
      </c>
      <c r="CN576" t="str">
        <f>CJ558</f>
        <v>-X</v>
      </c>
      <c r="CO576" t="str">
        <f>CJ559</f>
        <v>+Y</v>
      </c>
      <c r="CP576" t="str">
        <f>CJ560</f>
        <v>-Y</v>
      </c>
      <c r="CQ576" t="str">
        <f>CJ561</f>
        <v>+X</v>
      </c>
      <c r="CU576" t="str">
        <f>CJ562</f>
        <v>-X</v>
      </c>
      <c r="DB576" t="str">
        <f>DA555</f>
        <v>+Y</v>
      </c>
      <c r="DC576" t="str">
        <f>DA556</f>
        <v>-Y</v>
      </c>
      <c r="DD576" t="str">
        <f>DA557</f>
        <v>+X</v>
      </c>
      <c r="DE576" t="str">
        <f>DA558</f>
        <v>-X</v>
      </c>
      <c r="DF576" t="str">
        <f>DA559</f>
        <v>+Y</v>
      </c>
      <c r="DG576" t="str">
        <f>DA560</f>
        <v>-Y</v>
      </c>
      <c r="DH576" t="str">
        <f>DA561</f>
        <v>+X</v>
      </c>
      <c r="DL576" t="str">
        <f>DA562</f>
        <v>-X</v>
      </c>
      <c r="DS576" t="str">
        <f>DR555</f>
        <v>+Y</v>
      </c>
      <c r="DT576" t="str">
        <f>DR556</f>
        <v>-Y</v>
      </c>
      <c r="DU576" t="str">
        <f>DR557</f>
        <v>+X</v>
      </c>
      <c r="DV576" t="str">
        <f>DR558</f>
        <v>-X</v>
      </c>
      <c r="DW576" t="str">
        <f>DR559</f>
        <v>+Y</v>
      </c>
      <c r="DX576" t="str">
        <f>DR560</f>
        <v>-Y</v>
      </c>
      <c r="DY576" t="str">
        <f>DR561</f>
        <v>+X</v>
      </c>
      <c r="EC576" t="str">
        <f>DR562</f>
        <v>-X</v>
      </c>
    </row>
    <row r="577">
      <c r="B577" t="str">
        <v>X-component of normal vector (+inward)</v>
      </c>
      <c r="D577">
        <v>-1</v>
      </c>
      <c r="E577">
        <v>1</v>
      </c>
      <c r="H577">
        <f>IF(H576="+X",-SIN(C568*3.14159/180),0)</f>
        <v>-0.28734788556634544</v>
      </c>
      <c r="I577">
        <f>-H577</f>
        <v>0.28734788556634544</v>
      </c>
      <c r="J577">
        <f>IF(J576="+X",-SIN(C567*3.14159/180),0)</f>
        <v>0</v>
      </c>
      <c r="K577">
        <f>J577</f>
        <v>0</v>
      </c>
      <c r="L577">
        <f>K577</f>
        <v>0</v>
      </c>
      <c r="M577">
        <f>L577</f>
        <v>0</v>
      </c>
      <c r="N577">
        <f>-J577</f>
        <v>0</v>
      </c>
      <c r="O577">
        <f>N577</f>
        <v>0</v>
      </c>
      <c r="P577">
        <f>O577</f>
        <v>0</v>
      </c>
      <c r="Q577">
        <f>P577</f>
        <v>0</v>
      </c>
      <c r="S577" t="str">
        <v>X-component of normal vector (+inward)</v>
      </c>
      <c r="U577">
        <v>-1</v>
      </c>
      <c r="V577">
        <v>1</v>
      </c>
      <c r="Y577">
        <f>IF(Y576="+X",-SIN(T568*3.14159/180),0)</f>
        <v>-0.28734788556634544</v>
      </c>
      <c r="Z577">
        <f>-Y577</f>
        <v>0.28734788556634544</v>
      </c>
      <c r="AA577">
        <f>IF(AA576="+X",-SIN(T567*3.14159/180),0)</f>
        <v>0</v>
      </c>
      <c r="AB577">
        <f>AA577</f>
        <v>0</v>
      </c>
      <c r="AC577">
        <f>AB577</f>
        <v>0</v>
      </c>
      <c r="AD577">
        <f>AC577</f>
        <v>0</v>
      </c>
      <c r="AE577">
        <f>-AA577</f>
        <v>0</v>
      </c>
      <c r="AF577">
        <f>AE577</f>
        <v>0</v>
      </c>
      <c r="AG577">
        <f>AF577</f>
        <v>0</v>
      </c>
      <c r="AH577">
        <f>AG577</f>
        <v>0</v>
      </c>
      <c r="AJ577" t="str">
        <v>X-component of normal vector (+inward)</v>
      </c>
      <c r="AL577">
        <v>-1</v>
      </c>
      <c r="AM577">
        <v>1</v>
      </c>
      <c r="AP577">
        <f>IF(AP576="+X",-SIN(AK568*3.14159/180),0)</f>
        <v>-0.28734788556634544</v>
      </c>
      <c r="AQ577">
        <f>-AP577</f>
        <v>0.28734788556634544</v>
      </c>
      <c r="AR577">
        <f>IF(AR576="+X",-SIN(AK567*3.14159/180),0)</f>
        <v>0</v>
      </c>
      <c r="AS577">
        <f>AR577</f>
        <v>0</v>
      </c>
      <c r="AT577">
        <f>AS577</f>
        <v>0</v>
      </c>
      <c r="AU577">
        <f>AT577</f>
        <v>0</v>
      </c>
      <c r="AV577">
        <f>-AR577</f>
        <v>0</v>
      </c>
      <c r="AW577">
        <f>AV577</f>
        <v>0</v>
      </c>
      <c r="AX577">
        <f>AW577</f>
        <v>0</v>
      </c>
      <c r="AY577">
        <f>AX577</f>
        <v>0</v>
      </c>
      <c r="BA577" t="str">
        <v>X-component of normal vector (+inward)</v>
      </c>
      <c r="BC577">
        <v>-1</v>
      </c>
      <c r="BD577">
        <v>1</v>
      </c>
      <c r="BG577">
        <f>IF(BG576="+X",-SIN(BB568*3.14159/180),0)</f>
        <v>-0.28734788556634544</v>
      </c>
      <c r="BH577">
        <f>-BG577</f>
        <v>0.28734788556634544</v>
      </c>
      <c r="BI577">
        <f>IF(BI576="+X",-SIN(BB567*3.14159/180),0)</f>
        <v>0</v>
      </c>
      <c r="BJ577">
        <f>BI577</f>
        <v>0</v>
      </c>
      <c r="BK577">
        <f>BJ577</f>
        <v>0</v>
      </c>
      <c r="BL577">
        <f>BK577</f>
        <v>0</v>
      </c>
      <c r="BM577">
        <f>-BI577</f>
        <v>0</v>
      </c>
      <c r="BN577">
        <f>BM577</f>
        <v>0</v>
      </c>
      <c r="BO577">
        <f>BN577</f>
        <v>0</v>
      </c>
      <c r="BP577">
        <f>BO577</f>
        <v>0</v>
      </c>
      <c r="BR577" t="str">
        <v>X-component of normal vector (+inward)</v>
      </c>
      <c r="BT577">
        <v>0</v>
      </c>
      <c r="BU577">
        <v>0</v>
      </c>
      <c r="BX577">
        <f>IF(BX576="+X",-SIN(BS568*3.14159/180),0)</f>
        <v>0</v>
      </c>
      <c r="BY577">
        <f>-BX577</f>
        <v>0</v>
      </c>
      <c r="BZ577">
        <f>IF(BZ576="+X",-SIN(BS567*3.14159/180),0)</f>
        <v>-0.28734788556634544</v>
      </c>
      <c r="CA577">
        <f>BZ577</f>
        <v>-0.28734788556634544</v>
      </c>
      <c r="CB577">
        <f>CA577</f>
        <v>-0.28734788556634544</v>
      </c>
      <c r="CC577">
        <f>CB577</f>
        <v>-0.28734788556634544</v>
      </c>
      <c r="CD577">
        <f>-BZ577</f>
        <v>0.28734788556634544</v>
      </c>
      <c r="CE577">
        <f>CD577</f>
        <v>0.28734788556634544</v>
      </c>
      <c r="CF577">
        <f>CE577</f>
        <v>0.28734788556634544</v>
      </c>
      <c r="CG577">
        <f>CF577</f>
        <v>0.28734788556634544</v>
      </c>
      <c r="CI577" t="str">
        <v>X-component of normal vector (+inward)</v>
      </c>
      <c r="CK577">
        <v>0</v>
      </c>
      <c r="CL577">
        <v>0</v>
      </c>
      <c r="CO577">
        <f>IF(CO576="+X",-SIN(CJ568*3.14159/180),0)</f>
        <v>0</v>
      </c>
      <c r="CP577">
        <f>-CO577</f>
        <v>0</v>
      </c>
      <c r="CQ577">
        <f>IF(CQ576="+X",-SIN(CJ567*3.14159/180),0)</f>
        <v>-0.28734788556634544</v>
      </c>
      <c r="CR577">
        <f>CQ577</f>
        <v>-0.28734788556634544</v>
      </c>
      <c r="CS577">
        <f>CR577</f>
        <v>-0.28734788556634544</v>
      </c>
      <c r="CT577">
        <f>CS577</f>
        <v>-0.28734788556634544</v>
      </c>
      <c r="CU577">
        <f>-CQ577</f>
        <v>0.28734788556634544</v>
      </c>
      <c r="CV577">
        <f>CU577</f>
        <v>0.28734788556634544</v>
      </c>
      <c r="CW577">
        <f>CV577</f>
        <v>0.28734788556634544</v>
      </c>
      <c r="CX577">
        <f>CW577</f>
        <v>0.28734788556634544</v>
      </c>
      <c r="CZ577" t="str">
        <v>X-component of normal vector (+inward)</v>
      </c>
      <c r="DB577">
        <v>0</v>
      </c>
      <c r="DC577">
        <v>0</v>
      </c>
      <c r="DF577">
        <f>IF(DF576="+X",-SIN(DA568*3.14159/180),0)</f>
        <v>0</v>
      </c>
      <c r="DG577">
        <f>-DF577</f>
        <v>0</v>
      </c>
      <c r="DH577">
        <f>IF(DH576="+X",-SIN(DA567*3.14159/180),0)</f>
        <v>-0.28734788556634544</v>
      </c>
      <c r="DI577">
        <f>DH577</f>
        <v>-0.28734788556634544</v>
      </c>
      <c r="DJ577">
        <f>DI577</f>
        <v>-0.28734788556634544</v>
      </c>
      <c r="DK577">
        <f>DJ577</f>
        <v>-0.28734788556634544</v>
      </c>
      <c r="DL577">
        <f>-DH577</f>
        <v>0.28734788556634544</v>
      </c>
      <c r="DM577">
        <f>DL577</f>
        <v>0.28734788556634544</v>
      </c>
      <c r="DN577">
        <f>DM577</f>
        <v>0.28734788556634544</v>
      </c>
      <c r="DO577">
        <f>DN577</f>
        <v>0.28734788556634544</v>
      </c>
      <c r="DQ577" t="str">
        <v>X-component of normal vector (+inward)</v>
      </c>
      <c r="DS577">
        <v>0</v>
      </c>
      <c r="DT577">
        <v>0</v>
      </c>
      <c r="DW577">
        <f>IF(DW576="+X",-SIN(DR568*3.14159/180),0)</f>
        <v>0</v>
      </c>
      <c r="DX577">
        <f>-DW577</f>
        <v>0</v>
      </c>
      <c r="DY577">
        <f>IF(DY576="+X",-SIN(DR567*3.14159/180),0)</f>
        <v>-0.28734788556634544</v>
      </c>
      <c r="DZ577">
        <f>DY577</f>
        <v>-0.28734788556634544</v>
      </c>
      <c r="EA577">
        <f>DZ577</f>
        <v>-0.28734788556634544</v>
      </c>
      <c r="EB577">
        <f>EA577</f>
        <v>-0.28734788556634544</v>
      </c>
      <c r="EC577">
        <f>-DY577</f>
        <v>0.28734788556634544</v>
      </c>
      <c r="ED577">
        <f>EC577</f>
        <v>0.28734788556634544</v>
      </c>
      <c r="EE577">
        <f>ED577</f>
        <v>0.28734788556634544</v>
      </c>
      <c r="EF577">
        <f>EE577</f>
        <v>0.28734788556634544</v>
      </c>
    </row>
    <row r="578">
      <c r="B578" t="str">
        <v>Y-component of normal vector (+inward)</v>
      </c>
      <c r="D578">
        <v>0</v>
      </c>
      <c r="E578">
        <v>0</v>
      </c>
      <c r="H578">
        <f>IF(H576="+Y",-SIN(C568*3.14159/180),0)</f>
        <v>0</v>
      </c>
      <c r="I578">
        <f>-H578</f>
        <v>0</v>
      </c>
      <c r="J578">
        <f>IF(J576="+Y",-SIN(C567*3.14159/180),0)</f>
        <v>-0.5144957554275266</v>
      </c>
      <c r="K578">
        <f>J578</f>
        <v>-0.5144957554275266</v>
      </c>
      <c r="L578">
        <f>K578</f>
        <v>-0.5144957554275266</v>
      </c>
      <c r="M578">
        <f>L578</f>
        <v>-0.5144957554275266</v>
      </c>
      <c r="N578">
        <f>-J578</f>
        <v>0.5144957554275266</v>
      </c>
      <c r="O578">
        <f>N578</f>
        <v>0.5144957554275266</v>
      </c>
      <c r="P578">
        <f>O578</f>
        <v>0.5144957554275266</v>
      </c>
      <c r="Q578">
        <f>P578</f>
        <v>0.5144957554275266</v>
      </c>
      <c r="S578" t="str">
        <v>Y-component of normal vector (+inward)</v>
      </c>
      <c r="U578">
        <v>0</v>
      </c>
      <c r="V578">
        <v>0</v>
      </c>
      <c r="Y578">
        <f>IF(Y576="+Y",-SIN(T568*3.14159/180),0)</f>
        <v>0</v>
      </c>
      <c r="Z578">
        <f>-Y578</f>
        <v>0</v>
      </c>
      <c r="AA578">
        <f>IF(AA576="+Y",-SIN(T567*3.14159/180),0)</f>
        <v>-0.5144957554275266</v>
      </c>
      <c r="AB578">
        <f>AA578</f>
        <v>-0.5144957554275266</v>
      </c>
      <c r="AC578">
        <f>AB578</f>
        <v>-0.5144957554275266</v>
      </c>
      <c r="AD578">
        <f>AC578</f>
        <v>-0.5144957554275266</v>
      </c>
      <c r="AE578">
        <f>-AA578</f>
        <v>0.5144957554275266</v>
      </c>
      <c r="AF578">
        <f>AE578</f>
        <v>0.5144957554275266</v>
      </c>
      <c r="AG578">
        <f>AF578</f>
        <v>0.5144957554275266</v>
      </c>
      <c r="AH578">
        <f>AG578</f>
        <v>0.5144957554275266</v>
      </c>
      <c r="AJ578" t="str">
        <v>Y-component of normal vector (+inward)</v>
      </c>
      <c r="AL578">
        <v>0</v>
      </c>
      <c r="AM578">
        <v>0</v>
      </c>
      <c r="AP578">
        <f>IF(AP576="+Y",-SIN(AK568*3.14159/180),0)</f>
        <v>0</v>
      </c>
      <c r="AQ578">
        <f>-AP578</f>
        <v>0</v>
      </c>
      <c r="AR578">
        <f>IF(AR576="+Y",-SIN(AK567*3.14159/180),0)</f>
        <v>-0.5144957554275266</v>
      </c>
      <c r="AS578">
        <f>AR578</f>
        <v>-0.5144957554275266</v>
      </c>
      <c r="AT578">
        <f>AS578</f>
        <v>-0.5144957554275266</v>
      </c>
      <c r="AU578">
        <f>AT578</f>
        <v>-0.5144957554275266</v>
      </c>
      <c r="AV578">
        <f>-AR578</f>
        <v>0.5144957554275266</v>
      </c>
      <c r="AW578">
        <f>AV578</f>
        <v>0.5144957554275266</v>
      </c>
      <c r="AX578">
        <f>AW578</f>
        <v>0.5144957554275266</v>
      </c>
      <c r="AY578">
        <f>AX578</f>
        <v>0.5144957554275266</v>
      </c>
      <c r="BA578" t="str">
        <v>Y-component of normal vector (+inward)</v>
      </c>
      <c r="BC578">
        <v>0</v>
      </c>
      <c r="BD578">
        <v>0</v>
      </c>
      <c r="BG578">
        <f>IF(BG576="+Y",-SIN(BB568*3.14159/180),0)</f>
        <v>0</v>
      </c>
      <c r="BH578">
        <f>-BG578</f>
        <v>0</v>
      </c>
      <c r="BI578">
        <f>IF(BI576="+Y",-SIN(BB567*3.14159/180),0)</f>
        <v>-0.5144957554275266</v>
      </c>
      <c r="BJ578">
        <f>BI578</f>
        <v>-0.5144957554275266</v>
      </c>
      <c r="BK578">
        <f>BJ578</f>
        <v>-0.5144957554275266</v>
      </c>
      <c r="BL578">
        <f>BK578</f>
        <v>-0.5144957554275266</v>
      </c>
      <c r="BM578">
        <f>-BI578</f>
        <v>0.5144957554275266</v>
      </c>
      <c r="BN578">
        <f>BM578</f>
        <v>0.5144957554275266</v>
      </c>
      <c r="BO578">
        <f>BN578</f>
        <v>0.5144957554275266</v>
      </c>
      <c r="BP578">
        <f>BO578</f>
        <v>0.5144957554275266</v>
      </c>
      <c r="BR578" t="str">
        <v>Y-component of normal vector (+inward)</v>
      </c>
      <c r="BT578">
        <v>-1</v>
      </c>
      <c r="BU578">
        <v>1</v>
      </c>
      <c r="BX578">
        <f>IF(BX576="+Y",-SIN(BS568*3.14159/180),0)</f>
        <v>-0.5144957554275266</v>
      </c>
      <c r="BY578">
        <f>-BX578</f>
        <v>0.5144957554275266</v>
      </c>
      <c r="BZ578">
        <f>IF(BZ576="+Y",-SIN(BS567*3.14159/180),0)</f>
        <v>0</v>
      </c>
      <c r="CA578">
        <f>BZ578</f>
        <v>0</v>
      </c>
      <c r="CB578">
        <f>CA578</f>
        <v>0</v>
      </c>
      <c r="CC578">
        <f>CB578</f>
        <v>0</v>
      </c>
      <c r="CD578">
        <f>-BZ578</f>
        <v>0</v>
      </c>
      <c r="CE578">
        <f>CD578</f>
        <v>0</v>
      </c>
      <c r="CF578">
        <f>CE578</f>
        <v>0</v>
      </c>
      <c r="CG578">
        <f>CF578</f>
        <v>0</v>
      </c>
      <c r="CI578" t="str">
        <v>Y-component of normal vector (+inward)</v>
      </c>
      <c r="CK578">
        <v>-1</v>
      </c>
      <c r="CL578">
        <v>1</v>
      </c>
      <c r="CO578">
        <f>IF(CO576="+Y",-SIN(CJ568*3.14159/180),0)</f>
        <v>-0.5144957554275266</v>
      </c>
      <c r="CP578">
        <f>-CO578</f>
        <v>0.5144957554275266</v>
      </c>
      <c r="CQ578">
        <f>IF(CQ576="+Y",-SIN(CJ567*3.14159/180),0)</f>
        <v>0</v>
      </c>
      <c r="CR578">
        <f>CQ578</f>
        <v>0</v>
      </c>
      <c r="CS578">
        <f>CR578</f>
        <v>0</v>
      </c>
      <c r="CT578">
        <f>CS578</f>
        <v>0</v>
      </c>
      <c r="CU578">
        <f>-CQ578</f>
        <v>0</v>
      </c>
      <c r="CV578">
        <f>CU578</f>
        <v>0</v>
      </c>
      <c r="CW578">
        <f>CV578</f>
        <v>0</v>
      </c>
      <c r="CX578">
        <f>CW578</f>
        <v>0</v>
      </c>
      <c r="CZ578" t="str">
        <v>Y-component of normal vector (+inward)</v>
      </c>
      <c r="DB578">
        <v>-1</v>
      </c>
      <c r="DC578">
        <v>1</v>
      </c>
      <c r="DF578">
        <f>IF(DF576="+Y",-SIN(DA568*3.14159/180),0)</f>
        <v>-0.5144957554275266</v>
      </c>
      <c r="DG578">
        <f>-DF578</f>
        <v>0.5144957554275266</v>
      </c>
      <c r="DH578">
        <f>IF(DH576="+Y",-SIN(DA567*3.14159/180),0)</f>
        <v>0</v>
      </c>
      <c r="DI578">
        <f>DH578</f>
        <v>0</v>
      </c>
      <c r="DJ578">
        <f>DI578</f>
        <v>0</v>
      </c>
      <c r="DK578">
        <f>DJ578</f>
        <v>0</v>
      </c>
      <c r="DL578">
        <f>-DH578</f>
        <v>0</v>
      </c>
      <c r="DM578">
        <f>DL578</f>
        <v>0</v>
      </c>
      <c r="DN578">
        <f>DM578</f>
        <v>0</v>
      </c>
      <c r="DO578">
        <f>DN578</f>
        <v>0</v>
      </c>
      <c r="DQ578" t="str">
        <v>Y-component of normal vector (+inward)</v>
      </c>
      <c r="DS578">
        <v>-1</v>
      </c>
      <c r="DT578">
        <v>1</v>
      </c>
      <c r="DW578">
        <f>IF(DW576="+Y",-SIN(DR568*3.14159/180),0)</f>
        <v>-0.5144957554275266</v>
      </c>
      <c r="DX578">
        <f>-DW578</f>
        <v>0.5144957554275266</v>
      </c>
      <c r="DY578">
        <f>IF(DY576="+Y",-SIN(DR567*3.14159/180),0)</f>
        <v>0</v>
      </c>
      <c r="DZ578">
        <f>DY578</f>
        <v>0</v>
      </c>
      <c r="EA578">
        <f>DZ578</f>
        <v>0</v>
      </c>
      <c r="EB578">
        <f>EA578</f>
        <v>0</v>
      </c>
      <c r="EC578">
        <f>-DY578</f>
        <v>0</v>
      </c>
      <c r="ED578">
        <f>EC578</f>
        <v>0</v>
      </c>
      <c r="EE578">
        <f>ED578</f>
        <v>0</v>
      </c>
      <c r="EF578">
        <f>EE578</f>
        <v>0</v>
      </c>
    </row>
    <row r="579">
      <c r="B579" t="str">
        <v>Z-component of normal vector (+inward)</v>
      </c>
      <c r="D579">
        <v>0</v>
      </c>
      <c r="E579">
        <v>0</v>
      </c>
      <c r="H579">
        <f>-COS(C568*3.14159/180)</f>
        <v>-0.9578262852211514</v>
      </c>
      <c r="I579">
        <f>H579</f>
        <v>-0.9578262852211514</v>
      </c>
      <c r="J579">
        <f>-COS(C567*3.14159/180)</f>
        <v>-0.8574929257125442</v>
      </c>
      <c r="K579">
        <f>J579</f>
        <v>-0.8574929257125442</v>
      </c>
      <c r="L579">
        <f>K579</f>
        <v>-0.8574929257125442</v>
      </c>
      <c r="M579">
        <f>L579</f>
        <v>-0.8574929257125442</v>
      </c>
      <c r="N579">
        <f>J579</f>
        <v>-0.8574929257125442</v>
      </c>
      <c r="O579">
        <f>N579</f>
        <v>-0.8574929257125442</v>
      </c>
      <c r="P579">
        <f>O579</f>
        <v>-0.8574929257125442</v>
      </c>
      <c r="Q579">
        <f>P579</f>
        <v>-0.8574929257125442</v>
      </c>
      <c r="S579" t="str">
        <v>Z-component of normal vector (+inward)</v>
      </c>
      <c r="U579">
        <v>0</v>
      </c>
      <c r="V579">
        <v>0</v>
      </c>
      <c r="Y579">
        <f>-COS(T568*3.14159/180)</f>
        <v>-0.9578262852211514</v>
      </c>
      <c r="Z579">
        <f>Y579</f>
        <v>-0.9578262852211514</v>
      </c>
      <c r="AA579">
        <f>-COS(T567*3.14159/180)</f>
        <v>-0.8574929257125442</v>
      </c>
      <c r="AB579">
        <f>AA579</f>
        <v>-0.8574929257125442</v>
      </c>
      <c r="AC579">
        <f>AB579</f>
        <v>-0.8574929257125442</v>
      </c>
      <c r="AD579">
        <f>AC579</f>
        <v>-0.8574929257125442</v>
      </c>
      <c r="AE579">
        <f>AA579</f>
        <v>-0.8574929257125442</v>
      </c>
      <c r="AF579">
        <f>AE579</f>
        <v>-0.8574929257125442</v>
      </c>
      <c r="AG579">
        <f>AF579</f>
        <v>-0.8574929257125442</v>
      </c>
      <c r="AH579">
        <f>AG579</f>
        <v>-0.8574929257125442</v>
      </c>
      <c r="AJ579" t="str">
        <v>Z-component of normal vector (+inward)</v>
      </c>
      <c r="AL579">
        <v>0</v>
      </c>
      <c r="AM579">
        <v>0</v>
      </c>
      <c r="AP579">
        <f>-COS(AK568*3.14159/180)</f>
        <v>-0.9578262852211514</v>
      </c>
      <c r="AQ579">
        <f>AP579</f>
        <v>-0.9578262852211514</v>
      </c>
      <c r="AR579">
        <f>-COS(AK567*3.14159/180)</f>
        <v>-0.8574929257125442</v>
      </c>
      <c r="AS579">
        <f>AR579</f>
        <v>-0.8574929257125442</v>
      </c>
      <c r="AT579">
        <f>AS579</f>
        <v>-0.8574929257125442</v>
      </c>
      <c r="AU579">
        <f>AT579</f>
        <v>-0.8574929257125442</v>
      </c>
      <c r="AV579">
        <f>AR579</f>
        <v>-0.8574929257125442</v>
      </c>
      <c r="AW579">
        <f>AV579</f>
        <v>-0.8574929257125442</v>
      </c>
      <c r="AX579">
        <f>AW579</f>
        <v>-0.8574929257125442</v>
      </c>
      <c r="AY579">
        <f>AX579</f>
        <v>-0.8574929257125442</v>
      </c>
      <c r="BA579" t="str">
        <v>Z-component of normal vector (+inward)</v>
      </c>
      <c r="BC579">
        <v>0</v>
      </c>
      <c r="BD579">
        <v>0</v>
      </c>
      <c r="BG579">
        <f>-COS(BB568*3.14159/180)</f>
        <v>-0.9578262852211514</v>
      </c>
      <c r="BH579">
        <f>BG579</f>
        <v>-0.9578262852211514</v>
      </c>
      <c r="BI579">
        <f>-COS(BB567*3.14159/180)</f>
        <v>-0.8574929257125442</v>
      </c>
      <c r="BJ579">
        <f>BI579</f>
        <v>-0.8574929257125442</v>
      </c>
      <c r="BK579">
        <f>BJ579</f>
        <v>-0.8574929257125442</v>
      </c>
      <c r="BL579">
        <f>BK579</f>
        <v>-0.8574929257125442</v>
      </c>
      <c r="BM579">
        <f>BI579</f>
        <v>-0.8574929257125442</v>
      </c>
      <c r="BN579">
        <f>BM579</f>
        <v>-0.8574929257125442</v>
      </c>
      <c r="BO579">
        <f>BN579</f>
        <v>-0.8574929257125442</v>
      </c>
      <c r="BP579">
        <f>BO579</f>
        <v>-0.8574929257125442</v>
      </c>
      <c r="BR579" t="str">
        <v>Z-component of normal vector (+inward)</v>
      </c>
      <c r="BT579">
        <v>0</v>
      </c>
      <c r="BU579">
        <v>0</v>
      </c>
      <c r="BX579">
        <f>-COS(BS568*3.14159/180)</f>
        <v>-0.8574929257125442</v>
      </c>
      <c r="BY579">
        <f>BX579</f>
        <v>-0.8574929257125442</v>
      </c>
      <c r="BZ579">
        <f>-COS(BS567*3.14159/180)</f>
        <v>-0.9578262852211514</v>
      </c>
      <c r="CA579">
        <f>BZ579</f>
        <v>-0.9578262852211514</v>
      </c>
      <c r="CB579">
        <f>CA579</f>
        <v>-0.9578262852211514</v>
      </c>
      <c r="CC579">
        <f>CB579</f>
        <v>-0.9578262852211514</v>
      </c>
      <c r="CD579">
        <f>BZ579</f>
        <v>-0.9578262852211514</v>
      </c>
      <c r="CE579">
        <f>CD579</f>
        <v>-0.9578262852211514</v>
      </c>
      <c r="CF579">
        <f>CE579</f>
        <v>-0.9578262852211514</v>
      </c>
      <c r="CG579">
        <f>CF579</f>
        <v>-0.9578262852211514</v>
      </c>
      <c r="CI579" t="str">
        <v>Z-component of normal vector (+inward)</v>
      </c>
      <c r="CK579">
        <v>0</v>
      </c>
      <c r="CL579">
        <v>0</v>
      </c>
      <c r="CO579">
        <f>-COS(CJ568*3.14159/180)</f>
        <v>-0.8574929257125442</v>
      </c>
      <c r="CP579">
        <f>CO579</f>
        <v>-0.8574929257125442</v>
      </c>
      <c r="CQ579">
        <f>-COS(CJ567*3.14159/180)</f>
        <v>-0.9578262852211514</v>
      </c>
      <c r="CR579">
        <f>CQ579</f>
        <v>-0.9578262852211514</v>
      </c>
      <c r="CS579">
        <f>CR579</f>
        <v>-0.9578262852211514</v>
      </c>
      <c r="CT579">
        <f>CS579</f>
        <v>-0.9578262852211514</v>
      </c>
      <c r="CU579">
        <f>CQ579</f>
        <v>-0.9578262852211514</v>
      </c>
      <c r="CV579">
        <f>CU579</f>
        <v>-0.9578262852211514</v>
      </c>
      <c r="CW579">
        <f>CV579</f>
        <v>-0.9578262852211514</v>
      </c>
      <c r="CX579">
        <f>CW579</f>
        <v>-0.9578262852211514</v>
      </c>
      <c r="CZ579" t="str">
        <v>Z-component of normal vector (+inward)</v>
      </c>
      <c r="DB579">
        <v>0</v>
      </c>
      <c r="DC579">
        <v>0</v>
      </c>
      <c r="DF579">
        <f>-COS(DA568*3.14159/180)</f>
        <v>-0.8574929257125442</v>
      </c>
      <c r="DG579">
        <f>DF579</f>
        <v>-0.8574929257125442</v>
      </c>
      <c r="DH579">
        <f>-COS(DA567*3.14159/180)</f>
        <v>-0.9578262852211514</v>
      </c>
      <c r="DI579">
        <f>DH579</f>
        <v>-0.9578262852211514</v>
      </c>
      <c r="DJ579">
        <f>DI579</f>
        <v>-0.9578262852211514</v>
      </c>
      <c r="DK579">
        <f>DJ579</f>
        <v>-0.9578262852211514</v>
      </c>
      <c r="DL579">
        <f>DH579</f>
        <v>-0.9578262852211514</v>
      </c>
      <c r="DM579">
        <f>DL579</f>
        <v>-0.9578262852211514</v>
      </c>
      <c r="DN579">
        <f>DM579</f>
        <v>-0.9578262852211514</v>
      </c>
      <c r="DO579">
        <f>DN579</f>
        <v>-0.9578262852211514</v>
      </c>
      <c r="DQ579" t="str">
        <v>Z-component of normal vector (+inward)</v>
      </c>
      <c r="DS579">
        <v>0</v>
      </c>
      <c r="DT579">
        <v>0</v>
      </c>
      <c r="DW579">
        <f>-COS(DR568*3.14159/180)</f>
        <v>-0.8574929257125442</v>
      </c>
      <c r="DX579">
        <f>DW579</f>
        <v>-0.8574929257125442</v>
      </c>
      <c r="DY579">
        <f>-COS(DR567*3.14159/180)</f>
        <v>-0.9578262852211514</v>
      </c>
      <c r="DZ579">
        <f>DY579</f>
        <v>-0.9578262852211514</v>
      </c>
      <c r="EA579">
        <f>DZ579</f>
        <v>-0.9578262852211514</v>
      </c>
      <c r="EB579">
        <f>EA579</f>
        <v>-0.9578262852211514</v>
      </c>
      <c r="EC579">
        <f>DY579</f>
        <v>-0.9578262852211514</v>
      </c>
      <c r="ED579">
        <f>EC579</f>
        <v>-0.9578262852211514</v>
      </c>
      <c r="EE579">
        <f>ED579</f>
        <v>-0.9578262852211514</v>
      </c>
      <c r="EF579">
        <f>EE579</f>
        <v>-0.9578262852211514</v>
      </c>
    </row>
    <row r="580">
      <c r="B580" t="str">
        <v>Overturn moment arm for X component</v>
      </c>
      <c r="C580" t="str">
        <v>ft</v>
      </c>
      <c r="D580">
        <f>$D$5-0.5*$D$14</f>
        <v>7.5</v>
      </c>
      <c r="E580">
        <f>$D$5-0.5*$D$14</f>
        <v>7.5</v>
      </c>
      <c r="H580">
        <f>IF(H576="+X",C569+(C564+2*C566)*C571/3/(C564+C566),0)</f>
        <v>10</v>
      </c>
      <c r="I580">
        <f>H580</f>
        <v>10</v>
      </c>
      <c r="J580">
        <v>0</v>
      </c>
      <c r="K580">
        <v>0</v>
      </c>
      <c r="L580">
        <v>0</v>
      </c>
      <c r="M580">
        <v>0</v>
      </c>
      <c r="N580">
        <v>0</v>
      </c>
      <c r="O580">
        <v>0</v>
      </c>
      <c r="P580">
        <v>0</v>
      </c>
      <c r="Q580">
        <v>0</v>
      </c>
      <c r="S580" t="str">
        <v>Overturn moment arm for X component</v>
      </c>
      <c r="T580" t="str">
        <v>ft</v>
      </c>
      <c r="U580">
        <f>$D$5-0.5*$D$14</f>
        <v>7.5</v>
      </c>
      <c r="V580">
        <f>$D$5-0.5*$D$14</f>
        <v>7.5</v>
      </c>
      <c r="Y580">
        <f>IF(Y576="+X",T569+(T564+2*T566)*T571/3/(T564+T566),0)</f>
        <v>10</v>
      </c>
      <c r="Z580">
        <f>Y580</f>
        <v>10</v>
      </c>
      <c r="AA580">
        <v>0</v>
      </c>
      <c r="AB580">
        <v>0</v>
      </c>
      <c r="AC580">
        <v>0</v>
      </c>
      <c r="AD580">
        <v>0</v>
      </c>
      <c r="AE580">
        <v>0</v>
      </c>
      <c r="AF580">
        <v>0</v>
      </c>
      <c r="AG580">
        <v>0</v>
      </c>
      <c r="AH580">
        <v>0</v>
      </c>
      <c r="AJ580" t="str">
        <v>Overturn moment arm for X component</v>
      </c>
      <c r="AK580" t="str">
        <v>ft</v>
      </c>
      <c r="AL580">
        <f>$D$5-0.5*$D$14</f>
        <v>7.5</v>
      </c>
      <c r="AM580">
        <f>$D$5-0.5*$D$14</f>
        <v>7.5</v>
      </c>
      <c r="AP580">
        <f>IF(AP576="+X",AK569+(AK564+2*AK566)*AK571/3/(AK564+AK566),0)</f>
        <v>10</v>
      </c>
      <c r="AQ580">
        <f>AP580</f>
        <v>10</v>
      </c>
      <c r="AR580">
        <v>0</v>
      </c>
      <c r="AS580">
        <v>0</v>
      </c>
      <c r="AT580">
        <v>0</v>
      </c>
      <c r="AU580">
        <v>0</v>
      </c>
      <c r="AV580">
        <v>0</v>
      </c>
      <c r="AW580">
        <v>0</v>
      </c>
      <c r="AX580">
        <v>0</v>
      </c>
      <c r="AY580">
        <v>0</v>
      </c>
      <c r="BA580" t="str">
        <v>Overturn moment arm for X component</v>
      </c>
      <c r="BB580" t="str">
        <v>ft</v>
      </c>
      <c r="BC580">
        <f>$D$5-0.5*$D$14</f>
        <v>7.5</v>
      </c>
      <c r="BD580">
        <f>$D$5-0.5*$D$14</f>
        <v>7.5</v>
      </c>
      <c r="BG580">
        <f>IF(BG576="+X",BB569+(BB564+2*BB566)*BB571/3/(BB564+BB566),0)</f>
        <v>10</v>
      </c>
      <c r="BH580">
        <f>BG580</f>
        <v>10</v>
      </c>
      <c r="BI580">
        <v>0</v>
      </c>
      <c r="BJ580">
        <v>0</v>
      </c>
      <c r="BK580">
        <v>0</v>
      </c>
      <c r="BL580">
        <v>0</v>
      </c>
      <c r="BM580">
        <v>0</v>
      </c>
      <c r="BN580">
        <v>0</v>
      </c>
      <c r="BO580">
        <v>0</v>
      </c>
      <c r="BP580">
        <v>0</v>
      </c>
      <c r="BR580" t="str">
        <v>Overturn moment arm for X component</v>
      </c>
      <c r="BS580" t="str">
        <v>ft</v>
      </c>
      <c r="BT580">
        <v>0</v>
      </c>
      <c r="BU580">
        <v>0</v>
      </c>
      <c r="BX580">
        <f>IF(BX576="+X",BS569+(BS564+2*BS566)*BS571/3/(BS564+BS566),0)</f>
        <v>0</v>
      </c>
      <c r="BY580">
        <f>BX580</f>
        <v>0</v>
      </c>
      <c r="BZ580">
        <v>0</v>
      </c>
      <c r="CA580">
        <v>0</v>
      </c>
      <c r="CB580">
        <v>0</v>
      </c>
      <c r="CC580">
        <v>0</v>
      </c>
      <c r="CD580">
        <v>0</v>
      </c>
      <c r="CE580">
        <v>0</v>
      </c>
      <c r="CF580">
        <v>0</v>
      </c>
      <c r="CG580">
        <v>0</v>
      </c>
      <c r="CI580" t="str">
        <v>Overturn moment arm for X component</v>
      </c>
      <c r="CJ580" t="str">
        <v>ft</v>
      </c>
      <c r="CK580">
        <v>0</v>
      </c>
      <c r="CL580">
        <v>0</v>
      </c>
      <c r="CO580">
        <f>IF(CO576="+X",CJ569+(CJ564+2*CJ566)*CJ571/3/(CJ564+CJ566),0)</f>
        <v>0</v>
      </c>
      <c r="CP580">
        <f>CO580</f>
        <v>0</v>
      </c>
      <c r="CQ580">
        <v>0</v>
      </c>
      <c r="CR580">
        <v>0</v>
      </c>
      <c r="CS580">
        <v>0</v>
      </c>
      <c r="CT580">
        <v>0</v>
      </c>
      <c r="CU580">
        <v>0</v>
      </c>
      <c r="CV580">
        <v>0</v>
      </c>
      <c r="CW580">
        <v>0</v>
      </c>
      <c r="CX580">
        <v>0</v>
      </c>
      <c r="CZ580" t="str">
        <v>Overturn moment arm for X component</v>
      </c>
      <c r="DA580" t="str">
        <v>ft</v>
      </c>
      <c r="DB580">
        <v>0</v>
      </c>
      <c r="DC580">
        <v>0</v>
      </c>
      <c r="DF580">
        <f>IF(DF576="+X",DA569+(DA564+2*DA566)*DA571/3/(DA564+DA566),0)</f>
        <v>0</v>
      </c>
      <c r="DG580">
        <f>DF580</f>
        <v>0</v>
      </c>
      <c r="DH580">
        <v>0</v>
      </c>
      <c r="DI580">
        <v>0</v>
      </c>
      <c r="DJ580">
        <v>0</v>
      </c>
      <c r="DK580">
        <v>0</v>
      </c>
      <c r="DL580">
        <v>0</v>
      </c>
      <c r="DM580">
        <v>0</v>
      </c>
      <c r="DN580">
        <v>0</v>
      </c>
      <c r="DO580">
        <v>0</v>
      </c>
      <c r="DQ580" t="str">
        <v>Overturn moment arm for X component</v>
      </c>
      <c r="DR580" t="str">
        <v>ft</v>
      </c>
      <c r="DS580">
        <v>0</v>
      </c>
      <c r="DT580">
        <v>0</v>
      </c>
      <c r="DW580">
        <f>IF(DW576="+X",DR569+(DR564+2*DR566)*DR571/3/(DR564+DR566),0)</f>
        <v>0</v>
      </c>
      <c r="DX580">
        <f>DW580</f>
        <v>0</v>
      </c>
      <c r="DY580">
        <v>0</v>
      </c>
      <c r="DZ580">
        <v>0</v>
      </c>
      <c r="EA580">
        <v>0</v>
      </c>
      <c r="EB580">
        <v>0</v>
      </c>
      <c r="EC580">
        <v>0</v>
      </c>
      <c r="ED580">
        <v>0</v>
      </c>
      <c r="EE580">
        <v>0</v>
      </c>
      <c r="EF580">
        <v>0</v>
      </c>
    </row>
    <row r="581">
      <c r="B581" t="str">
        <v>Overturn moment arm for Y component</v>
      </c>
      <c r="C581" t="str">
        <v>ft</v>
      </c>
      <c r="D581">
        <v>0</v>
      </c>
      <c r="E581">
        <v>0</v>
      </c>
      <c r="H581">
        <f>IF(H576="+Y",C569+(C564+2*C566)*C571/3/(C564+C566),0)</f>
        <v>0</v>
      </c>
      <c r="I581">
        <f>H581</f>
        <v>0</v>
      </c>
      <c r="J581">
        <v>0</v>
      </c>
      <c r="K581">
        <v>0</v>
      </c>
      <c r="L581">
        <v>0</v>
      </c>
      <c r="M581">
        <v>0</v>
      </c>
      <c r="N581">
        <v>0</v>
      </c>
      <c r="O581">
        <v>0</v>
      </c>
      <c r="P581">
        <v>0</v>
      </c>
      <c r="Q581">
        <v>0</v>
      </c>
      <c r="S581" t="str">
        <v>Overturn moment arm for Y component</v>
      </c>
      <c r="T581" t="str">
        <v>ft</v>
      </c>
      <c r="U581">
        <v>0</v>
      </c>
      <c r="V581">
        <v>0</v>
      </c>
      <c r="Y581">
        <f>IF(Y576="+Y",T569+(T564+2*T566)*T571/3/(T564+T566),0)</f>
        <v>0</v>
      </c>
      <c r="Z581">
        <f>Y581</f>
        <v>0</v>
      </c>
      <c r="AA581">
        <v>0</v>
      </c>
      <c r="AB581">
        <v>0</v>
      </c>
      <c r="AC581">
        <v>0</v>
      </c>
      <c r="AD581">
        <v>0</v>
      </c>
      <c r="AE581">
        <v>0</v>
      </c>
      <c r="AF581">
        <v>0</v>
      </c>
      <c r="AG581">
        <v>0</v>
      </c>
      <c r="AH581">
        <v>0</v>
      </c>
      <c r="AJ581" t="str">
        <v>Overturn moment arm for Y component</v>
      </c>
      <c r="AK581" t="str">
        <v>ft</v>
      </c>
      <c r="AL581">
        <v>0</v>
      </c>
      <c r="AM581">
        <v>0</v>
      </c>
      <c r="AP581">
        <f>IF(AP576="+Y",AK569+(AK564+2*AK566)*AK571/3/(AK564+AK566),0)</f>
        <v>0</v>
      </c>
      <c r="AQ581">
        <f>AP581</f>
        <v>0</v>
      </c>
      <c r="AR581">
        <v>0</v>
      </c>
      <c r="AS581">
        <v>0</v>
      </c>
      <c r="AT581">
        <v>0</v>
      </c>
      <c r="AU581">
        <v>0</v>
      </c>
      <c r="AV581">
        <v>0</v>
      </c>
      <c r="AW581">
        <v>0</v>
      </c>
      <c r="AX581">
        <v>0</v>
      </c>
      <c r="AY581">
        <v>0</v>
      </c>
      <c r="BA581" t="str">
        <v>Overturn moment arm for Y component</v>
      </c>
      <c r="BB581" t="str">
        <v>ft</v>
      </c>
      <c r="BC581">
        <v>0</v>
      </c>
      <c r="BD581">
        <v>0</v>
      </c>
      <c r="BG581">
        <f>IF(BG576="+Y",BB569+(BB564+2*BB566)*BB571/3/(BB564+BB566),0)</f>
        <v>0</v>
      </c>
      <c r="BH581">
        <f>BG581</f>
        <v>0</v>
      </c>
      <c r="BI581">
        <v>0</v>
      </c>
      <c r="BJ581">
        <v>0</v>
      </c>
      <c r="BK581">
        <v>0</v>
      </c>
      <c r="BL581">
        <v>0</v>
      </c>
      <c r="BM581">
        <v>0</v>
      </c>
      <c r="BN581">
        <v>0</v>
      </c>
      <c r="BO581">
        <v>0</v>
      </c>
      <c r="BP581">
        <v>0</v>
      </c>
      <c r="BR581" t="str">
        <v>Overturn moment arm for Y component</v>
      </c>
      <c r="BS581" t="str">
        <v>ft</v>
      </c>
      <c r="BT581">
        <f>$D$5-0.5*$D$14</f>
        <v>7.5</v>
      </c>
      <c r="BU581">
        <f>$D$5-0.5*$D$14</f>
        <v>7.5</v>
      </c>
      <c r="BX581">
        <f>IF(BX576="+Y",BS569+(BS564+2*BS566)*BS571/3/(BS564+BS566),0)</f>
        <v>10</v>
      </c>
      <c r="BY581">
        <f>BX581</f>
        <v>10</v>
      </c>
      <c r="BZ581">
        <v>0</v>
      </c>
      <c r="CA581">
        <v>0</v>
      </c>
      <c r="CB581">
        <v>0</v>
      </c>
      <c r="CC581">
        <v>0</v>
      </c>
      <c r="CD581">
        <v>0</v>
      </c>
      <c r="CE581">
        <v>0</v>
      </c>
      <c r="CF581">
        <v>0</v>
      </c>
      <c r="CG581">
        <v>0</v>
      </c>
      <c r="CI581" t="str">
        <v>Overturn moment arm for Y component</v>
      </c>
      <c r="CJ581" t="str">
        <v>ft</v>
      </c>
      <c r="CK581">
        <f>$D$5-0.5*$D$14</f>
        <v>7.5</v>
      </c>
      <c r="CL581">
        <f>$D$5-0.5*$D$14</f>
        <v>7.5</v>
      </c>
      <c r="CO581">
        <f>IF(CO576="+Y",CJ569+(CJ564+2*CJ566)*CJ571/3/(CJ564+CJ566),0)</f>
        <v>10</v>
      </c>
      <c r="CP581">
        <f>CO581</f>
        <v>10</v>
      </c>
      <c r="CQ581">
        <v>0</v>
      </c>
      <c r="CR581">
        <v>0</v>
      </c>
      <c r="CS581">
        <v>0</v>
      </c>
      <c r="CT581">
        <v>0</v>
      </c>
      <c r="CU581">
        <v>0</v>
      </c>
      <c r="CV581">
        <v>0</v>
      </c>
      <c r="CW581">
        <v>0</v>
      </c>
      <c r="CX581">
        <v>0</v>
      </c>
      <c r="CZ581" t="str">
        <v>Overturn moment arm for Y component</v>
      </c>
      <c r="DA581" t="str">
        <v>ft</v>
      </c>
      <c r="DB581">
        <f>$D$5-0.5*$D$14</f>
        <v>7.5</v>
      </c>
      <c r="DC581">
        <f>$D$5-0.5*$D$14</f>
        <v>7.5</v>
      </c>
      <c r="DF581">
        <f>IF(DF576="+Y",DA569+(DA564+2*DA566)*DA571/3/(DA564+DA566),0)</f>
        <v>10</v>
      </c>
      <c r="DG581">
        <f>DF581</f>
        <v>10</v>
      </c>
      <c r="DH581">
        <v>0</v>
      </c>
      <c r="DI581">
        <v>0</v>
      </c>
      <c r="DJ581">
        <v>0</v>
      </c>
      <c r="DK581">
        <v>0</v>
      </c>
      <c r="DL581">
        <v>0</v>
      </c>
      <c r="DM581">
        <v>0</v>
      </c>
      <c r="DN581">
        <v>0</v>
      </c>
      <c r="DO581">
        <v>0</v>
      </c>
      <c r="DQ581" t="str">
        <v>Overturn moment arm for Y component</v>
      </c>
      <c r="DR581" t="str">
        <v>ft</v>
      </c>
      <c r="DS581">
        <f>$D$5-0.5*$D$14</f>
        <v>7.5</v>
      </c>
      <c r="DT581">
        <f>$D$5-0.5*$D$14</f>
        <v>7.5</v>
      </c>
      <c r="DW581">
        <f>IF(DW576="+Y",DR569+(DR564+2*DR566)*DR571/3/(DR564+DR566),0)</f>
        <v>10</v>
      </c>
      <c r="DX581">
        <f>DW581</f>
        <v>10</v>
      </c>
      <c r="DY581">
        <v>0</v>
      </c>
      <c r="DZ581">
        <v>0</v>
      </c>
      <c r="EA581">
        <v>0</v>
      </c>
      <c r="EB581">
        <v>0</v>
      </c>
      <c r="EC581">
        <v>0</v>
      </c>
      <c r="ED581">
        <v>0</v>
      </c>
      <c r="EE581">
        <v>0</v>
      </c>
      <c r="EF581">
        <v>0</v>
      </c>
    </row>
    <row r="582">
      <c r="B582" t="str">
        <v>Overturn moment arm for Z component</v>
      </c>
      <c r="C582" t="str">
        <v>ft</v>
      </c>
      <c r="D582">
        <f>$D$82</f>
        <v>40</v>
      </c>
      <c r="E582">
        <v>0</v>
      </c>
      <c r="H582">
        <f>IF(H576="+X",C563-(C564+2*C566)*C571/3/(C564+C566)/TAN(C568*3.14159/180),C563-(C564+2*C566)*C571/3/(C564+C566)/TAN(C568*3.14159/180))</f>
        <v>33.333333333333336</v>
      </c>
      <c r="I582">
        <f>IF(H576="+X",(C564+2*C566)*C571/3/(C564+C566)/TAN(C568*3.14159/180),(C564+2*C566)*C571/3/(C564+C566)/TAN(C568*3.14159/180))</f>
        <v>6.666666666666667</v>
      </c>
      <c r="J582">
        <f>C563-J546</f>
        <v>36.333333333333336</v>
      </c>
      <c r="K582">
        <f>C563-K546</f>
        <v>31.444444444444443</v>
      </c>
      <c r="L582">
        <f>C563-L546</f>
        <v>22.984037558685444</v>
      </c>
      <c r="M582">
        <f>C563-M546</f>
        <v>11.99999999999999</v>
      </c>
      <c r="N582">
        <f>J582</f>
        <v>36.333333333333336</v>
      </c>
      <c r="O582">
        <f>K582</f>
        <v>31.444444444444443</v>
      </c>
      <c r="P582">
        <f>L582</f>
        <v>22.984037558685444</v>
      </c>
      <c r="Q582">
        <f>M582</f>
        <v>11.99999999999999</v>
      </c>
      <c r="S582" t="str">
        <v>Overturn moment arm for Z component</v>
      </c>
      <c r="T582" t="str">
        <v>ft</v>
      </c>
      <c r="U582">
        <f>$D$82</f>
        <v>40</v>
      </c>
      <c r="V582">
        <v>0</v>
      </c>
      <c r="Y582">
        <f>IF(Y576="+X",T563-(T564+2*T566)*T571/3/(T564+T566)/TAN(T568*3.14159/180),T563-(T564+2*T566)*T571/3/(T564+T566)/TAN(T568*3.14159/180))</f>
        <v>33.333333333333336</v>
      </c>
      <c r="Z582">
        <f>IF(Y576="+X",(T564+2*T566)*T571/3/(T564+T566)/TAN(T568*3.14159/180),(T564+2*T566)*T571/3/(T564+T566)/TAN(T568*3.14159/180))</f>
        <v>6.666666666666667</v>
      </c>
      <c r="AA582">
        <f>T563-AA546</f>
        <v>36.333333333333336</v>
      </c>
      <c r="AB582">
        <f>T563-AB546</f>
        <v>31.444444444444443</v>
      </c>
      <c r="AC582">
        <f>T563-AC546</f>
        <v>22.984037558685444</v>
      </c>
      <c r="AD582">
        <f>T563-AD546</f>
        <v>11.99999999999999</v>
      </c>
      <c r="AE582">
        <f>AA582</f>
        <v>36.333333333333336</v>
      </c>
      <c r="AF582">
        <f>AB582</f>
        <v>31.444444444444443</v>
      </c>
      <c r="AG582">
        <f>AC582</f>
        <v>22.984037558685444</v>
      </c>
      <c r="AH582">
        <f>AD582</f>
        <v>11.99999999999999</v>
      </c>
      <c r="AJ582" t="str">
        <v>Overturn moment arm for Z component</v>
      </c>
      <c r="AK582" t="str">
        <v>ft</v>
      </c>
      <c r="AL582">
        <f>$D$82</f>
        <v>40</v>
      </c>
      <c r="AM582">
        <v>0</v>
      </c>
      <c r="AP582">
        <f>IF(AP576="+X",AK563-(AK564+2*AK566)*AK571/3/(AK564+AK566)/TAN(AK568*3.14159/180),AK563-(AK564+2*AK566)*AK571/3/(AK564+AK566)/TAN(AK568*3.14159/180))</f>
        <v>33.333333333333336</v>
      </c>
      <c r="AQ582">
        <f>IF(AP576="+X",(AK564+2*AK566)*AK571/3/(AK564+AK566)/TAN(AK568*3.14159/180),(AK564+2*AK566)*AK571/3/(AK564+AK566)/TAN(AK568*3.14159/180))</f>
        <v>6.666666666666667</v>
      </c>
      <c r="AR582">
        <f>AK563-AR546</f>
        <v>36.333333333333336</v>
      </c>
      <c r="AS582">
        <f>AK563-AS546</f>
        <v>31.444444444444443</v>
      </c>
      <c r="AT582">
        <f>AK563-AT546</f>
        <v>22.984037558685444</v>
      </c>
      <c r="AU582">
        <f>AK563-AU546</f>
        <v>11.99999999999999</v>
      </c>
      <c r="AV582">
        <f>AR582</f>
        <v>36.333333333333336</v>
      </c>
      <c r="AW582">
        <f>AS582</f>
        <v>31.444444444444443</v>
      </c>
      <c r="AX582">
        <f>AT582</f>
        <v>22.984037558685444</v>
      </c>
      <c r="AY582">
        <f>AU582</f>
        <v>11.99999999999999</v>
      </c>
      <c r="BA582" t="str">
        <v>Overturn moment arm for Z component</v>
      </c>
      <c r="BB582" t="str">
        <v>ft</v>
      </c>
      <c r="BC582">
        <f>$D$82</f>
        <v>40</v>
      </c>
      <c r="BD582">
        <v>0</v>
      </c>
      <c r="BG582">
        <f>IF(BG576="+X",BB563-(BB564+2*BB566)*BB571/3/(BB564+BB566)/TAN(BB568*3.14159/180),BB563-(BB564+2*BB566)*BB571/3/(BB564+BB566)/TAN(BB568*3.14159/180))</f>
        <v>33.333333333333336</v>
      </c>
      <c r="BH582">
        <f>IF(BG576="+X",(BB564+2*BB566)*BB571/3/(BB564+BB566)/TAN(BB568*3.14159/180),(BB564+2*BB566)*BB571/3/(BB564+BB566)/TAN(BB568*3.14159/180))</f>
        <v>6.666666666666667</v>
      </c>
      <c r="BI582">
        <f>BB563-BI546</f>
        <v>36.333333333333336</v>
      </c>
      <c r="BJ582">
        <f>BB563-BJ546</f>
        <v>31.444444444444443</v>
      </c>
      <c r="BK582">
        <f>BB563-BK546</f>
        <v>22.984037558685444</v>
      </c>
      <c r="BL582">
        <f>BB563-BL546</f>
        <v>11.99999999999999</v>
      </c>
      <c r="BM582">
        <f>BI582</f>
        <v>36.333333333333336</v>
      </c>
      <c r="BN582">
        <f>BJ582</f>
        <v>31.444444444444443</v>
      </c>
      <c r="BO582">
        <f>BK582</f>
        <v>22.984037558685444</v>
      </c>
      <c r="BP582">
        <f>BL582</f>
        <v>11.99999999999999</v>
      </c>
      <c r="BR582" t="str">
        <v>Overturn moment arm for Z component</v>
      </c>
      <c r="BS582" t="str">
        <v>ft</v>
      </c>
      <c r="BT582">
        <v>0</v>
      </c>
      <c r="BU582">
        <v>0</v>
      </c>
      <c r="BX582">
        <f>IF(BX576="+X",BS563-(BS564+2*BS566)*BS571/3/(BS564+BS566)/TAN(BS568*3.14159/180),BS563-(BS564+2*BS566)*BS571/3/(BS564+BS566)/TAN(BS568*3.14159/180))</f>
        <v>16.666666666666668</v>
      </c>
      <c r="BY582">
        <f>IF(BX576="+X",(BS564+2*BS566)*BS571/3/(BS564+BS566)/TAN(BS568*3.14159/180),(BS564+2*BS566)*BS571/3/(BS564+BS566)/TAN(BS568*3.14159/180))</f>
        <v>3.3333333333333335</v>
      </c>
      <c r="BZ582">
        <f>BS563-BZ546</f>
        <v>16.333333333333332</v>
      </c>
      <c r="CA582">
        <f>BS563-CA546</f>
        <v>11.492018779342722</v>
      </c>
      <c r="CB582">
        <f>BS563-CB546</f>
        <v>5.999999999999995</v>
      </c>
      <c r="CC582">
        <f>BS563-CC546</f>
        <v>20</v>
      </c>
      <c r="CD582">
        <f>BZ582</f>
        <v>16.333333333333332</v>
      </c>
      <c r="CE582">
        <f>CA582</f>
        <v>11.492018779342722</v>
      </c>
      <c r="CF582">
        <f>CB582</f>
        <v>5.999999999999995</v>
      </c>
      <c r="CG582">
        <f>CC582</f>
        <v>20</v>
      </c>
      <c r="CI582" t="str">
        <v>Overturn moment arm for Z component</v>
      </c>
      <c r="CJ582" t="str">
        <v>ft</v>
      </c>
      <c r="CK582">
        <v>0</v>
      </c>
      <c r="CL582">
        <v>0</v>
      </c>
      <c r="CO582">
        <f>IF(CO576="+X",CJ563-(CJ564+2*CJ566)*CJ571/3/(CJ564+CJ566)/TAN(CJ568*3.14159/180),CJ563-(CJ564+2*CJ566)*CJ571/3/(CJ564+CJ566)/TAN(CJ568*3.14159/180))</f>
        <v>16.666666666666668</v>
      </c>
      <c r="CP582">
        <f>IF(CO576="+X",(CJ564+2*CJ566)*CJ571/3/(CJ564+CJ566)/TAN(CJ568*3.14159/180),(CJ564+2*CJ566)*CJ571/3/(CJ564+CJ566)/TAN(CJ568*3.14159/180))</f>
        <v>3.3333333333333335</v>
      </c>
      <c r="CQ582">
        <f>CJ563-CQ546</f>
        <v>16.333333333333332</v>
      </c>
      <c r="CR582">
        <f>CJ563-CR546</f>
        <v>11.492018779342722</v>
      </c>
      <c r="CS582">
        <f>CJ563-CS546</f>
        <v>5.999999999999995</v>
      </c>
      <c r="CT582">
        <f>CJ563-CT546</f>
        <v>20</v>
      </c>
      <c r="CU582">
        <f>CQ582</f>
        <v>16.333333333333332</v>
      </c>
      <c r="CV582">
        <f>CR582</f>
        <v>11.492018779342722</v>
      </c>
      <c r="CW582">
        <f>CS582</f>
        <v>5.999999999999995</v>
      </c>
      <c r="CX582">
        <f>CT582</f>
        <v>20</v>
      </c>
      <c r="CZ582" t="str">
        <v>Overturn moment arm for Z component</v>
      </c>
      <c r="DA582" t="str">
        <v>ft</v>
      </c>
      <c r="DB582">
        <v>0</v>
      </c>
      <c r="DC582">
        <v>0</v>
      </c>
      <c r="DF582">
        <f>IF(DF576="+X",DA563-(DA564+2*DA566)*DA571/3/(DA564+DA566)/TAN(DA568*3.14159/180),DA563-(DA564+2*DA566)*DA571/3/(DA564+DA566)/TAN(DA568*3.14159/180))</f>
        <v>16.666666666666668</v>
      </c>
      <c r="DG582">
        <f>IF(DF576="+X",(DA564+2*DA566)*DA571/3/(DA564+DA566)/TAN(DA568*3.14159/180),(DA564+2*DA566)*DA571/3/(DA564+DA566)/TAN(DA568*3.14159/180))</f>
        <v>3.3333333333333335</v>
      </c>
      <c r="DH582">
        <f>DA563-DH546</f>
        <v>16.333333333333332</v>
      </c>
      <c r="DI582">
        <f>DA563-DI546</f>
        <v>11.492018779342722</v>
      </c>
      <c r="DJ582">
        <f>DA563-DJ546</f>
        <v>5.999999999999995</v>
      </c>
      <c r="DK582">
        <f>DA563-DK546</f>
        <v>20</v>
      </c>
      <c r="DL582">
        <f>DH582</f>
        <v>16.333333333333332</v>
      </c>
      <c r="DM582">
        <f>DI582</f>
        <v>11.492018779342722</v>
      </c>
      <c r="DN582">
        <f>DJ582</f>
        <v>5.999999999999995</v>
      </c>
      <c r="DO582">
        <f>DK582</f>
        <v>20</v>
      </c>
      <c r="DQ582" t="str">
        <v>Overturn moment arm for Z component</v>
      </c>
      <c r="DR582" t="str">
        <v>ft</v>
      </c>
      <c r="DS582">
        <v>0</v>
      </c>
      <c r="DT582">
        <v>0</v>
      </c>
      <c r="DW582">
        <f>IF(DW576="+X",DR563-(DR564+2*DR566)*DR571/3/(DR564+DR566)/TAN(DR568*3.14159/180),DR563-(DR564+2*DR566)*DR571/3/(DR564+DR566)/TAN(DR568*3.14159/180))</f>
        <v>16.666666666666668</v>
      </c>
      <c r="DX582">
        <f>IF(DW576="+X",(DR564+2*DR566)*DR571/3/(DR564+DR566)/TAN(DR568*3.14159/180),(DR564+2*DR566)*DR571/3/(DR564+DR566)/TAN(DR568*3.14159/180))</f>
        <v>3.3333333333333335</v>
      </c>
      <c r="DY582">
        <f>DR563-DY546</f>
        <v>16.333333333333332</v>
      </c>
      <c r="DZ582">
        <f>DR563-DZ546</f>
        <v>11.492018779342722</v>
      </c>
      <c r="EA582">
        <f>DR563-EA546</f>
        <v>5.999999999999995</v>
      </c>
      <c r="EB582">
        <f>DR563-EB546</f>
        <v>20</v>
      </c>
      <c r="EC582">
        <f>DY582</f>
        <v>16.333333333333332</v>
      </c>
      <c r="ED582">
        <f>DZ582</f>
        <v>11.492018779342722</v>
      </c>
      <c r="EE582">
        <f>EA582</f>
        <v>5.999999999999995</v>
      </c>
      <c r="EF582">
        <f>EB582</f>
        <v>20</v>
      </c>
    </row>
    <row r="583">
      <c r="B583" t="str">
        <v>Horizontal force (+ in X)</v>
      </c>
      <c r="C583" t="str">
        <v>lbs</v>
      </c>
      <c r="D583">
        <f>D646*$D$14/$D$5</f>
        <v>-2.742883191798937</v>
      </c>
      <c r="E583">
        <f>E646*$D$14/$D$5</f>
        <v>-16.98477668767803</v>
      </c>
      <c r="H583">
        <f>H577*H545*H461</f>
        <v>-59.18297963843089</v>
      </c>
      <c r="I583">
        <f>I577*I545*I461</f>
        <v>-15.426103402309025</v>
      </c>
      <c r="J583">
        <f>J577*J545*J461</f>
        <v>0</v>
      </c>
      <c r="K583">
        <f>K577*K545*K461</f>
        <v>0</v>
      </c>
      <c r="L583">
        <f>L577*L545*L461</f>
        <v>0</v>
      </c>
      <c r="M583">
        <f>M577*M545*M461</f>
        <v>0</v>
      </c>
      <c r="N583">
        <f>N577*N545*N461</f>
        <v>0</v>
      </c>
      <c r="O583">
        <f>O577*O545*O461</f>
        <v>0</v>
      </c>
      <c r="P583">
        <f>P577*P545*P461</f>
        <v>0</v>
      </c>
      <c r="Q583">
        <f>Q577*Q545*Q461</f>
        <v>0</v>
      </c>
      <c r="S583" t="str">
        <v>Horizontal force (+ in X)</v>
      </c>
      <c r="T583" t="str">
        <v>lbs</v>
      </c>
      <c r="U583">
        <f>U646*$D$14/$D$5</f>
        <v>-2.742883191798937</v>
      </c>
      <c r="V583">
        <f>V646*$D$14/$D$5</f>
        <v>-16.98477668767803</v>
      </c>
      <c r="Y583">
        <f>Y577*Y545*Y461</f>
        <v>-2.9422788351910163</v>
      </c>
      <c r="Z583">
        <f>Z577*Z545*Z461</f>
        <v>-55.525991576885936</v>
      </c>
      <c r="AA583">
        <f>AA577*AA545*AA461</f>
        <v>0</v>
      </c>
      <c r="AB583">
        <f>AB577*AB545*AB461</f>
        <v>0</v>
      </c>
      <c r="AC583">
        <f>AC577*AC545*AC461</f>
        <v>0</v>
      </c>
      <c r="AD583">
        <f>AD577*AD545*AD461</f>
        <v>0</v>
      </c>
      <c r="AE583">
        <f>AE577*AE545*AE461</f>
        <v>0</v>
      </c>
      <c r="AF583">
        <f>AF577*AF545*AF461</f>
        <v>0</v>
      </c>
      <c r="AG583">
        <f>AG577*AG545*AG461</f>
        <v>0</v>
      </c>
      <c r="AH583">
        <f>AH577*AH545*AH461</f>
        <v>0</v>
      </c>
      <c r="AJ583" t="str">
        <v>Horizontal force (+ in X)</v>
      </c>
      <c r="AK583" t="str">
        <v>lbs</v>
      </c>
      <c r="AL583">
        <f>AL646*$D$14/$D$5</f>
        <v>-25.951894814713015</v>
      </c>
      <c r="AM583">
        <f>AM646*$D$14/$D$5</f>
        <v>6.224234935236048</v>
      </c>
      <c r="AP583">
        <f>AP577*AP545*AP461</f>
        <v>64.56325051465187</v>
      </c>
      <c r="AQ583">
        <f>AQ577*AQ545*AQ461</f>
        <v>-56.24070080323987</v>
      </c>
      <c r="AR583">
        <f>AR577*AR545*AR461</f>
        <v>0</v>
      </c>
      <c r="AS583">
        <f>AS577*AS545*AS461</f>
        <v>0</v>
      </c>
      <c r="AT583">
        <f>AT577*AT545*AT461</f>
        <v>0</v>
      </c>
      <c r="AU583">
        <f>AU577*AU545*AU461</f>
        <v>0</v>
      </c>
      <c r="AV583">
        <f>AV577*AV545*AV461</f>
        <v>0</v>
      </c>
      <c r="AW583">
        <f>AW577*AW545*AW461</f>
        <v>0</v>
      </c>
      <c r="AX583">
        <f>AX577*AX545*AX461</f>
        <v>0</v>
      </c>
      <c r="AY583">
        <f>AY577*AY545*AY461</f>
        <v>0</v>
      </c>
      <c r="BA583" t="str">
        <v>Horizontal force (+ in X)</v>
      </c>
      <c r="BB583" t="str">
        <v>lbs</v>
      </c>
      <c r="BC583">
        <f>BC646*$D$14/$D$5</f>
        <v>-25.951894814713015</v>
      </c>
      <c r="BD583">
        <f>BD646*$D$14/$D$5</f>
        <v>6.224234935236048</v>
      </c>
      <c r="BG583">
        <f>BG577*BG545*BG461</f>
        <v>34.71961729835592</v>
      </c>
      <c r="BH583">
        <f>BH577*BH545*BH461</f>
        <v>-87.30333004005084</v>
      </c>
      <c r="BI583">
        <f>BI577*BI545*BI461</f>
        <v>0</v>
      </c>
      <c r="BJ583">
        <f>BJ577*BJ545*BJ461</f>
        <v>0</v>
      </c>
      <c r="BK583">
        <f>BK577*BK545*BK461</f>
        <v>0</v>
      </c>
      <c r="BL583">
        <f>BL577*BL545*BL461</f>
        <v>0</v>
      </c>
      <c r="BM583">
        <f>BM577*BM545*BM461</f>
        <v>0</v>
      </c>
      <c r="BN583">
        <f>BN577*BN545*BN461</f>
        <v>0</v>
      </c>
      <c r="BO583">
        <f>BO577*BO545*BO461</f>
        <v>0</v>
      </c>
      <c r="BP583">
        <f>BP577*BP545*BP461</f>
        <v>0</v>
      </c>
      <c r="BR583" t="str">
        <v>Horizontal force (+ in X)</v>
      </c>
      <c r="BS583" t="str">
        <v>lbs</v>
      </c>
      <c r="BT583">
        <f>BT646*$D$14/$D$5</f>
        <v>0</v>
      </c>
      <c r="BU583">
        <f>BU646*$D$14/$D$5</f>
        <v>0</v>
      </c>
      <c r="BX583">
        <f>BX577*BX545*BX461</f>
        <v>0</v>
      </c>
      <c r="BY583">
        <f>BY577*BY545*BY461</f>
        <v>0</v>
      </c>
      <c r="BZ583">
        <f>BZ577*BZ545*BZ461</f>
        <v>6.510127760227398</v>
      </c>
      <c r="CA583">
        <f>CA577*CA545*CA461</f>
        <v>19.099961610584515</v>
      </c>
      <c r="CB583">
        <f>CB577*CB545*CB461</f>
        <v>13.074058229217005</v>
      </c>
      <c r="CC583">
        <f>CC577*CC545*CC461</f>
        <v>0</v>
      </c>
      <c r="CD583">
        <f>CD577*CD545*CD461</f>
        <v>-6.510127760227398</v>
      </c>
      <c r="CE583">
        <f>CE577*CE545*CE461</f>
        <v>-19.099961610584515</v>
      </c>
      <c r="CF583">
        <f>CF577*CF545*CF461</f>
        <v>-13.074058229217005</v>
      </c>
      <c r="CG583">
        <f>CG577*CG545*CG461</f>
        <v>0</v>
      </c>
      <c r="CI583" t="str">
        <v>Horizontal force (+ in X)</v>
      </c>
      <c r="CJ583" t="str">
        <v>lbs</v>
      </c>
      <c r="CK583">
        <f>CK646*$D$14/$D$5</f>
        <v>0</v>
      </c>
      <c r="CL583">
        <f>CL646*$D$14/$D$5</f>
        <v>0</v>
      </c>
      <c r="CO583">
        <f>CO577*CO545*CO461</f>
        <v>0</v>
      </c>
      <c r="CP583">
        <f>CP577*CP545*CP461</f>
        <v>0</v>
      </c>
      <c r="CQ583">
        <f>CQ577*CQ545*CQ461</f>
        <v>-6.510127760227398</v>
      </c>
      <c r="CR583">
        <f>CR577*CR545*CR461</f>
        <v>-19.099961610584515</v>
      </c>
      <c r="CS583">
        <f>CS577*CS545*CS461</f>
        <v>-10.895048524347505</v>
      </c>
      <c r="CT583">
        <f>CT577*CT545*CT461</f>
        <v>0</v>
      </c>
      <c r="CU583">
        <f>CU577*CU545*CU461</f>
        <v>6.510127760227398</v>
      </c>
      <c r="CV583">
        <f>CV577*CV545*CV461</f>
        <v>19.099961610584515</v>
      </c>
      <c r="CW583">
        <f>CW577*CW545*CW461</f>
        <v>10.895048524347505</v>
      </c>
      <c r="CX583">
        <f>CX577*CX545*CX461</f>
        <v>0</v>
      </c>
      <c r="CZ583" t="str">
        <v>Horizontal force (+ in X)</v>
      </c>
      <c r="DA583" t="str">
        <v>lbs</v>
      </c>
      <c r="DB583">
        <f>DB646*$D$14/$D$5</f>
        <v>0</v>
      </c>
      <c r="DC583">
        <f>DC646*$D$14/$D$5</f>
        <v>0</v>
      </c>
      <c r="DF583">
        <f>DF577*DF545*DF461</f>
        <v>0</v>
      </c>
      <c r="DG583">
        <f>DG577*DG545*DG461</f>
        <v>0</v>
      </c>
      <c r="DH583">
        <f>DH577*DH545*DH461</f>
        <v>9.765191640341095</v>
      </c>
      <c r="DI583">
        <f>DI577*DI545*DI461</f>
        <v>28.64994241587677</v>
      </c>
      <c r="DJ583">
        <f>DJ577*DJ545*DJ461</f>
        <v>19.61108734382551</v>
      </c>
      <c r="DK583">
        <f>DK577*DK545*DK461</f>
        <v>0</v>
      </c>
      <c r="DL583">
        <f>DL577*DL545*DL461</f>
        <v>-9.765191640341095</v>
      </c>
      <c r="DM583">
        <f>DM577*DM545*DM461</f>
        <v>-28.64994241587677</v>
      </c>
      <c r="DN583">
        <f>DN577*DN545*DN461</f>
        <v>-19.61108734382551</v>
      </c>
      <c r="DO583">
        <f>DO577*DO545*DO461</f>
        <v>0</v>
      </c>
      <c r="DQ583" t="str">
        <v>Horizontal force (+ in X)</v>
      </c>
      <c r="DR583" t="str">
        <v>lbs</v>
      </c>
      <c r="DS583">
        <f>DS646*$D$14/$D$5</f>
        <v>0</v>
      </c>
      <c r="DT583">
        <f>DT646*$D$14/$D$5</f>
        <v>0</v>
      </c>
      <c r="DW583">
        <f>DW577*DW545*DW461</f>
        <v>0</v>
      </c>
      <c r="DX583">
        <f>DX577*DX545*DX461</f>
        <v>0</v>
      </c>
      <c r="DY583">
        <f>DY577*DY545*DY461</f>
        <v>-4.068829850142123</v>
      </c>
      <c r="DZ583">
        <f>DZ577*DZ545*DZ461</f>
        <v>-11.937476006615322</v>
      </c>
      <c r="EA583">
        <f>EA577*EA545*EA461</f>
        <v>-10.895048524347505</v>
      </c>
      <c r="EB583">
        <f>EB577*EB545*EB461</f>
        <v>0</v>
      </c>
      <c r="EC583">
        <f>EC577*EC545*EC461</f>
        <v>4.068829850142123</v>
      </c>
      <c r="ED583">
        <f>ED577*ED545*ED461</f>
        <v>11.937476006615322</v>
      </c>
      <c r="EE583">
        <f>EE577*EE545*EE461</f>
        <v>10.895048524347505</v>
      </c>
      <c r="EF583">
        <f>EF577*EF545*EF461</f>
        <v>0</v>
      </c>
    </row>
    <row r="584">
      <c r="B584" t="str">
        <v>Horizontal force (+ in Y)</v>
      </c>
      <c r="C584" t="str">
        <v>lbs</v>
      </c>
      <c r="D584">
        <f>D647*$D$14/$D$5</f>
        <v>0</v>
      </c>
      <c r="E584">
        <f>E647*$D$14/$D$5</f>
        <v>0</v>
      </c>
      <c r="H584">
        <f>H578*H545*H461</f>
        <v>0</v>
      </c>
      <c r="I584">
        <f>I578*I545*I461</f>
        <v>0</v>
      </c>
      <c r="J584">
        <f>J578*J545*J461</f>
        <v>3.2550638801136995</v>
      </c>
      <c r="K584">
        <f>K578*K545*K461</f>
        <v>9.765191640341099</v>
      </c>
      <c r="L584">
        <f>L578*L545*L461</f>
        <v>28.64994241587677</v>
      </c>
      <c r="M584">
        <f>M578*M545*M461</f>
        <v>13.074058229217005</v>
      </c>
      <c r="N584">
        <f>N578*N545*N461</f>
        <v>-3.2550638801136995</v>
      </c>
      <c r="O584">
        <f>O578*O545*O461</f>
        <v>-9.765191640341099</v>
      </c>
      <c r="P584">
        <f>P578*P545*P461</f>
        <v>-28.64994241587677</v>
      </c>
      <c r="Q584">
        <f>Q578*Q545*Q461</f>
        <v>-13.074058229217005</v>
      </c>
      <c r="S584" t="str">
        <v>Horizontal force (+ in Y)</v>
      </c>
      <c r="T584" t="str">
        <v>lbs</v>
      </c>
      <c r="U584">
        <f>U647*$D$14/$D$5</f>
        <v>0</v>
      </c>
      <c r="V584">
        <f>V647*$D$14/$D$5</f>
        <v>0</v>
      </c>
      <c r="Y584">
        <f>Y578*Y545*Y461</f>
        <v>0</v>
      </c>
      <c r="Z584">
        <f>Z578*Z545*Z461</f>
        <v>0</v>
      </c>
      <c r="AA584">
        <f>AA578*AA545*AA461</f>
        <v>-3.2550638801136995</v>
      </c>
      <c r="AB584">
        <f>AB578*AB545*AB461</f>
        <v>-9.765191640341099</v>
      </c>
      <c r="AC584">
        <f>AC578*AC545*AC461</f>
        <v>-23.874952013230644</v>
      </c>
      <c r="AD584">
        <f>AD578*AD545*AD461</f>
        <v>-13.074058229217005</v>
      </c>
      <c r="AE584">
        <f>AE578*AE545*AE461</f>
        <v>3.2550638801136995</v>
      </c>
      <c r="AF584">
        <f>AF578*AF545*AF461</f>
        <v>9.765191640341099</v>
      </c>
      <c r="AG584">
        <f>AG578*AG545*AG461</f>
        <v>23.874952013230644</v>
      </c>
      <c r="AH584">
        <f>AH578*AH545*AH461</f>
        <v>13.074058229217005</v>
      </c>
      <c r="AJ584" t="str">
        <v>Horizontal force (+ in Y)</v>
      </c>
      <c r="AK584" t="str">
        <v>lbs</v>
      </c>
      <c r="AL584">
        <f>AL647*$D$14/$D$5</f>
        <v>0</v>
      </c>
      <c r="AM584">
        <f>AM647*$D$14/$D$5</f>
        <v>0</v>
      </c>
      <c r="AP584">
        <f>AP578*AP545*AP461</f>
        <v>0</v>
      </c>
      <c r="AQ584">
        <f>AQ578*AQ545*AQ461</f>
        <v>0</v>
      </c>
      <c r="AR584">
        <f>AR578*AR545*AR461</f>
        <v>4.882595820170549</v>
      </c>
      <c r="AS584">
        <f>AS578*AS545*AS461</f>
        <v>14.647787460511644</v>
      </c>
      <c r="AT584">
        <f>AT578*AT545*AT461</f>
        <v>42.97491362381516</v>
      </c>
      <c r="AU584">
        <f>AU578*AU545*AU461</f>
        <v>26.14811645843401</v>
      </c>
      <c r="AV584">
        <f>AV578*AV545*AV461</f>
        <v>-4.882595820170549</v>
      </c>
      <c r="AW584">
        <f>AW578*AW545*AW461</f>
        <v>-14.647787460511644</v>
      </c>
      <c r="AX584">
        <f>AX578*AX545*AX461</f>
        <v>-42.97491362381516</v>
      </c>
      <c r="AY584">
        <f>AY578*AY545*AY461</f>
        <v>-26.14811645843401</v>
      </c>
      <c r="BA584" t="str">
        <v>Horizontal force (+ in Y)</v>
      </c>
      <c r="BB584" t="str">
        <v>lbs</v>
      </c>
      <c r="BC584">
        <f>BC647*$D$14/$D$5</f>
        <v>0</v>
      </c>
      <c r="BD584">
        <f>BD647*$D$14/$D$5</f>
        <v>0</v>
      </c>
      <c r="BG584">
        <f>BG578*BG545*BG461</f>
        <v>0</v>
      </c>
      <c r="BH584">
        <f>BH578*BH545*BH461</f>
        <v>0</v>
      </c>
      <c r="BI584">
        <f>BI578*BI545*BI461</f>
        <v>-2.034414925071062</v>
      </c>
      <c r="BJ584">
        <f>BJ578*BJ545*BJ461</f>
        <v>-6.103244775213185</v>
      </c>
      <c r="BK584">
        <f>BK578*BK545*BK461</f>
        <v>-23.874952013230644</v>
      </c>
      <c r="BL584">
        <f>BL578*BL545*BL461</f>
        <v>-13.074058229217005</v>
      </c>
      <c r="BM584">
        <f>BM578*BM545*BM461</f>
        <v>2.034414925071062</v>
      </c>
      <c r="BN584">
        <f>BN578*BN545*BN461</f>
        <v>6.103244775213185</v>
      </c>
      <c r="BO584">
        <f>BO578*BO545*BO461</f>
        <v>23.874952013230644</v>
      </c>
      <c r="BP584">
        <f>BP578*BP545*BP461</f>
        <v>13.074058229217005</v>
      </c>
      <c r="BR584" t="str">
        <v>Horizontal force (+ in Y)</v>
      </c>
      <c r="BS584" t="str">
        <v>lbs</v>
      </c>
      <c r="BT584">
        <f>BT647*$D$14/$D$5</f>
        <v>-5.485766383597874</v>
      </c>
      <c r="BU584">
        <f>BU647*$D$14/$D$5</f>
        <v>-41.14324787698404</v>
      </c>
      <c r="BX584">
        <f>BX578*BX545*BX461</f>
        <v>-139.88704278174572</v>
      </c>
      <c r="BY584">
        <f>BY578*BY545*BY461</f>
        <v>36.429954790785764</v>
      </c>
      <c r="BZ584">
        <f>BZ578*BZ545*BZ461</f>
        <v>0</v>
      </c>
      <c r="CA584">
        <f>CA578*CA545*CA461</f>
        <v>0</v>
      </c>
      <c r="CB584">
        <f>CB578*CB545*CB461</f>
        <v>0</v>
      </c>
      <c r="CC584">
        <f>CC578*CC545*CC461</f>
        <v>0</v>
      </c>
      <c r="CD584">
        <f>CD578*CD545*CD461</f>
        <v>0</v>
      </c>
      <c r="CE584">
        <f>CE578*CE545*CE461</f>
        <v>0</v>
      </c>
      <c r="CF584">
        <f>CF578*CF545*CF461</f>
        <v>0</v>
      </c>
      <c r="CG584">
        <f>CG578*CG545*CG461</f>
        <v>0</v>
      </c>
      <c r="CI584" t="str">
        <v>Horizontal force (+ in Y)</v>
      </c>
      <c r="CJ584" t="str">
        <v>lbs</v>
      </c>
      <c r="CK584">
        <f>CK647*$D$14/$D$5</f>
        <v>-5.485766383597874</v>
      </c>
      <c r="CL584">
        <f>CL647*$D$14/$D$5</f>
        <v>-41.14324787698404</v>
      </c>
      <c r="CO584">
        <f>CO578*CO545*CO461</f>
        <v>12.143318263595257</v>
      </c>
      <c r="CP584">
        <f>CP578*CP545*CP461</f>
        <v>-92.69654623851798</v>
      </c>
      <c r="CQ584">
        <f>CQ578*CQ545*CQ461</f>
        <v>0</v>
      </c>
      <c r="CR584">
        <f>CR578*CR545*CR461</f>
        <v>0</v>
      </c>
      <c r="CS584">
        <f>CS578*CS545*CS461</f>
        <v>0</v>
      </c>
      <c r="CT584">
        <f>CT578*CT545*CT461</f>
        <v>0</v>
      </c>
      <c r="CU584">
        <f>CU578*CU545*CU461</f>
        <v>0</v>
      </c>
      <c r="CV584">
        <f>CV578*CV545*CV461</f>
        <v>0</v>
      </c>
      <c r="CW584">
        <f>CW578*CW545*CW461</f>
        <v>0</v>
      </c>
      <c r="CX584">
        <f>CX578*CX545*CX461</f>
        <v>0</v>
      </c>
      <c r="CZ584" t="str">
        <v>Horizontal force (+ in Y)</v>
      </c>
      <c r="DA584" t="str">
        <v>lbs</v>
      </c>
      <c r="DB584">
        <f>DB647*$D$14/$D$5</f>
        <v>-51.90378962942603</v>
      </c>
      <c r="DC584">
        <f>DC647*$D$14/$D$5</f>
        <v>5.274775368844109</v>
      </c>
      <c r="DF584">
        <f>DF578*DF545*DF461</f>
        <v>73.94101575594057</v>
      </c>
      <c r="DG584">
        <f>DG578*DG545*DG461</f>
        <v>-73.94101575594057</v>
      </c>
      <c r="DH584">
        <f>DH578*DH545*DH461</f>
        <v>0</v>
      </c>
      <c r="DI584">
        <f>DI578*DI545*DI461</f>
        <v>0</v>
      </c>
      <c r="DJ584">
        <f>DJ578*DJ545*DJ461</f>
        <v>0</v>
      </c>
      <c r="DK584">
        <f>DK578*DK545*DK461</f>
        <v>0</v>
      </c>
      <c r="DL584">
        <f>DL578*DL545*DL461</f>
        <v>0</v>
      </c>
      <c r="DM584">
        <f>DM578*DM545*DM461</f>
        <v>0</v>
      </c>
      <c r="DN584">
        <f>DN578*DN545*DN461</f>
        <v>0</v>
      </c>
      <c r="DO584">
        <f>DO578*DO545*DO461</f>
        <v>0</v>
      </c>
      <c r="DQ584" t="str">
        <v>Horizontal force (+ in Y)</v>
      </c>
      <c r="DR584" t="str">
        <v>lbs</v>
      </c>
      <c r="DS584">
        <f>DS647*$D$14/$D$5</f>
        <v>-51.90378962942603</v>
      </c>
      <c r="DT584">
        <f>DT647*$D$14/$D$5</f>
        <v>5.274775368844109</v>
      </c>
      <c r="DW584">
        <f>DW578*DW545*DW461</f>
        <v>22.90386001603724</v>
      </c>
      <c r="DX584">
        <f>DX578*DX545*DX461</f>
        <v>-115.60040625455522</v>
      </c>
      <c r="DY584">
        <f>DY578*DY545*DY461</f>
        <v>0</v>
      </c>
      <c r="DZ584">
        <f>DZ578*DZ545*DZ461</f>
        <v>0</v>
      </c>
      <c r="EA584">
        <f>EA578*EA545*EA461</f>
        <v>0</v>
      </c>
      <c r="EB584">
        <f>EB578*EB545*EB461</f>
        <v>0</v>
      </c>
      <c r="EC584">
        <f>EC578*EC545*EC461</f>
        <v>0</v>
      </c>
      <c r="ED584">
        <f>ED578*ED545*ED461</f>
        <v>0</v>
      </c>
      <c r="EE584">
        <f>EE578*EE545*EE461</f>
        <v>0</v>
      </c>
      <c r="EF584">
        <f>EF578*EF545*EF461</f>
        <v>0</v>
      </c>
    </row>
    <row r="585">
      <c r="B585" t="str">
        <v>Vertical force (+ in Z)</v>
      </c>
      <c r="C585" t="str">
        <v>lbs</v>
      </c>
      <c r="D585">
        <v>0</v>
      </c>
      <c r="E585">
        <v>0</v>
      </c>
      <c r="H585">
        <f>H579*H545*H461</f>
        <v>-197.27659879476965</v>
      </c>
      <c r="I585">
        <f>I579*I545*I461</f>
        <v>51.42034467436341</v>
      </c>
      <c r="J585">
        <f>J579*J545*J461</f>
        <v>5.425106466856166</v>
      </c>
      <c r="K585">
        <f>K579*K545*K461</f>
        <v>16.275319400568495</v>
      </c>
      <c r="L585">
        <f>L579*L545*L461</f>
        <v>47.74990402646128</v>
      </c>
      <c r="M585">
        <f>M579*M545*M461</f>
        <v>21.790097048695007</v>
      </c>
      <c r="N585">
        <f>N579*N545*N461</f>
        <v>5.425106466856166</v>
      </c>
      <c r="O585">
        <f>O579*O545*O461</f>
        <v>16.275319400568495</v>
      </c>
      <c r="P585">
        <f>P579*P545*P461</f>
        <v>47.74990402646128</v>
      </c>
      <c r="Q585">
        <f>Q579*Q545*Q461</f>
        <v>21.790097048695007</v>
      </c>
      <c r="S585" t="str">
        <v>Vertical force (+ in Z)</v>
      </c>
      <c r="T585" t="str">
        <v>lbs</v>
      </c>
      <c r="U585">
        <v>0</v>
      </c>
      <c r="V585">
        <v>0</v>
      </c>
      <c r="Y585">
        <f>Y579*Y545*Y461</f>
        <v>-9.807596117303389</v>
      </c>
      <c r="Z585">
        <f>Z579*Z545*Z461</f>
        <v>185.08663858961978</v>
      </c>
      <c r="AA585">
        <f>AA579*AA545*AA461</f>
        <v>-5.425106466856166</v>
      </c>
      <c r="AB585">
        <f>AB579*AB545*AB461</f>
        <v>-16.275319400568495</v>
      </c>
      <c r="AC585">
        <f>AC579*AC545*AC461</f>
        <v>-39.791586688717736</v>
      </c>
      <c r="AD585">
        <f>AD579*AD545*AD461</f>
        <v>-21.790097048695007</v>
      </c>
      <c r="AE585">
        <f>AE579*AE545*AE461</f>
        <v>-5.425106466856166</v>
      </c>
      <c r="AF585">
        <f>AF579*AF545*AF461</f>
        <v>-16.275319400568495</v>
      </c>
      <c r="AG585">
        <f>AG579*AG545*AG461</f>
        <v>-39.791586688717736</v>
      </c>
      <c r="AH585">
        <f>AH579*AH545*AH461</f>
        <v>-21.790097048695007</v>
      </c>
      <c r="AJ585" t="str">
        <v>Vertical force (+ in Z)</v>
      </c>
      <c r="AK585" t="str">
        <v>lbs</v>
      </c>
      <c r="AL585">
        <v>0</v>
      </c>
      <c r="AM585">
        <v>0</v>
      </c>
      <c r="AP585">
        <f>AP579*AP545*AP461</f>
        <v>215.21083504883958</v>
      </c>
      <c r="AQ585">
        <f>AQ579*AQ545*AQ461</f>
        <v>187.46900267746622</v>
      </c>
      <c r="AR585">
        <f>AR579*AR545*AR461</f>
        <v>8.137659700284248</v>
      </c>
      <c r="AS585">
        <f>AS579*AS545*AS461</f>
        <v>24.41297910085274</v>
      </c>
      <c r="AT585">
        <f>AT579*AT545*AT461</f>
        <v>71.62485603969193</v>
      </c>
      <c r="AU585">
        <f>AU579*AU545*AU461</f>
        <v>43.58019409739001</v>
      </c>
      <c r="AV585">
        <f>AV579*AV545*AV461</f>
        <v>8.137659700284248</v>
      </c>
      <c r="AW585">
        <f>AW579*AW545*AW461</f>
        <v>24.41297910085274</v>
      </c>
      <c r="AX585">
        <f>AX579*AX545*AX461</f>
        <v>71.62485603969193</v>
      </c>
      <c r="AY585">
        <f>AY579*AY545*AY461</f>
        <v>43.58019409739001</v>
      </c>
      <c r="BA585" t="str">
        <v>Vertical force (+ in Z)</v>
      </c>
      <c r="BB585" t="str">
        <v>lbs</v>
      </c>
      <c r="BC585">
        <v>0</v>
      </c>
      <c r="BD585">
        <v>0</v>
      </c>
      <c r="BG585">
        <f>BG579*BG545*BG461</f>
        <v>115.73205766118639</v>
      </c>
      <c r="BH585">
        <f>BH579*BH545*BH461</f>
        <v>291.0111001335028</v>
      </c>
      <c r="BI585">
        <f>BI579*BI545*BI461</f>
        <v>-3.3906915417851033</v>
      </c>
      <c r="BJ585">
        <f>BJ579*BJ545*BJ461</f>
        <v>-10.17207462535531</v>
      </c>
      <c r="BK585">
        <f>BK579*BK545*BK461</f>
        <v>-39.791586688717736</v>
      </c>
      <c r="BL585">
        <f>BL579*BL545*BL461</f>
        <v>-21.790097048695007</v>
      </c>
      <c r="BM585">
        <f>BM579*BM545*BM461</f>
        <v>-3.3906915417851033</v>
      </c>
      <c r="BN585">
        <f>BN579*BN545*BN461</f>
        <v>-10.17207462535531</v>
      </c>
      <c r="BO585">
        <f>BO579*BO545*BO461</f>
        <v>-39.791586688717736</v>
      </c>
      <c r="BP585">
        <f>BP579*BP545*BP461</f>
        <v>-21.790097048695007</v>
      </c>
      <c r="BR585" t="str">
        <v>Vertical force (+ in Z)</v>
      </c>
      <c r="BS585" t="str">
        <v>lbs</v>
      </c>
      <c r="BT585">
        <v>0</v>
      </c>
      <c r="BU585">
        <v>0</v>
      </c>
      <c r="BX585">
        <f>BX579*BX545*BX461</f>
        <v>-233.1450713029095</v>
      </c>
      <c r="BY585">
        <f>BY579*BY545*BY461</f>
        <v>-60.71659131797627</v>
      </c>
      <c r="BZ585">
        <f>BZ579*BZ545*BZ461</f>
        <v>21.700425867424663</v>
      </c>
      <c r="CA585">
        <f>CA579*CA545*CA461</f>
        <v>63.66653870194839</v>
      </c>
      <c r="CB585">
        <f>CB579*CB545*CB461</f>
        <v>43.58019409739001</v>
      </c>
      <c r="CC585">
        <f>CC579*CC545*CC461</f>
        <v>0</v>
      </c>
      <c r="CD585">
        <f>CD579*CD545*CD461</f>
        <v>21.700425867424663</v>
      </c>
      <c r="CE585">
        <f>CE579*CE545*CE461</f>
        <v>63.66653870194839</v>
      </c>
      <c r="CF585">
        <f>CF579*CF545*CF461</f>
        <v>43.58019409739001</v>
      </c>
      <c r="CG585">
        <f>CG579*CG545*CG461</f>
        <v>0</v>
      </c>
      <c r="CI585" t="str">
        <v>Vertical force (+ in Z)</v>
      </c>
      <c r="CJ585" t="str">
        <v>lbs</v>
      </c>
      <c r="CK585">
        <v>0</v>
      </c>
      <c r="CL585">
        <v>0</v>
      </c>
      <c r="CO585">
        <f>CO579*CO545*CO461</f>
        <v>20.238863772658757</v>
      </c>
      <c r="CP585">
        <f>CP579*CP545*CP461</f>
        <v>154.4942437308633</v>
      </c>
      <c r="CQ585">
        <f>CQ579*CQ545*CQ461</f>
        <v>-21.700425867424663</v>
      </c>
      <c r="CR585">
        <f>CR579*CR545*CR461</f>
        <v>-63.66653870194839</v>
      </c>
      <c r="CS585">
        <f>CS579*CS545*CS461</f>
        <v>-36.31682841449168</v>
      </c>
      <c r="CT585">
        <f>CT579*CT545*CT461</f>
        <v>0</v>
      </c>
      <c r="CU585">
        <f>CU579*CU545*CU461</f>
        <v>-21.700425867424663</v>
      </c>
      <c r="CV585">
        <f>CV579*CV545*CV461</f>
        <v>-63.66653870194839</v>
      </c>
      <c r="CW585">
        <f>CW579*CW545*CW461</f>
        <v>-36.31682841449168</v>
      </c>
      <c r="CX585">
        <f>CX579*CX545*CX461</f>
        <v>0</v>
      </c>
      <c r="CZ585" t="str">
        <v>Vertical force (+ in Z)</v>
      </c>
      <c r="DA585" t="str">
        <v>lbs</v>
      </c>
      <c r="DB585">
        <v>0</v>
      </c>
      <c r="DC585">
        <v>0</v>
      </c>
      <c r="DF585">
        <f>DF579*DF545*DF461</f>
        <v>123.23502625990093</v>
      </c>
      <c r="DG585">
        <f>DG579*DG545*DG461</f>
        <v>123.23502625990093</v>
      </c>
      <c r="DH585">
        <f>DH579*DH545*DH461</f>
        <v>32.550638801136984</v>
      </c>
      <c r="DI585">
        <f>DI579*DI545*DI461</f>
        <v>95.49980805292256</v>
      </c>
      <c r="DJ585">
        <f>DJ579*DJ545*DJ461</f>
        <v>65.37029114608504</v>
      </c>
      <c r="DK585">
        <f>DK579*DK545*DK461</f>
        <v>0</v>
      </c>
      <c r="DL585">
        <f>DL579*DL545*DL461</f>
        <v>32.550638801136984</v>
      </c>
      <c r="DM585">
        <f>DM579*DM545*DM461</f>
        <v>95.49980805292256</v>
      </c>
      <c r="DN585">
        <f>DN579*DN545*DN461</f>
        <v>65.37029114608504</v>
      </c>
      <c r="DO585">
        <f>DO579*DO545*DO461</f>
        <v>0</v>
      </c>
      <c r="DQ585" t="str">
        <v>Vertical force (+ in Z)</v>
      </c>
      <c r="DR585" t="str">
        <v>lbs</v>
      </c>
      <c r="DS585">
        <v>0</v>
      </c>
      <c r="DT585">
        <v>0</v>
      </c>
      <c r="DW585">
        <f>DW579*DW545*DW461</f>
        <v>38.173100026728726</v>
      </c>
      <c r="DX585">
        <f>DX579*DX545*DX461</f>
        <v>192.66734375759202</v>
      </c>
      <c r="DY585">
        <f>DY579*DY545*DY461</f>
        <v>-13.562766167140412</v>
      </c>
      <c r="DZ585">
        <f>DZ579*DZ545*DZ461</f>
        <v>-39.791586688717736</v>
      </c>
      <c r="EA585">
        <f>EA579*EA545*EA461</f>
        <v>-36.31682841449168</v>
      </c>
      <c r="EB585">
        <f>EB579*EB545*EB461</f>
        <v>0</v>
      </c>
      <c r="EC585">
        <f>EC579*EC545*EC461</f>
        <v>-13.562766167140412</v>
      </c>
      <c r="ED585">
        <f>ED579*ED545*ED461</f>
        <v>-39.791586688717736</v>
      </c>
      <c r="EE585">
        <f>EE579*EE545*EE461</f>
        <v>-36.31682841449168</v>
      </c>
      <c r="EF585">
        <f>EF579*EF545*EF461</f>
        <v>0</v>
      </c>
    </row>
    <row r="586">
      <c r="B586" t="str">
        <v>Overturn moment</v>
      </c>
      <c r="C586" t="str">
        <v>lbs.ft</v>
      </c>
      <c r="D586">
        <f>IF(D576="+X",D583*D580-D585*D582,-D581*D584+D582*D585)</f>
        <v>-20.571623938492028</v>
      </c>
      <c r="E586">
        <f>IF(D576="+X",E583*E580,-E581*E584)</f>
        <v>-127.38582515758522</v>
      </c>
      <c r="H586">
        <f>IF(H576="+X",H583*H580-H585*H582,-H581*H584+H582*H585)</f>
        <v>5984.056830108014</v>
      </c>
      <c r="I586">
        <f>IF(I576="-X",I583*I580-I585*I582,-I581*I584+I582*I585)</f>
        <v>-497.06333185217966</v>
      </c>
      <c r="J586">
        <f>IF(J576="+Y",-J585*J582,J585*J582)</f>
        <v>-197.11220162910737</v>
      </c>
      <c r="K586">
        <f>IF(J576="+Y",-K585*K582,K585*K582)</f>
        <v>-511.7683767067649</v>
      </c>
      <c r="L586">
        <f>IF(J576="+Y",-L585*L582,L585*L582)</f>
        <v>-1097.4855875678113</v>
      </c>
      <c r="M586">
        <f>IF(J576="+Y",-M585*M582,M585*M582)</f>
        <v>-261.48116458433987</v>
      </c>
      <c r="N586">
        <f>J586</f>
        <v>-197.11220162910737</v>
      </c>
      <c r="O586">
        <f>K586</f>
        <v>-511.7683767067649</v>
      </c>
      <c r="P586">
        <f>L586</f>
        <v>-1097.4855875678113</v>
      </c>
      <c r="Q586">
        <f>M586</f>
        <v>-261.48116458433987</v>
      </c>
      <c r="S586" t="str">
        <v>Overturn moment</v>
      </c>
      <c r="T586" t="str">
        <v>lbs.ft</v>
      </c>
      <c r="U586">
        <f>IF(U576="+X",U583*U580-U585*U582,-U581*U584+U582*U585)</f>
        <v>-20.571623938492028</v>
      </c>
      <c r="V586">
        <f>IF(U576="+X",V583*V580,-V581*V584)</f>
        <v>-127.38582515758522</v>
      </c>
      <c r="Y586">
        <f>IF(Y576="+X",Y583*Y580-Y585*Y582,-Y581*Y584+Y582*Y585)</f>
        <v>297.4970822248695</v>
      </c>
      <c r="Z586">
        <f>IF(Z576="-X",Z583*Z580-Z585*Z582,-Z581*Z584+Z582*Z585)</f>
        <v>-1789.170839699658</v>
      </c>
      <c r="AA586">
        <f>IF(AA576="+Y",-AA585*AA582,AA585*AA582)</f>
        <v>197.11220162910737</v>
      </c>
      <c r="AB586">
        <f>IF(AA576="+Y",-AB585*AB582,AB585*AB582)</f>
        <v>511.7683767067649</v>
      </c>
      <c r="AC586">
        <f>IF(AA576="+Y",-AC585*AC582,AC585*AC582)</f>
        <v>914.5713229731762</v>
      </c>
      <c r="AD586">
        <f>IF(AA576="+Y",-AD585*AD582,AD585*AD582)</f>
        <v>261.48116458433987</v>
      </c>
      <c r="AE586">
        <f>AA586</f>
        <v>197.11220162910737</v>
      </c>
      <c r="AF586">
        <f>AB586</f>
        <v>511.7683767067649</v>
      </c>
      <c r="AG586">
        <f>AC586</f>
        <v>914.5713229731762</v>
      </c>
      <c r="AH586">
        <f>AD586</f>
        <v>261.48116458433987</v>
      </c>
      <c r="AJ586" t="str">
        <v>Overturn moment</v>
      </c>
      <c r="AK586" t="str">
        <v>lbs.ft</v>
      </c>
      <c r="AL586">
        <f>IF(AL576="+X",AL583*AL580-AL585*AL582,-AL581*AL584+AL582*AL585)</f>
        <v>-194.63921111034762</v>
      </c>
      <c r="AM586">
        <f>IF(AL576="+X",AM583*AM580,-AM581*AM584)</f>
        <v>46.68176201427036</v>
      </c>
      <c r="AP586">
        <f>IF(AP576="+X",AP583*AP580-AP585*AP582,-AP581*AP584+AP582*AP585)</f>
        <v>-6528.061996481469</v>
      </c>
      <c r="AQ586">
        <f>IF(AQ576="-X",AQ583*AQ580-AQ585*AQ582,-AQ581*AQ584+AQ582*AQ585)</f>
        <v>-1812.200359215507</v>
      </c>
      <c r="AR586">
        <f>IF(AR576="+Y",-AR585*AR582,AR585*AR582)</f>
        <v>-295.668302443661</v>
      </c>
      <c r="AS586">
        <f>IF(AR576="+Y",-AS585*AS582,AS585*AS582)</f>
        <v>-767.6525650601473</v>
      </c>
      <c r="AT586">
        <f>IF(AR576="+Y",-AT585*AT582,AT585*AT582)</f>
        <v>-1646.2283813517174</v>
      </c>
      <c r="AU586">
        <f>IF(AR576="+Y",-AU585*AU582,AU585*AU582)</f>
        <v>-522.9623291686797</v>
      </c>
      <c r="AV586">
        <f>AR586</f>
        <v>-295.668302443661</v>
      </c>
      <c r="AW586">
        <f>AS586</f>
        <v>-767.6525650601473</v>
      </c>
      <c r="AX586">
        <f>AT586</f>
        <v>-1646.2283813517174</v>
      </c>
      <c r="AY586">
        <f>AU586</f>
        <v>-522.9623291686797</v>
      </c>
      <c r="BA586" t="str">
        <v>Overturn moment</v>
      </c>
      <c r="BB586" t="str">
        <v>lbs.ft</v>
      </c>
      <c r="BC586">
        <f>IF(BC576="+X",BC583*BC580-BC585*BC582,-BC581*BC584+BC582*BC585)</f>
        <v>-194.63921111034762</v>
      </c>
      <c r="BD586">
        <f>IF(BC576="+X",BD583*BD580,-BD581*BD584)</f>
        <v>46.68176201427036</v>
      </c>
      <c r="BG586">
        <f>IF(BG576="+X",BG583*BG580-BG585*BG582,-BG581*BG584+BG582*BG585)</f>
        <v>-3510.5390823893204</v>
      </c>
      <c r="BH586">
        <f>IF(BH576="-X",BH583*BH580-BH585*BH582,-BH581*BH584+BH582*BH585)</f>
        <v>-2813.107301290527</v>
      </c>
      <c r="BI586">
        <f>IF(BI576="+Y",-BI585*BI582,BI585*BI582)</f>
        <v>123.1951260181921</v>
      </c>
      <c r="BJ586">
        <f>IF(BI576="+Y",-BJ585*BJ582,BJ585*BJ582)</f>
        <v>319.85523544172804</v>
      </c>
      <c r="BK586">
        <f>IF(BI576="+Y",-BK585*BK582,BK585*BK582)</f>
        <v>914.5713229731762</v>
      </c>
      <c r="BL586">
        <f>IF(BI576="+Y",-BL585*BL582,BL585*BL582)</f>
        <v>261.48116458433987</v>
      </c>
      <c r="BM586">
        <f>BI586</f>
        <v>123.1951260181921</v>
      </c>
      <c r="BN586">
        <f>BJ586</f>
        <v>319.85523544172804</v>
      </c>
      <c r="BO586">
        <f>BK586</f>
        <v>914.5713229731762</v>
      </c>
      <c r="BP586">
        <f>BL586</f>
        <v>261.48116458433987</v>
      </c>
      <c r="BR586" t="str">
        <v>Overturn moment</v>
      </c>
      <c r="BS586" t="str">
        <v>lbs.ft</v>
      </c>
      <c r="BT586">
        <f>IF(BT576="+X",BT583*BT580-BT585*BT582,-BT581*BT584+BT582*BT585)</f>
        <v>41.143247876984056</v>
      </c>
      <c r="BU586">
        <f>IF(BT576="+X",BU583*BU580,-BU581*BU584)</f>
        <v>308.57435907738034</v>
      </c>
      <c r="BX586">
        <f>IF(BX576="+X",BX583*BX580-BX585*BX582,-BX581*BX584+BX582*BX585)</f>
        <v>-2486.8807605643683</v>
      </c>
      <c r="BY586">
        <f>IF(BY576="-X",BY583*BY580-BY585*BY582,-BY581*BY584+BY582*BY585)</f>
        <v>-566.6881856344452</v>
      </c>
      <c r="BZ586">
        <f>IF(BZ576="+Y",-BZ585*BZ582,BZ585*BZ582)</f>
        <v>354.44028916793616</v>
      </c>
      <c r="CA586">
        <f>IF(BZ576="+Y",-CA585*CA582,CA585*CA582)</f>
        <v>731.6570583785411</v>
      </c>
      <c r="CB586">
        <f>IF(BZ576="+Y",-CB585*CB582,CB585*CB582)</f>
        <v>261.48116458433987</v>
      </c>
      <c r="CC586">
        <f>IF(BZ576="+Y",-CC585*CC582,CC585*CC582)</f>
        <v>0</v>
      </c>
      <c r="CD586">
        <f>BZ586</f>
        <v>354.44028916793616</v>
      </c>
      <c r="CE586">
        <f>CA586</f>
        <v>731.6570583785411</v>
      </c>
      <c r="CF586">
        <f>CB586</f>
        <v>261.48116458433987</v>
      </c>
      <c r="CG586">
        <f>CC586</f>
        <v>0</v>
      </c>
      <c r="CI586" t="str">
        <v>Overturn moment</v>
      </c>
      <c r="CJ586" t="str">
        <v>lbs.ft</v>
      </c>
      <c r="CK586">
        <f>IF(CK576="+X",CK583*CK580-CK585*CK582,-CK581*CK584+CK582*CK585)</f>
        <v>41.143247876984056</v>
      </c>
      <c r="CL586">
        <f>IF(CK576="+X",CL583*CL580,-CL581*CL584)</f>
        <v>308.57435907738034</v>
      </c>
      <c r="CO586">
        <f>IF(CO576="+X",CO583*CO580-CO585*CO582,-CO581*CO584+CO582*CO585)</f>
        <v>215.88121357502672</v>
      </c>
      <c r="CP586">
        <f>IF(CP576="-X",CP583*CP580-CP585*CP582,-CP581*CP584+CP582*CP585)</f>
        <v>1441.946274821391</v>
      </c>
      <c r="CQ586">
        <f>IF(CQ576="+Y",-CQ585*CQ582,CQ585*CQ582)</f>
        <v>-354.44028916793616</v>
      </c>
      <c r="CR586">
        <f>IF(CQ576="+Y",-CR585*CR582,CR585*CR582)</f>
        <v>-731.6570583785411</v>
      </c>
      <c r="CS586">
        <f>IF(CQ576="+Y",-CS585*CS582,CS585*CS582)</f>
        <v>-217.9009704869499</v>
      </c>
      <c r="CT586">
        <f>IF(CQ576="+Y",-CT585*CT582,CT585*CT582)</f>
        <v>0</v>
      </c>
      <c r="CU586">
        <f>CQ586</f>
        <v>-354.44028916793616</v>
      </c>
      <c r="CV586">
        <f>CR586</f>
        <v>-731.6570583785411</v>
      </c>
      <c r="CW586">
        <f>CS586</f>
        <v>-217.9009704869499</v>
      </c>
      <c r="CX586">
        <f>CT586</f>
        <v>0</v>
      </c>
      <c r="CZ586" t="str">
        <v>Overturn moment</v>
      </c>
      <c r="DA586" t="str">
        <v>lbs.ft</v>
      </c>
      <c r="DB586">
        <f>IF(DB576="+X",DB583*DB580-DB585*DB582,-DB581*DB584+DB582*DB585)</f>
        <v>389.27842222069523</v>
      </c>
      <c r="DC586">
        <f>IF(DB576="+X",DC583*DC580,-DC581*DC584)</f>
        <v>-39.56081526633082</v>
      </c>
      <c r="DF586">
        <f>IF(DF576="+X",DF583*DF580-DF585*DF582,-DF581*DF584+DF582*DF585)</f>
        <v>1314.5069467722767</v>
      </c>
      <c r="DG586">
        <f>IF(DG576="-X",DG583*DG580-DG585*DG582,-DG581*DG584+DG582*DG585)</f>
        <v>1150.193578425742</v>
      </c>
      <c r="DH586">
        <f>IF(DH576="+Y",-DH585*DH582,DH585*DH582)</f>
        <v>531.6604337519041</v>
      </c>
      <c r="DI586">
        <f>IF(DH576="+Y",-DI585*DI582,DI585*DI582)</f>
        <v>1097.4855875678113</v>
      </c>
      <c r="DJ586">
        <f>IF(DH576="+Y",-DJ585*DJ582,DJ585*DJ582)</f>
        <v>392.2217468765099</v>
      </c>
      <c r="DK586">
        <f>IF(DH576="+Y",-DK585*DK582,DK585*DK582)</f>
        <v>0</v>
      </c>
      <c r="DL586">
        <f>DH586</f>
        <v>531.6604337519041</v>
      </c>
      <c r="DM586">
        <f>DI586</f>
        <v>1097.4855875678113</v>
      </c>
      <c r="DN586">
        <f>DJ586</f>
        <v>392.2217468765099</v>
      </c>
      <c r="DO586">
        <f>DK586</f>
        <v>0</v>
      </c>
      <c r="DQ586" t="str">
        <v>Overturn moment</v>
      </c>
      <c r="DR586" t="str">
        <v>lbs.ft</v>
      </c>
      <c r="DS586">
        <f>IF(DS576="+X",DS583*DS580-DS585*DS582,-DS581*DS584+DS582*DS585)</f>
        <v>389.27842222069523</v>
      </c>
      <c r="DT586">
        <f>IF(DS576="+X",DT583*DT580,-DT581*DT584)</f>
        <v>-39.56081526633082</v>
      </c>
      <c r="DW586">
        <f>IF(DW576="+X",DW583*DW580-DW585*DW582,-DW581*DW584+DW582*DW585)</f>
        <v>407.17973361843974</v>
      </c>
      <c r="DX586">
        <f>IF(DX576="-X",DX583*DX580-DX585*DX582,-DX581*DX584+DX582*DX585)</f>
        <v>1798.2285417375256</v>
      </c>
      <c r="DY586">
        <f>IF(DY576="+Y",-DY585*DY582,DY585*DY582)</f>
        <v>-221.52518072996003</v>
      </c>
      <c r="DZ586">
        <f>IF(DY576="+Y",-DZ585*DZ582,DZ585*DZ582)</f>
        <v>-457.2856614865881</v>
      </c>
      <c r="EA586">
        <f>IF(DY576="+Y",-EA585*EA582,EA585*EA582)</f>
        <v>-217.9009704869499</v>
      </c>
      <c r="EB586">
        <f>IF(DY576="+Y",-EB585*EB582,EB585*EB582)</f>
        <v>0</v>
      </c>
      <c r="EC586">
        <f>DY586</f>
        <v>-221.52518072996003</v>
      </c>
      <c r="ED586">
        <f>DZ586</f>
        <v>-457.2856614865881</v>
      </c>
      <c r="EE586">
        <f>EA586</f>
        <v>-217.9009704869499</v>
      </c>
      <c r="EF586">
        <f>EB586</f>
        <v>0</v>
      </c>
    </row>
    <row r="587">
      <c r="B587" t="str">
        <v>Total horizontal force (+ in X)</v>
      </c>
      <c r="C587" t="str">
        <v>lbs</v>
      </c>
      <c r="D587">
        <f>SUM(D583:Q583)</f>
        <v>-94.33674292021689</v>
      </c>
      <c r="S587" t="str">
        <v>Total horizontal force (+ in X)</v>
      </c>
      <c r="T587" t="str">
        <v>lbs</v>
      </c>
      <c r="U587">
        <f>SUM(U583:AH583)</f>
        <v>-78.19593029155392</v>
      </c>
      <c r="AJ587" t="str">
        <v>Total horizontal force (+ in X)</v>
      </c>
      <c r="AK587" t="str">
        <v>lbs</v>
      </c>
      <c r="AL587">
        <f>SUM(AL583:AY583)</f>
        <v>-11.405110168064965</v>
      </c>
      <c r="BA587" t="str">
        <v>Total horizontal force (+ in X)</v>
      </c>
      <c r="BB587" t="str">
        <v>lbs</v>
      </c>
      <c r="BC587">
        <f>SUM(BC583:BP583)</f>
        <v>-72.31137262117188</v>
      </c>
      <c r="BR587" t="str">
        <v>Total horizontal force (+ in X)</v>
      </c>
      <c r="BS587" t="str">
        <v>lbs</v>
      </c>
      <c r="BT587">
        <f>SUM(BT583:CG583)</f>
        <v>3.552713678800501e-15</v>
      </c>
      <c r="CI587" t="str">
        <v>Total horizontal force (+ in X)</v>
      </c>
      <c r="CJ587" t="str">
        <v>lbs</v>
      </c>
      <c r="CK587">
        <f>SUM(CK583:CX583)</f>
        <v>-3.552713678800501e-15</v>
      </c>
      <c r="CZ587" t="str">
        <v>Total horizontal force (+ in X)</v>
      </c>
      <c r="DA587" t="str">
        <v>lbs</v>
      </c>
      <c r="DB587">
        <f>SUM(DB583:DO583)</f>
        <v>3.552713678800501e-15</v>
      </c>
      <c r="DQ587" t="str">
        <v>Total horizontal force (+ in X)</v>
      </c>
      <c r="DR587" t="str">
        <v>lbs</v>
      </c>
      <c r="DS587">
        <f>SUM(DS583:EF583)</f>
        <v>1.7763568394002505e-15</v>
      </c>
    </row>
    <row r="588">
      <c r="B588" t="str">
        <v>Total horizontal force (+ in Y)</v>
      </c>
      <c r="C588" t="str">
        <v>lbs</v>
      </c>
      <c r="D588">
        <f>SUM(D584:Q584)</f>
        <v>0</v>
      </c>
      <c r="F588" t="str">
        <v>Highlighted section is for valence from prorated wall forces of partially enclosed</v>
      </c>
      <c r="S588" t="str">
        <v>Total horizontal force (+ in Y)</v>
      </c>
      <c r="T588" t="str">
        <v>lbs</v>
      </c>
      <c r="U588">
        <f>SUM(U584:AH584)</f>
        <v>0</v>
      </c>
      <c r="W588" t="str">
        <v>Highlighted section is for valence from prorated wall forces of partially enclosed</v>
      </c>
      <c r="AJ588" t="str">
        <v>Total horizontal force (+ in Y)</v>
      </c>
      <c r="AK588" t="str">
        <v>lbs</v>
      </c>
      <c r="AL588">
        <f>SUM(AL584:AY584)</f>
        <v>0</v>
      </c>
      <c r="AN588" t="str">
        <v>Highlighted section is for valence from prorated wall forces of partially enclosed</v>
      </c>
      <c r="BA588" t="str">
        <v>Total horizontal force (+ in Y)</v>
      </c>
      <c r="BB588" t="str">
        <v>lbs</v>
      </c>
      <c r="BC588">
        <f>SUM(BC584:BP584)</f>
        <v>0</v>
      </c>
      <c r="BE588" t="str">
        <v>Highlighted section is for valence from prorated wall forces of partially enclosed</v>
      </c>
      <c r="BR588" t="str">
        <v>Total horizontal force (+ in Y)</v>
      </c>
      <c r="BS588" t="str">
        <v>lbs</v>
      </c>
      <c r="BT588">
        <f>SUM(BT584:CG584)</f>
        <v>-150.0861022515419</v>
      </c>
      <c r="BV588" t="str">
        <v>Highlighted section is for valence from prorated wall forces of partially enclosed</v>
      </c>
      <c r="CI588" t="str">
        <v>Total horizontal force (+ in Y)</v>
      </c>
      <c r="CJ588" t="str">
        <v>lbs</v>
      </c>
      <c r="CK588">
        <f>SUM(CK584:CX584)</f>
        <v>-127.18224223550465</v>
      </c>
      <c r="CM588" t="str">
        <v>Highlighted section is for valence from prorated wall forces of partially enclosed</v>
      </c>
      <c r="CZ588" t="str">
        <v>Total horizontal force (+ in Y)</v>
      </c>
      <c r="DA588" t="str">
        <v>lbs</v>
      </c>
      <c r="DB588">
        <f>SUM(DB584:DO584)</f>
        <v>-46.62901426058192</v>
      </c>
      <c r="DD588" t="str">
        <v>Highlighted section is for valence from prorated wall forces of partially enclosed</v>
      </c>
      <c r="DQ588" t="str">
        <v>Total horizontal force (+ in Y)</v>
      </c>
      <c r="DR588" t="str">
        <v>lbs</v>
      </c>
      <c r="DS588">
        <f>SUM(DS584:EF584)</f>
        <v>-139.3255604990999</v>
      </c>
      <c r="DU588" t="str">
        <v>Highlighted section is for valence from prorated wall forces of partially enclosed</v>
      </c>
    </row>
    <row r="589">
      <c r="B589" t="str">
        <v>Total vertical force (+ in Z)</v>
      </c>
      <c r="C589" t="str">
        <v>lbs</v>
      </c>
      <c r="D589">
        <f>SUM(D585:Q585)</f>
        <v>36.62459976475563</v>
      </c>
      <c r="S589" t="str">
        <v>Total vertical force (+ in Z)</v>
      </c>
      <c r="T589" t="str">
        <v>lbs</v>
      </c>
      <c r="U589">
        <f>SUM(U585:AH585)</f>
        <v>8.71482326264162</v>
      </c>
      <c r="AJ589" t="str">
        <v>Total vertical force (+ in Z)</v>
      </c>
      <c r="AK589" t="str">
        <v>lbs</v>
      </c>
      <c r="AL589">
        <f>SUM(AL585:AY585)</f>
        <v>698.1912156027439</v>
      </c>
      <c r="BA589" t="str">
        <v>Total vertical force (+ in Z)</v>
      </c>
      <c r="BB589" t="str">
        <v>lbs</v>
      </c>
      <c r="BC589">
        <f>SUM(BC585:BP585)</f>
        <v>256.4542579855828</v>
      </c>
      <c r="BR589" t="str">
        <v>Total vertical force (+ in Z)</v>
      </c>
      <c r="BS589" t="str">
        <v>lbs</v>
      </c>
      <c r="BT589">
        <f>SUM(BT585:CG585)</f>
        <v>-35.9673452873597</v>
      </c>
      <c r="CI589" t="str">
        <v>Total vertical force (+ in Z)</v>
      </c>
      <c r="CJ589" t="str">
        <v>lbs</v>
      </c>
      <c r="CK589">
        <f>SUM(CK585:CX585)</f>
        <v>-68.63447846420739</v>
      </c>
      <c r="CZ589" t="str">
        <v>Total vertical force (+ in Z)</v>
      </c>
      <c r="DA589" t="str">
        <v>lbs</v>
      </c>
      <c r="DB589">
        <f>SUM(DB585:DO585)</f>
        <v>633.3115285200911</v>
      </c>
      <c r="DQ589" t="str">
        <v>Total vertical force (+ in Z)</v>
      </c>
      <c r="DR589" t="str">
        <v>lbs</v>
      </c>
      <c r="DS589">
        <f>SUM(DS585:EF585)</f>
        <v>51.4980812436211</v>
      </c>
    </row>
    <row r="590">
      <c r="B590" t="str">
        <v>Overturn moment</v>
      </c>
      <c r="C590" t="str">
        <v>lbs.ft</v>
      </c>
      <c r="D590">
        <f>SUM(D586:Q586)</f>
        <v>1203.3413881837098</v>
      </c>
      <c r="E590" t="str">
        <f>IF(D576="+X","Must be NEGATIVE for overturn","Must be POSITIVE for overturn")</f>
        <v>Must be NEGATIVE for overturn</v>
      </c>
      <c r="S590" t="str">
        <v>Overturn moment</v>
      </c>
      <c r="T590" t="str">
        <v>lbs.ft</v>
      </c>
      <c r="U590">
        <f>SUM(U586:AH586)</f>
        <v>2130.2349252159106</v>
      </c>
      <c r="V590" t="str">
        <f>IF(U576="+X","Must be NEGATIVE for overturn","Must be POSITIVE for overturn")</f>
        <v>Must be NEGATIVE for overturn</v>
      </c>
      <c r="AJ590" t="str">
        <v>Overturn moment</v>
      </c>
      <c r="AK590" t="str">
        <v>lbs.ft</v>
      </c>
      <c r="AL590">
        <f>SUM(AL586:AY586)</f>
        <v>-14953.242960841464</v>
      </c>
      <c r="AM590" t="str">
        <f>IF(AL576="+X","Must be NEGATIVE for overturn","Must be POSITIVE for overturn")</f>
        <v>Must be NEGATIVE for overturn</v>
      </c>
      <c r="BA590" t="str">
        <v>Overturn moment</v>
      </c>
      <c r="BB590" t="str">
        <v>lbs.ft</v>
      </c>
      <c r="BC590">
        <f>SUM(BC586:BP586)</f>
        <v>-3233.398134741052</v>
      </c>
      <c r="BD590" t="str">
        <f>IF(BC576="+X","Must be NEGATIVE for overturn","Must be POSITIVE for overturn")</f>
        <v>Must be NEGATIVE for overturn</v>
      </c>
      <c r="BR590" t="str">
        <v>Overturn moment</v>
      </c>
      <c r="BS590" t="str">
        <v>lbs.ft</v>
      </c>
      <c r="BT590">
        <f>SUM(BT586:CG586)</f>
        <v>-8.694314982815115</v>
      </c>
      <c r="BU590" t="str">
        <f>IF(BT576="+X","Must be NEGATIVE for overturn","Must be POSITIVE for overturn")</f>
        <v>Must be POSITIVE for overturn</v>
      </c>
      <c r="CI590" t="str">
        <v>Overturn moment</v>
      </c>
      <c r="CJ590" t="str">
        <v>lbs.ft</v>
      </c>
      <c r="CK590">
        <f>SUM(CK586:CX586)</f>
        <v>-600.4515407160721</v>
      </c>
      <c r="CL590" t="str">
        <f>IF(CK576="+X","Must be NEGATIVE for overturn","Must be POSITIVE for overturn")</f>
        <v>Must be POSITIVE for overturn</v>
      </c>
      <c r="CZ590" t="str">
        <v>Overturn moment</v>
      </c>
      <c r="DA590" t="str">
        <v>lbs.ft</v>
      </c>
      <c r="DB590">
        <f>SUM(DB586:DO586)</f>
        <v>6857.1536685448345</v>
      </c>
      <c r="DC590" t="str">
        <f>IF(DB576="+X","Must be NEGATIVE for overturn","Must be POSITIVE for overturn")</f>
        <v>Must be POSITIVE for overturn</v>
      </c>
      <c r="DQ590" t="str">
        <v>Overturn moment</v>
      </c>
      <c r="DR590" t="str">
        <v>lbs.ft</v>
      </c>
      <c r="DS590">
        <f>SUM(DS586:EF586)</f>
        <v>761.7022569033336</v>
      </c>
      <c r="DT590" t="str">
        <f>IF(DS576="+X","Must be NEGATIVE for overturn","Must be POSITIVE for overturn")</f>
        <v>Must be POSITIVE for overturn</v>
      </c>
    </row>
    <row r="593">
      <c r="J593" t="str">
        <v>Horizontal distance from windward edge</v>
      </c>
      <c r="N593" t="str">
        <v>Horizontal distance from windward edge</v>
      </c>
      <c r="AA593" t="str">
        <v>Horizontal distance from windward edge</v>
      </c>
      <c r="AE593" t="str">
        <v>Horizontal distance from windward edge</v>
      </c>
      <c r="AR593" t="str">
        <v>Horizontal distance from windward edge</v>
      </c>
      <c r="AV593" t="str">
        <v>Horizontal distance from windward edge</v>
      </c>
      <c r="BI593" t="str">
        <v>Horizontal distance from windward edge</v>
      </c>
      <c r="BM593" t="str">
        <v>Horizontal distance from windward edge</v>
      </c>
      <c r="BZ593" t="str">
        <v>Horizontal distance from windward edge</v>
      </c>
      <c r="CD593" t="str">
        <v>Horizontal distance from windward edge</v>
      </c>
      <c r="CQ593" t="str">
        <v>Horizontal distance from windward edge</v>
      </c>
      <c r="CU593" t="str">
        <v>Horizontal distance from windward edge</v>
      </c>
      <c r="DH593" t="str">
        <v>Horizontal distance from windward edge</v>
      </c>
      <c r="DL593" t="str">
        <v>Horizontal distance from windward edge</v>
      </c>
      <c r="DY593" t="str">
        <v>Horizontal distance from windward edge</v>
      </c>
      <c r="EC593" t="str">
        <v>Horizontal distance from windward edge</v>
      </c>
    </row>
    <row r="594">
      <c r="D594" t="str">
        <v>Valence</v>
      </c>
      <c r="J594" t="str">
        <v>0-h/2</v>
      </c>
      <c r="K594" t="str">
        <v>h/2-h</v>
      </c>
      <c r="L594" t="str">
        <v>h-2h</v>
      </c>
      <c r="M594" t="str">
        <v>&gt;2h</v>
      </c>
      <c r="N594" t="str">
        <v>0-h/2</v>
      </c>
      <c r="O594" t="str">
        <v>h/2-h</v>
      </c>
      <c r="P594" t="str">
        <v>h-2h</v>
      </c>
      <c r="Q594" t="str">
        <v>&gt;2h</v>
      </c>
      <c r="U594" t="str">
        <v>Valence</v>
      </c>
      <c r="AA594" t="str">
        <v>0-h/2</v>
      </c>
      <c r="AB594" t="str">
        <v>h/2-h</v>
      </c>
      <c r="AC594" t="str">
        <v>h-2h</v>
      </c>
      <c r="AD594" t="str">
        <v>&gt;2h</v>
      </c>
      <c r="AE594" t="str">
        <v>0-h/2</v>
      </c>
      <c r="AF594" t="str">
        <v>h/2-h</v>
      </c>
      <c r="AG594" t="str">
        <v>h-2h</v>
      </c>
      <c r="AH594" t="str">
        <v>&gt;2h</v>
      </c>
      <c r="AL594" t="str">
        <v>Valence</v>
      </c>
      <c r="AR594" t="str">
        <v>0-h/2</v>
      </c>
      <c r="AS594" t="str">
        <v>h/2-h</v>
      </c>
      <c r="AT594" t="str">
        <v>h-2h</v>
      </c>
      <c r="AU594" t="str">
        <v>&gt;2h</v>
      </c>
      <c r="AV594" t="str">
        <v>0-h/2</v>
      </c>
      <c r="AW594" t="str">
        <v>h/2-h</v>
      </c>
      <c r="AX594" t="str">
        <v>h-2h</v>
      </c>
      <c r="AY594" t="str">
        <v>&gt;2h</v>
      </c>
      <c r="BC594" t="str">
        <v>Valence</v>
      </c>
      <c r="BI594" t="str">
        <v>0-h/2</v>
      </c>
      <c r="BJ594" t="str">
        <v>h/2-h</v>
      </c>
      <c r="BK594" t="str">
        <v>h-2h</v>
      </c>
      <c r="BL594" t="str">
        <v>&gt;2h</v>
      </c>
      <c r="BM594" t="str">
        <v>0-h/2</v>
      </c>
      <c r="BN594" t="str">
        <v>h/2-h</v>
      </c>
      <c r="BO594" t="str">
        <v>h-2h</v>
      </c>
      <c r="BP594" t="str">
        <v>&gt;2h</v>
      </c>
      <c r="BT594" t="str">
        <v>Valence</v>
      </c>
      <c r="BZ594" t="str">
        <v>0-h/2</v>
      </c>
      <c r="CA594" t="str">
        <v>h/2-h</v>
      </c>
      <c r="CB594" t="str">
        <v>h-2h</v>
      </c>
      <c r="CC594" t="str">
        <v>&gt;2h</v>
      </c>
      <c r="CD594" t="str">
        <v>0-h/2</v>
      </c>
      <c r="CE594" t="str">
        <v>h/2-h</v>
      </c>
      <c r="CF594" t="str">
        <v>h-2h</v>
      </c>
      <c r="CG594" t="str">
        <v>&gt;2h</v>
      </c>
      <c r="CK594" t="str">
        <v>Valence</v>
      </c>
      <c r="CQ594" t="str">
        <v>0-h/2</v>
      </c>
      <c r="CR594" t="str">
        <v>h/2-h</v>
      </c>
      <c r="CS594" t="str">
        <v>h-2h</v>
      </c>
      <c r="CT594" t="str">
        <v>&gt;2h</v>
      </c>
      <c r="CU594" t="str">
        <v>0-h/2</v>
      </c>
      <c r="CV594" t="str">
        <v>h/2-h</v>
      </c>
      <c r="CW594" t="str">
        <v>h-2h</v>
      </c>
      <c r="CX594" t="str">
        <v>&gt;2h</v>
      </c>
      <c r="DB594" t="str">
        <v>Valence</v>
      </c>
      <c r="DH594" t="str">
        <v>0-h/2</v>
      </c>
      <c r="DI594" t="str">
        <v>h/2-h</v>
      </c>
      <c r="DJ594" t="str">
        <v>h-2h</v>
      </c>
      <c r="DK594" t="str">
        <v>&gt;2h</v>
      </c>
      <c r="DL594" t="str">
        <v>0-h/2</v>
      </c>
      <c r="DM594" t="str">
        <v>h/2-h</v>
      </c>
      <c r="DN594" t="str">
        <v>h-2h</v>
      </c>
      <c r="DO594" t="str">
        <v>&gt;2h</v>
      </c>
      <c r="DS594" t="str">
        <v>Valence</v>
      </c>
      <c r="DY594" t="str">
        <v>0-h/2</v>
      </c>
      <c r="DZ594" t="str">
        <v>h/2-h</v>
      </c>
      <c r="EA594" t="str">
        <v>h-2h</v>
      </c>
      <c r="EB594" t="str">
        <v>&gt;2h</v>
      </c>
      <c r="EC594" t="str">
        <v>0-h/2</v>
      </c>
      <c r="ED594" t="str">
        <v>h/2-h</v>
      </c>
      <c r="EE594" t="str">
        <v>h-2h</v>
      </c>
      <c r="EF594" t="str">
        <v>&gt;2h</v>
      </c>
    </row>
    <row r="595">
      <c r="B595" t="str">
        <v>IF GABLE ROOF</v>
      </c>
      <c r="D595" t="str">
        <f>D575</f>
        <v>WinWall</v>
      </c>
      <c r="E595" t="str">
        <f>E575</f>
        <v>LeeWall</v>
      </c>
      <c r="H595" t="str">
        <f>H575</f>
        <v>WinRoof</v>
      </c>
      <c r="I595" t="str">
        <f>I575</f>
        <v>LeeRoof</v>
      </c>
      <c r="J595" t="str">
        <v>Roof Side 1</v>
      </c>
      <c r="N595" t="str">
        <v>Roof Side 2</v>
      </c>
      <c r="S595" t="str">
        <v>IF GABLE ROOF</v>
      </c>
      <c r="U595" t="str">
        <f>U575</f>
        <v>WinWall</v>
      </c>
      <c r="V595" t="str">
        <f>V575</f>
        <v>LeeWall</v>
      </c>
      <c r="Y595" t="str">
        <f>Y575</f>
        <v>WinRoof</v>
      </c>
      <c r="Z595" t="str">
        <f>Z575</f>
        <v>LeeRoof</v>
      </c>
      <c r="AA595" t="str">
        <v>Roof Side 1</v>
      </c>
      <c r="AE595" t="str">
        <v>Roof Side 2</v>
      </c>
      <c r="AJ595" t="str">
        <v>IF GABLE ROOF</v>
      </c>
      <c r="AL595" t="str">
        <f>AL575</f>
        <v>WinWall</v>
      </c>
      <c r="AM595" t="str">
        <f>AM575</f>
        <v>LeeWall</v>
      </c>
      <c r="AP595" t="str">
        <f>AP575</f>
        <v>WinRoof</v>
      </c>
      <c r="AQ595" t="str">
        <f>AQ575</f>
        <v>LeeRoof</v>
      </c>
      <c r="AR595" t="str">
        <v>Roof Side 1</v>
      </c>
      <c r="AV595" t="str">
        <v>Roof Side 2</v>
      </c>
      <c r="BA595" t="str">
        <v>IF GABLE ROOF</v>
      </c>
      <c r="BC595" t="str">
        <f>BC575</f>
        <v>WinWall</v>
      </c>
      <c r="BD595" t="str">
        <f>BD575</f>
        <v>LeeWall</v>
      </c>
      <c r="BG595" t="str">
        <f>BG575</f>
        <v>WinRoof</v>
      </c>
      <c r="BH595" t="str">
        <f>BH575</f>
        <v>LeeRoof</v>
      </c>
      <c r="BI595" t="str">
        <v>Roof Side 1</v>
      </c>
      <c r="BM595" t="str">
        <v>Roof Side 2</v>
      </c>
      <c r="BR595" t="str">
        <v>IF GABLE ROOF</v>
      </c>
      <c r="BT595" t="str">
        <f>BT575</f>
        <v>WinWall</v>
      </c>
      <c r="BU595" t="str">
        <f>BU575</f>
        <v>LeeWall</v>
      </c>
      <c r="BX595" t="str">
        <f>BX575</f>
        <v>WinRoof</v>
      </c>
      <c r="BY595" t="str">
        <f>BY575</f>
        <v>LeeRoof</v>
      </c>
      <c r="BZ595" t="str">
        <v>Roof Side 1</v>
      </c>
      <c r="CD595" t="str">
        <v>Roof Side 2</v>
      </c>
      <c r="CI595" t="str">
        <v>IF GABLE ROOF</v>
      </c>
      <c r="CK595" t="str">
        <f>CK575</f>
        <v>WinWall</v>
      </c>
      <c r="CL595" t="str">
        <f>CL575</f>
        <v>LeeWall</v>
      </c>
      <c r="CO595" t="str">
        <f>CO575</f>
        <v>WinRoof</v>
      </c>
      <c r="CP595" t="str">
        <f>CP575</f>
        <v>LeeRoof</v>
      </c>
      <c r="CQ595" t="str">
        <v>Roof Side 1</v>
      </c>
      <c r="CU595" t="str">
        <v>Roof Side 2</v>
      </c>
      <c r="CZ595" t="str">
        <v>IF GABLE ROOF</v>
      </c>
      <c r="DB595" t="str">
        <f>DB575</f>
        <v>WinWall</v>
      </c>
      <c r="DC595" t="str">
        <f>DC575</f>
        <v>LeeWall</v>
      </c>
      <c r="DF595" t="str">
        <f>DF575</f>
        <v>WinRoof</v>
      </c>
      <c r="DG595" t="str">
        <f>DG575</f>
        <v>LeeRoof</v>
      </c>
      <c r="DH595" t="str">
        <v>Roof Side 1</v>
      </c>
      <c r="DL595" t="str">
        <v>Roof Side 2</v>
      </c>
      <c r="DQ595" t="str">
        <v>IF GABLE ROOF</v>
      </c>
      <c r="DS595" t="str">
        <f>DS575</f>
        <v>WinWall</v>
      </c>
      <c r="DT595" t="str">
        <f>DT575</f>
        <v>LeeWall</v>
      </c>
      <c r="DW595" t="str">
        <f>DW575</f>
        <v>WinRoof</v>
      </c>
      <c r="DX595" t="str">
        <f>DX575</f>
        <v>LeeRoof</v>
      </c>
      <c r="DY595" t="str">
        <v>Roof Side 1</v>
      </c>
      <c r="EC595" t="str">
        <v>Roof Side 2</v>
      </c>
    </row>
    <row r="596">
      <c r="D596" t="str">
        <f>D576</f>
        <v>+X</v>
      </c>
      <c r="E596" t="str">
        <f>E576</f>
        <v>-X</v>
      </c>
      <c r="H596" t="str">
        <f>H576</f>
        <v>+X</v>
      </c>
      <c r="I596" t="str">
        <f>I576</f>
        <v>-X</v>
      </c>
      <c r="J596" t="str">
        <f>J576</f>
        <v>+Y</v>
      </c>
      <c r="N596" t="str">
        <f>N576</f>
        <v>-Y</v>
      </c>
      <c r="U596" t="str">
        <f>U576</f>
        <v>+X</v>
      </c>
      <c r="V596" t="str">
        <f>V576</f>
        <v>-X</v>
      </c>
      <c r="Y596" t="str">
        <f>Y576</f>
        <v>+X</v>
      </c>
      <c r="Z596" t="str">
        <f>Z576</f>
        <v>-X</v>
      </c>
      <c r="AA596" t="str">
        <f>AA576</f>
        <v>+Y</v>
      </c>
      <c r="AE596" t="str">
        <f>AE576</f>
        <v>-Y</v>
      </c>
      <c r="AL596" t="str">
        <f>AL576</f>
        <v>+X</v>
      </c>
      <c r="AM596" t="str">
        <f>AM576</f>
        <v>-X</v>
      </c>
      <c r="AP596" t="str">
        <f>AP576</f>
        <v>+X</v>
      </c>
      <c r="AQ596" t="str">
        <f>AQ576</f>
        <v>-X</v>
      </c>
      <c r="AR596" t="str">
        <f>AR576</f>
        <v>+Y</v>
      </c>
      <c r="AV596" t="str">
        <f>AV576</f>
        <v>-Y</v>
      </c>
      <c r="BC596" t="str">
        <f>BC576</f>
        <v>+X</v>
      </c>
      <c r="BD596" t="str">
        <f>BD576</f>
        <v>-X</v>
      </c>
      <c r="BG596" t="str">
        <f>BG576</f>
        <v>+X</v>
      </c>
      <c r="BH596" t="str">
        <f>BH576</f>
        <v>-X</v>
      </c>
      <c r="BI596" t="str">
        <f>BI576</f>
        <v>+Y</v>
      </c>
      <c r="BM596" t="str">
        <f>BM576</f>
        <v>-Y</v>
      </c>
      <c r="BT596" t="str">
        <f>BT576</f>
        <v>+Y</v>
      </c>
      <c r="BU596" t="str">
        <f>BU576</f>
        <v>-Y</v>
      </c>
      <c r="BX596" t="str">
        <f>BX576</f>
        <v>+Y</v>
      </c>
      <c r="BY596" t="str">
        <f>BY576</f>
        <v>-Y</v>
      </c>
      <c r="BZ596" t="str">
        <f>BZ576</f>
        <v>+X</v>
      </c>
      <c r="CD596" t="str">
        <f>CD576</f>
        <v>-X</v>
      </c>
      <c r="CK596" t="str">
        <f>CK576</f>
        <v>+Y</v>
      </c>
      <c r="CL596" t="str">
        <f>CL576</f>
        <v>-Y</v>
      </c>
      <c r="CO596" t="str">
        <f>CO576</f>
        <v>+Y</v>
      </c>
      <c r="CP596" t="str">
        <f>CP576</f>
        <v>-Y</v>
      </c>
      <c r="CQ596" t="str">
        <f>CQ576</f>
        <v>+X</v>
      </c>
      <c r="CU596" t="str">
        <f>CU576</f>
        <v>-X</v>
      </c>
      <c r="DB596" t="str">
        <f>DB576</f>
        <v>+Y</v>
      </c>
      <c r="DC596" t="str">
        <f>DC576</f>
        <v>-Y</v>
      </c>
      <c r="DF596" t="str">
        <f>DF576</f>
        <v>+Y</v>
      </c>
      <c r="DG596" t="str">
        <f>DG576</f>
        <v>-Y</v>
      </c>
      <c r="DH596" t="str">
        <f>DH576</f>
        <v>+X</v>
      </c>
      <c r="DL596" t="str">
        <f>DL576</f>
        <v>-X</v>
      </c>
      <c r="DS596" t="str">
        <f>DS576</f>
        <v>+Y</v>
      </c>
      <c r="DT596" t="str">
        <f>DT576</f>
        <v>-Y</v>
      </c>
      <c r="DW596" t="str">
        <f>DW576</f>
        <v>+Y</v>
      </c>
      <c r="DX596" t="str">
        <f>DX576</f>
        <v>-Y</v>
      </c>
      <c r="DY596" t="str">
        <f>DY576</f>
        <v>+X</v>
      </c>
      <c r="EC596" t="str">
        <f>EC576</f>
        <v>-X</v>
      </c>
    </row>
    <row r="597">
      <c r="B597" t="str">
        <v>Length of rectangle in y-direction</v>
      </c>
      <c r="C597" t="str">
        <v>ft</v>
      </c>
      <c r="J597">
        <f>IF(J504/2&lt;J498,J504/2,J498)</f>
        <v>5.5</v>
      </c>
      <c r="K597">
        <f>IF(J597+K504/2&lt;K498,K504/2,K498-J597)</f>
        <v>5.5</v>
      </c>
      <c r="L597">
        <f>IF(J597+K597+L504&lt;L498,L504,L498-J597-K597)</f>
        <v>11</v>
      </c>
      <c r="M597">
        <f>IF(M498-2*M504&gt;0,M498-2*M504,0)</f>
        <v>18</v>
      </c>
      <c r="S597" t="str">
        <v>Length of rectangle in y-direction</v>
      </c>
      <c r="T597" t="str">
        <v>ft</v>
      </c>
      <c r="AA597">
        <f>IF(AA504/2&lt;AA498,AA504/2,AA498)</f>
        <v>5.5</v>
      </c>
      <c r="AB597">
        <f>IF(AA597+AB504/2&lt;AB498,AB504/2,AB498-AA597)</f>
        <v>5.5</v>
      </c>
      <c r="AC597">
        <f>IF(AA597+AB597+AC504&lt;AC498,AC504,AC498-AA597-AB597)</f>
        <v>11</v>
      </c>
      <c r="AD597">
        <f>IF(AD498-2*AD504&gt;0,AD498-2*AD504,0)</f>
        <v>18</v>
      </c>
      <c r="AJ597" t="str">
        <v>Length of rectangle in y-direction</v>
      </c>
      <c r="AK597" t="str">
        <v>ft</v>
      </c>
      <c r="AR597">
        <f>IF(AR504/2&lt;AR498,AR504/2,AR498)</f>
        <v>5.5</v>
      </c>
      <c r="AS597">
        <f>IF(AR597+AS504/2&lt;AS498,AS504/2,AS498-AR597)</f>
        <v>5.5</v>
      </c>
      <c r="AT597">
        <f>IF(AR597+AS597+AT504&lt;AT498,AT504,AT498-AR597-AS597)</f>
        <v>11</v>
      </c>
      <c r="AU597">
        <f>IF(AU498-2*AU504&gt;0,AU498-2*AU504,0)</f>
        <v>18</v>
      </c>
      <c r="BA597" t="str">
        <v>Length of rectangle in y-direction</v>
      </c>
      <c r="BB597" t="str">
        <v>ft</v>
      </c>
      <c r="BI597">
        <f>IF(BI504/2&lt;BI498,BI504/2,BI498)</f>
        <v>5.5</v>
      </c>
      <c r="BJ597">
        <f>IF(BI597+BJ504/2&lt;BJ498,BJ504/2,BJ498-BI597)</f>
        <v>5.5</v>
      </c>
      <c r="BK597">
        <f>IF(BI597+BJ597+BK504&lt;BK498,BK504,BK498-BI597-BJ597)</f>
        <v>11</v>
      </c>
      <c r="BL597">
        <f>IF(BL498-2*BL504&gt;0,BL498-2*BL504,0)</f>
        <v>18</v>
      </c>
      <c r="BR597" t="str">
        <v>Length of rectangle in y-direction</v>
      </c>
      <c r="BS597" t="str">
        <v>ft</v>
      </c>
      <c r="CI597" t="str">
        <v>Length of rectangle in y-direction</v>
      </c>
      <c r="CJ597" t="str">
        <v>ft</v>
      </c>
      <c r="CZ597" t="str">
        <v>Length of rectangle in y-direction</v>
      </c>
      <c r="DA597" t="str">
        <v>ft</v>
      </c>
      <c r="DQ597" t="str">
        <v>Length of rectangle in y-direction</v>
      </c>
      <c r="DR597" t="str">
        <v>ft</v>
      </c>
    </row>
    <row r="598">
      <c r="B598" t="str">
        <v>Areas</v>
      </c>
      <c r="C598" t="str">
        <v>ft2</v>
      </c>
      <c r="D598">
        <f>$D$14*$D$4</f>
        <v>20</v>
      </c>
      <c r="E598">
        <f>D598</f>
        <v>20</v>
      </c>
      <c r="H598">
        <f>$D$83*$D$88/2</f>
        <v>60</v>
      </c>
      <c r="I598">
        <f>H598</f>
        <v>60</v>
      </c>
      <c r="J598">
        <f>J597*SQRT((J499/2)^2+J505^2)</f>
        <v>64.1404708432983</v>
      </c>
      <c r="K598">
        <f>K597*SQRT((K499/2)^2+K505^2)</f>
        <v>64.1404708432983</v>
      </c>
      <c r="L598">
        <f>L597*SQRT((L499/2)^2+L505^2)</f>
        <v>128.2809416865966</v>
      </c>
      <c r="M598">
        <f>M597*SQRT((M499/2)^2+M505^2)</f>
        <v>209.91426821443082</v>
      </c>
      <c r="N598">
        <f>J598</f>
        <v>64.1404708432983</v>
      </c>
      <c r="O598">
        <f>K598</f>
        <v>64.1404708432983</v>
      </c>
      <c r="P598">
        <f>L598</f>
        <v>128.2809416865966</v>
      </c>
      <c r="Q598">
        <f>M598</f>
        <v>209.91426821443082</v>
      </c>
      <c r="S598" t="str">
        <v>Areas</v>
      </c>
      <c r="T598" t="str">
        <v>ft2</v>
      </c>
      <c r="U598">
        <f>$D$14*$D$4</f>
        <v>20</v>
      </c>
      <c r="V598">
        <f>U598</f>
        <v>20</v>
      </c>
      <c r="Y598">
        <f>$D$83*$D$88/2</f>
        <v>60</v>
      </c>
      <c r="Z598">
        <f>$D$83*$D$88/2</f>
        <v>60</v>
      </c>
      <c r="AA598">
        <f>AA597*SQRT((AA499/2)^2+AA505^2)</f>
        <v>64.1404708432983</v>
      </c>
      <c r="AB598">
        <f>AB597*SQRT((AB499/2)^2+AB505^2)</f>
        <v>64.1404708432983</v>
      </c>
      <c r="AC598">
        <f>AC597*SQRT((AC499/2)^2+AC505^2)</f>
        <v>128.2809416865966</v>
      </c>
      <c r="AD598">
        <f>AD597*SQRT((AD499/2)^2+AD505^2)</f>
        <v>209.91426821443082</v>
      </c>
      <c r="AE598">
        <f>AA598</f>
        <v>64.1404708432983</v>
      </c>
      <c r="AF598">
        <f>AB598</f>
        <v>64.1404708432983</v>
      </c>
      <c r="AG598">
        <f>AC598</f>
        <v>128.2809416865966</v>
      </c>
      <c r="AH598">
        <f>AD598</f>
        <v>209.91426821443082</v>
      </c>
      <c r="AJ598" t="str">
        <v>Areas</v>
      </c>
      <c r="AK598" t="str">
        <v>ft2</v>
      </c>
      <c r="AL598">
        <f>$D$14*$D$4</f>
        <v>20</v>
      </c>
      <c r="AM598">
        <f>AL598</f>
        <v>20</v>
      </c>
      <c r="AP598">
        <f>$D$83*$D$88/2</f>
        <v>60</v>
      </c>
      <c r="AQ598">
        <f>$D$83*$D$88/2</f>
        <v>60</v>
      </c>
      <c r="AR598">
        <f>AR597*SQRT((AR499/2)^2+AR505^2)</f>
        <v>64.1404708432983</v>
      </c>
      <c r="AS598">
        <f>AS597*SQRT((AS499/2)^2+AS505^2)</f>
        <v>64.1404708432983</v>
      </c>
      <c r="AT598">
        <f>AT597*SQRT((AT499/2)^2+AT505^2)</f>
        <v>128.2809416865966</v>
      </c>
      <c r="AU598">
        <f>AU597*SQRT((AU499/2)^2+AU505^2)</f>
        <v>209.91426821443082</v>
      </c>
      <c r="AV598">
        <f>AR598</f>
        <v>64.1404708432983</v>
      </c>
      <c r="AW598">
        <f>AS598</f>
        <v>64.1404708432983</v>
      </c>
      <c r="AX598">
        <f>AT598</f>
        <v>128.2809416865966</v>
      </c>
      <c r="AY598">
        <f>AU598</f>
        <v>209.91426821443082</v>
      </c>
      <c r="BA598" t="str">
        <v>Areas</v>
      </c>
      <c r="BB598" t="str">
        <v>ft2</v>
      </c>
      <c r="BC598">
        <f>$D$14*$D$4</f>
        <v>20</v>
      </c>
      <c r="BD598">
        <f>BC598</f>
        <v>20</v>
      </c>
      <c r="BG598">
        <f>$D$83*$D$88/2</f>
        <v>60</v>
      </c>
      <c r="BH598">
        <f>$D$83*$D$88/2</f>
        <v>60</v>
      </c>
      <c r="BI598">
        <f>BI597*SQRT((BI499/2)^2+BI505^2)</f>
        <v>64.1404708432983</v>
      </c>
      <c r="BJ598">
        <f>BJ597*SQRT((BJ499/2)^2+BJ505^2)</f>
        <v>64.1404708432983</v>
      </c>
      <c r="BK598">
        <f>BK597*SQRT((BK499/2)^2+BK505^2)</f>
        <v>128.2809416865966</v>
      </c>
      <c r="BL598">
        <f>BL597*SQRT((BL499/2)^2+BL505^2)</f>
        <v>209.91426821443082</v>
      </c>
      <c r="BM598">
        <f>BI598</f>
        <v>64.1404708432983</v>
      </c>
      <c r="BN598">
        <f>BJ598</f>
        <v>64.1404708432983</v>
      </c>
      <c r="BO598">
        <f>BK598</f>
        <v>128.2809416865966</v>
      </c>
      <c r="BP598">
        <f>BL598</f>
        <v>209.91426821443082</v>
      </c>
      <c r="BR598" t="str">
        <v>Areas</v>
      </c>
      <c r="BS598" t="str">
        <v>ft2</v>
      </c>
      <c r="BT598">
        <f>$D$14*$D$3</f>
        <v>40</v>
      </c>
      <c r="BU598">
        <f>BT598</f>
        <v>40</v>
      </c>
      <c r="BX598">
        <f>BX545</f>
        <v>233.238075793812</v>
      </c>
      <c r="BY598">
        <f>BY545</f>
        <v>233.238075793812</v>
      </c>
      <c r="CI598" t="str">
        <v>Areas</v>
      </c>
      <c r="CJ598" t="str">
        <v>ft2</v>
      </c>
      <c r="CK598">
        <f>$D$14*$D$3</f>
        <v>40</v>
      </c>
      <c r="CL598">
        <f>CK598</f>
        <v>40</v>
      </c>
      <c r="CO598">
        <f>CO545</f>
        <v>233.238075793812</v>
      </c>
      <c r="CP598">
        <f>CP545</f>
        <v>233.238075793812</v>
      </c>
      <c r="CZ598" t="str">
        <v>Areas</v>
      </c>
      <c r="DA598" t="str">
        <v>ft2</v>
      </c>
      <c r="DB598">
        <f>$D$14*$D$3</f>
        <v>40</v>
      </c>
      <c r="DC598">
        <f>DB598</f>
        <v>40</v>
      </c>
      <c r="DF598">
        <f>DF545</f>
        <v>233.238075793812</v>
      </c>
      <c r="DG598">
        <f>DG545</f>
        <v>233.238075793812</v>
      </c>
      <c r="DQ598" t="str">
        <v>Areas</v>
      </c>
      <c r="DR598" t="str">
        <v>ft2</v>
      </c>
      <c r="DS598">
        <f>$D$14*$D$3</f>
        <v>40</v>
      </c>
      <c r="DT598">
        <f>DS598</f>
        <v>40</v>
      </c>
      <c r="DW598">
        <f>DW545</f>
        <v>233.238075793812</v>
      </c>
      <c r="DX598">
        <f>DX545</f>
        <v>233.238075793812</v>
      </c>
    </row>
    <row r="599">
      <c r="B599" t="str">
        <f>B577</f>
        <v>X-component of normal vector (+inward)</v>
      </c>
      <c r="D599">
        <v>-1</v>
      </c>
      <c r="E599">
        <v>1</v>
      </c>
      <c r="H599">
        <v>-1</v>
      </c>
      <c r="I599">
        <v>1</v>
      </c>
      <c r="J599">
        <f>J577</f>
        <v>0</v>
      </c>
      <c r="K599">
        <f>K577</f>
        <v>0</v>
      </c>
      <c r="L599">
        <f>L577</f>
        <v>0</v>
      </c>
      <c r="M599">
        <f>M577</f>
        <v>0</v>
      </c>
      <c r="N599">
        <f>N577</f>
        <v>0</v>
      </c>
      <c r="O599">
        <f>O577</f>
        <v>0</v>
      </c>
      <c r="P599">
        <f>P577</f>
        <v>0</v>
      </c>
      <c r="Q599">
        <f>Q577</f>
        <v>0</v>
      </c>
      <c r="S599" t="str">
        <f>S577</f>
        <v>X-component of normal vector (+inward)</v>
      </c>
      <c r="U599">
        <v>-1</v>
      </c>
      <c r="V599">
        <v>1</v>
      </c>
      <c r="Y599">
        <v>-1</v>
      </c>
      <c r="Z599">
        <v>1</v>
      </c>
      <c r="AA599">
        <f>AA577</f>
        <v>0</v>
      </c>
      <c r="AB599">
        <f>AB577</f>
        <v>0</v>
      </c>
      <c r="AC599">
        <f>AC577</f>
        <v>0</v>
      </c>
      <c r="AD599">
        <f>AD577</f>
        <v>0</v>
      </c>
      <c r="AE599">
        <f>AE577</f>
        <v>0</v>
      </c>
      <c r="AF599">
        <f>AF577</f>
        <v>0</v>
      </c>
      <c r="AG599">
        <f>AG577</f>
        <v>0</v>
      </c>
      <c r="AH599">
        <f>AH577</f>
        <v>0</v>
      </c>
      <c r="AJ599" t="str">
        <f>AJ577</f>
        <v>X-component of normal vector (+inward)</v>
      </c>
      <c r="AL599">
        <v>-1</v>
      </c>
      <c r="AM599">
        <v>1</v>
      </c>
      <c r="AP599">
        <v>-1</v>
      </c>
      <c r="AQ599">
        <v>1</v>
      </c>
      <c r="AR599">
        <f>AR577</f>
        <v>0</v>
      </c>
      <c r="AS599">
        <f>AS577</f>
        <v>0</v>
      </c>
      <c r="AT599">
        <f>AT577</f>
        <v>0</v>
      </c>
      <c r="AU599">
        <f>AU577</f>
        <v>0</v>
      </c>
      <c r="AV599">
        <f>AV577</f>
        <v>0</v>
      </c>
      <c r="AW599">
        <f>AW577</f>
        <v>0</v>
      </c>
      <c r="AX599">
        <f>AX577</f>
        <v>0</v>
      </c>
      <c r="AY599">
        <f>AY577</f>
        <v>0</v>
      </c>
      <c r="BA599" t="str">
        <f>BA577</f>
        <v>X-component of normal vector (+inward)</v>
      </c>
      <c r="BC599">
        <v>-1</v>
      </c>
      <c r="BD599">
        <v>1</v>
      </c>
      <c r="BG599">
        <v>-1</v>
      </c>
      <c r="BH599">
        <v>1</v>
      </c>
      <c r="BI599">
        <f>BI577</f>
        <v>0</v>
      </c>
      <c r="BJ599">
        <f>BJ577</f>
        <v>0</v>
      </c>
      <c r="BK599">
        <f>BK577</f>
        <v>0</v>
      </c>
      <c r="BL599">
        <f>BL577</f>
        <v>0</v>
      </c>
      <c r="BM599">
        <f>BM577</f>
        <v>0</v>
      </c>
      <c r="BN599">
        <f>BN577</f>
        <v>0</v>
      </c>
      <c r="BO599">
        <f>BO577</f>
        <v>0</v>
      </c>
      <c r="BP599">
        <f>BP577</f>
        <v>0</v>
      </c>
      <c r="BR599" t="str">
        <f>BR577</f>
        <v>X-component of normal vector (+inward)</v>
      </c>
      <c r="BT599">
        <v>0</v>
      </c>
      <c r="BU599">
        <v>0</v>
      </c>
      <c r="BX599">
        <f>BX577</f>
        <v>0</v>
      </c>
      <c r="BY599">
        <f>BY577</f>
        <v>0</v>
      </c>
      <c r="CI599" t="str">
        <f>CI577</f>
        <v>X-component of normal vector (+inward)</v>
      </c>
      <c r="CK599">
        <v>0</v>
      </c>
      <c r="CL599">
        <v>0</v>
      </c>
      <c r="CO599">
        <f>CO577</f>
        <v>0</v>
      </c>
      <c r="CP599">
        <f>CP577</f>
        <v>0</v>
      </c>
      <c r="CZ599" t="str">
        <f>CZ577</f>
        <v>X-component of normal vector (+inward)</v>
      </c>
      <c r="DB599">
        <v>0</v>
      </c>
      <c r="DC599">
        <v>0</v>
      </c>
      <c r="DF599">
        <f>DF577</f>
        <v>0</v>
      </c>
      <c r="DG599">
        <f>DG577</f>
        <v>0</v>
      </c>
      <c r="DQ599" t="str">
        <f>DQ577</f>
        <v>X-component of normal vector (+inward)</v>
      </c>
      <c r="DS599">
        <v>0</v>
      </c>
      <c r="DT599">
        <v>0</v>
      </c>
      <c r="DW599">
        <f>DW577</f>
        <v>0</v>
      </c>
      <c r="DX599">
        <f>DX577</f>
        <v>0</v>
      </c>
    </row>
    <row r="600">
      <c r="B600" t="str">
        <f>B578</f>
        <v>Y-component of normal vector (+inward)</v>
      </c>
      <c r="D600">
        <v>0</v>
      </c>
      <c r="E600">
        <v>0</v>
      </c>
      <c r="H600">
        <v>0</v>
      </c>
      <c r="I600">
        <v>0</v>
      </c>
      <c r="J600">
        <f>J578</f>
        <v>-0.5144957554275266</v>
      </c>
      <c r="K600">
        <f>K578</f>
        <v>-0.5144957554275266</v>
      </c>
      <c r="L600">
        <f>L578</f>
        <v>-0.5144957554275266</v>
      </c>
      <c r="M600">
        <f>M578</f>
        <v>-0.5144957554275266</v>
      </c>
      <c r="N600">
        <f>N578</f>
        <v>0.5144957554275266</v>
      </c>
      <c r="O600">
        <f>O578</f>
        <v>0.5144957554275266</v>
      </c>
      <c r="P600">
        <f>P578</f>
        <v>0.5144957554275266</v>
      </c>
      <c r="Q600">
        <f>Q578</f>
        <v>0.5144957554275266</v>
      </c>
      <c r="S600" t="str">
        <f>S578</f>
        <v>Y-component of normal vector (+inward)</v>
      </c>
      <c r="U600">
        <v>0</v>
      </c>
      <c r="V600">
        <v>0</v>
      </c>
      <c r="Y600">
        <v>0</v>
      </c>
      <c r="Z600">
        <v>0</v>
      </c>
      <c r="AA600">
        <f>AA578</f>
        <v>-0.5144957554275266</v>
      </c>
      <c r="AB600">
        <f>AB578</f>
        <v>-0.5144957554275266</v>
      </c>
      <c r="AC600">
        <f>AC578</f>
        <v>-0.5144957554275266</v>
      </c>
      <c r="AD600">
        <f>AD578</f>
        <v>-0.5144957554275266</v>
      </c>
      <c r="AE600">
        <f>AE578</f>
        <v>0.5144957554275266</v>
      </c>
      <c r="AF600">
        <f>AF578</f>
        <v>0.5144957554275266</v>
      </c>
      <c r="AG600">
        <f>AG578</f>
        <v>0.5144957554275266</v>
      </c>
      <c r="AH600">
        <f>AH578</f>
        <v>0.5144957554275266</v>
      </c>
      <c r="AJ600" t="str">
        <f>AJ578</f>
        <v>Y-component of normal vector (+inward)</v>
      </c>
      <c r="AL600">
        <v>0</v>
      </c>
      <c r="AM600">
        <v>0</v>
      </c>
      <c r="AP600">
        <v>0</v>
      </c>
      <c r="AQ600">
        <v>0</v>
      </c>
      <c r="AR600">
        <f>AR578</f>
        <v>-0.5144957554275266</v>
      </c>
      <c r="AS600">
        <f>AS578</f>
        <v>-0.5144957554275266</v>
      </c>
      <c r="AT600">
        <f>AT578</f>
        <v>-0.5144957554275266</v>
      </c>
      <c r="AU600">
        <f>AU578</f>
        <v>-0.5144957554275266</v>
      </c>
      <c r="AV600">
        <f>AV578</f>
        <v>0.5144957554275266</v>
      </c>
      <c r="AW600">
        <f>AW578</f>
        <v>0.5144957554275266</v>
      </c>
      <c r="AX600">
        <f>AX578</f>
        <v>0.5144957554275266</v>
      </c>
      <c r="AY600">
        <f>AY578</f>
        <v>0.5144957554275266</v>
      </c>
      <c r="BA600" t="str">
        <f>BA578</f>
        <v>Y-component of normal vector (+inward)</v>
      </c>
      <c r="BC600">
        <v>0</v>
      </c>
      <c r="BD600">
        <v>0</v>
      </c>
      <c r="BG600">
        <v>0</v>
      </c>
      <c r="BH600">
        <v>0</v>
      </c>
      <c r="BI600">
        <f>BI578</f>
        <v>-0.5144957554275266</v>
      </c>
      <c r="BJ600">
        <f>BJ578</f>
        <v>-0.5144957554275266</v>
      </c>
      <c r="BK600">
        <f>BK578</f>
        <v>-0.5144957554275266</v>
      </c>
      <c r="BL600">
        <f>BL578</f>
        <v>-0.5144957554275266</v>
      </c>
      <c r="BM600">
        <f>BM578</f>
        <v>0.5144957554275266</v>
      </c>
      <c r="BN600">
        <f>BN578</f>
        <v>0.5144957554275266</v>
      </c>
      <c r="BO600">
        <f>BO578</f>
        <v>0.5144957554275266</v>
      </c>
      <c r="BP600">
        <f>BP578</f>
        <v>0.5144957554275266</v>
      </c>
      <c r="BR600" t="str">
        <f>BR578</f>
        <v>Y-component of normal vector (+inward)</v>
      </c>
      <c r="BT600">
        <v>-1</v>
      </c>
      <c r="BU600">
        <v>1</v>
      </c>
      <c r="BX600">
        <f>BX578</f>
        <v>-0.5144957554275266</v>
      </c>
      <c r="BY600">
        <f>BY578</f>
        <v>0.5144957554275266</v>
      </c>
      <c r="CI600" t="str">
        <f>CI578</f>
        <v>Y-component of normal vector (+inward)</v>
      </c>
      <c r="CK600">
        <v>-1</v>
      </c>
      <c r="CL600">
        <v>1</v>
      </c>
      <c r="CO600">
        <f>CO578</f>
        <v>-0.5144957554275266</v>
      </c>
      <c r="CP600">
        <f>CP578</f>
        <v>0.5144957554275266</v>
      </c>
      <c r="CZ600" t="str">
        <f>CZ578</f>
        <v>Y-component of normal vector (+inward)</v>
      </c>
      <c r="DB600">
        <v>-1</v>
      </c>
      <c r="DC600">
        <v>1</v>
      </c>
      <c r="DF600">
        <f>DF578</f>
        <v>-0.5144957554275266</v>
      </c>
      <c r="DG600">
        <f>DG578</f>
        <v>0.5144957554275266</v>
      </c>
      <c r="DQ600" t="str">
        <f>DQ578</f>
        <v>Y-component of normal vector (+inward)</v>
      </c>
      <c r="DS600">
        <v>-1</v>
      </c>
      <c r="DT600">
        <v>1</v>
      </c>
      <c r="DW600">
        <f>DW578</f>
        <v>-0.5144957554275266</v>
      </c>
      <c r="DX600">
        <f>DX578</f>
        <v>0.5144957554275266</v>
      </c>
    </row>
    <row r="601">
      <c r="B601" t="str">
        <f>B579</f>
        <v>Z-component of normal vector (+inward)</v>
      </c>
      <c r="D601">
        <v>0</v>
      </c>
      <c r="E601">
        <v>0</v>
      </c>
      <c r="H601">
        <v>0</v>
      </c>
      <c r="I601">
        <v>0</v>
      </c>
      <c r="J601">
        <f>J579</f>
        <v>-0.8574929257125442</v>
      </c>
      <c r="K601">
        <f>K579</f>
        <v>-0.8574929257125442</v>
      </c>
      <c r="L601">
        <f>L579</f>
        <v>-0.8574929257125442</v>
      </c>
      <c r="M601">
        <f>M579</f>
        <v>-0.8574929257125442</v>
      </c>
      <c r="N601">
        <f>N579</f>
        <v>-0.8574929257125442</v>
      </c>
      <c r="O601">
        <f>O579</f>
        <v>-0.8574929257125442</v>
      </c>
      <c r="P601">
        <f>P579</f>
        <v>-0.8574929257125442</v>
      </c>
      <c r="Q601">
        <f>Q579</f>
        <v>-0.8574929257125442</v>
      </c>
      <c r="S601" t="str">
        <f>S579</f>
        <v>Z-component of normal vector (+inward)</v>
      </c>
      <c r="U601">
        <v>0</v>
      </c>
      <c r="V601">
        <v>0</v>
      </c>
      <c r="Y601">
        <v>0</v>
      </c>
      <c r="Z601">
        <v>0</v>
      </c>
      <c r="AA601">
        <f>AA579</f>
        <v>-0.8574929257125442</v>
      </c>
      <c r="AB601">
        <f>AB579</f>
        <v>-0.8574929257125442</v>
      </c>
      <c r="AC601">
        <f>AC579</f>
        <v>-0.8574929257125442</v>
      </c>
      <c r="AD601">
        <f>AD579</f>
        <v>-0.8574929257125442</v>
      </c>
      <c r="AE601">
        <f>AE579</f>
        <v>-0.8574929257125442</v>
      </c>
      <c r="AF601">
        <f>AF579</f>
        <v>-0.8574929257125442</v>
      </c>
      <c r="AG601">
        <f>AG579</f>
        <v>-0.8574929257125442</v>
      </c>
      <c r="AH601">
        <f>AH579</f>
        <v>-0.8574929257125442</v>
      </c>
      <c r="AJ601" t="str">
        <f>AJ579</f>
        <v>Z-component of normal vector (+inward)</v>
      </c>
      <c r="AL601">
        <v>0</v>
      </c>
      <c r="AM601">
        <v>0</v>
      </c>
      <c r="AP601">
        <v>0</v>
      </c>
      <c r="AQ601">
        <v>0</v>
      </c>
      <c r="AR601">
        <f>AR579</f>
        <v>-0.8574929257125442</v>
      </c>
      <c r="AS601">
        <f>AS579</f>
        <v>-0.8574929257125442</v>
      </c>
      <c r="AT601">
        <f>AT579</f>
        <v>-0.8574929257125442</v>
      </c>
      <c r="AU601">
        <f>AU579</f>
        <v>-0.8574929257125442</v>
      </c>
      <c r="AV601">
        <f>AV579</f>
        <v>-0.8574929257125442</v>
      </c>
      <c r="AW601">
        <f>AW579</f>
        <v>-0.8574929257125442</v>
      </c>
      <c r="AX601">
        <f>AX579</f>
        <v>-0.8574929257125442</v>
      </c>
      <c r="AY601">
        <f>AY579</f>
        <v>-0.8574929257125442</v>
      </c>
      <c r="BA601" t="str">
        <f>BA579</f>
        <v>Z-component of normal vector (+inward)</v>
      </c>
      <c r="BC601">
        <v>0</v>
      </c>
      <c r="BD601">
        <v>0</v>
      </c>
      <c r="BG601">
        <v>0</v>
      </c>
      <c r="BH601">
        <v>0</v>
      </c>
      <c r="BI601">
        <f>BI579</f>
        <v>-0.8574929257125442</v>
      </c>
      <c r="BJ601">
        <f>BJ579</f>
        <v>-0.8574929257125442</v>
      </c>
      <c r="BK601">
        <f>BK579</f>
        <v>-0.8574929257125442</v>
      </c>
      <c r="BL601">
        <f>BL579</f>
        <v>-0.8574929257125442</v>
      </c>
      <c r="BM601">
        <f>BM579</f>
        <v>-0.8574929257125442</v>
      </c>
      <c r="BN601">
        <f>BN579</f>
        <v>-0.8574929257125442</v>
      </c>
      <c r="BO601">
        <f>BO579</f>
        <v>-0.8574929257125442</v>
      </c>
      <c r="BP601">
        <f>BP579</f>
        <v>-0.8574929257125442</v>
      </c>
      <c r="BR601" t="str">
        <f>BR579</f>
        <v>Z-component of normal vector (+inward)</v>
      </c>
      <c r="BT601">
        <v>0</v>
      </c>
      <c r="BU601">
        <v>0</v>
      </c>
      <c r="BX601">
        <f>BX579</f>
        <v>-0.8574929257125442</v>
      </c>
      <c r="BY601">
        <f>BY579</f>
        <v>-0.8574929257125442</v>
      </c>
      <c r="CI601" t="str">
        <f>CI579</f>
        <v>Z-component of normal vector (+inward)</v>
      </c>
      <c r="CK601">
        <v>0</v>
      </c>
      <c r="CL601">
        <v>0</v>
      </c>
      <c r="CO601">
        <f>CO579</f>
        <v>-0.8574929257125442</v>
      </c>
      <c r="CP601">
        <f>CP579</f>
        <v>-0.8574929257125442</v>
      </c>
      <c r="CZ601" t="str">
        <f>CZ579</f>
        <v>Z-component of normal vector (+inward)</v>
      </c>
      <c r="DB601">
        <v>0</v>
      </c>
      <c r="DC601">
        <v>0</v>
      </c>
      <c r="DF601">
        <f>DF579</f>
        <v>-0.8574929257125442</v>
      </c>
      <c r="DG601">
        <f>DG579</f>
        <v>-0.8574929257125442</v>
      </c>
      <c r="DQ601" t="str">
        <f>DQ579</f>
        <v>Z-component of normal vector (+inward)</v>
      </c>
      <c r="DS601">
        <v>0</v>
      </c>
      <c r="DT601">
        <v>0</v>
      </c>
      <c r="DW601">
        <f>DW579</f>
        <v>-0.8574929257125442</v>
      </c>
      <c r="DX601">
        <f>DX579</f>
        <v>-0.8574929257125442</v>
      </c>
    </row>
    <row r="602">
      <c r="B602" t="str">
        <f>B580</f>
        <v>Overturn moment arm for X component</v>
      </c>
      <c r="C602" t="str">
        <v>ft</v>
      </c>
      <c r="D602">
        <f>$D$5-0.5*$D$14</f>
        <v>7.5</v>
      </c>
      <c r="E602">
        <f>D602</f>
        <v>7.5</v>
      </c>
      <c r="H602">
        <f>$D$84+1/3*$D$88</f>
        <v>10</v>
      </c>
      <c r="I602">
        <f>$D$84+1/3*$D$88</f>
        <v>10</v>
      </c>
      <c r="J602">
        <v>0</v>
      </c>
      <c r="K602">
        <v>0</v>
      </c>
      <c r="L602">
        <v>0</v>
      </c>
      <c r="M602">
        <v>0</v>
      </c>
      <c r="N602">
        <f>J602</f>
        <v>0</v>
      </c>
      <c r="O602">
        <f>K602</f>
        <v>0</v>
      </c>
      <c r="P602">
        <f>L602</f>
        <v>0</v>
      </c>
      <c r="Q602">
        <f>M602</f>
        <v>0</v>
      </c>
      <c r="S602" t="str">
        <f>S580</f>
        <v>Overturn moment arm for X component</v>
      </c>
      <c r="T602" t="str">
        <v>ft</v>
      </c>
      <c r="U602">
        <f>$D$5-0.5*$D$14</f>
        <v>7.5</v>
      </c>
      <c r="V602">
        <f>U602</f>
        <v>7.5</v>
      </c>
      <c r="Y602">
        <f>$D$84+1/3*$D$88</f>
        <v>10</v>
      </c>
      <c r="Z602">
        <f>$D$84+1/3*$D$88</f>
        <v>10</v>
      </c>
      <c r="AA602">
        <v>0</v>
      </c>
      <c r="AB602">
        <v>0</v>
      </c>
      <c r="AC602">
        <v>0</v>
      </c>
      <c r="AD602">
        <v>0</v>
      </c>
      <c r="AE602">
        <f>AA602</f>
        <v>0</v>
      </c>
      <c r="AF602">
        <f>AB602</f>
        <v>0</v>
      </c>
      <c r="AG602">
        <f>AC602</f>
        <v>0</v>
      </c>
      <c r="AH602">
        <f>AD602</f>
        <v>0</v>
      </c>
      <c r="AJ602" t="str">
        <f>AJ580</f>
        <v>Overturn moment arm for X component</v>
      </c>
      <c r="AK602" t="str">
        <v>ft</v>
      </c>
      <c r="AL602">
        <f>$D$5-0.5*$D$14</f>
        <v>7.5</v>
      </c>
      <c r="AM602">
        <f>AL602</f>
        <v>7.5</v>
      </c>
      <c r="AP602">
        <f>$D$84+1/3*$D$88</f>
        <v>10</v>
      </c>
      <c r="AQ602">
        <f>$D$84+1/3*$D$88</f>
        <v>10</v>
      </c>
      <c r="AR602">
        <v>0</v>
      </c>
      <c r="AS602">
        <v>0</v>
      </c>
      <c r="AT602">
        <v>0</v>
      </c>
      <c r="AU602">
        <v>0</v>
      </c>
      <c r="AV602">
        <f>AR602</f>
        <v>0</v>
      </c>
      <c r="AW602">
        <f>AS602</f>
        <v>0</v>
      </c>
      <c r="AX602">
        <f>AT602</f>
        <v>0</v>
      </c>
      <c r="AY602">
        <f>AU602</f>
        <v>0</v>
      </c>
      <c r="BA602" t="str">
        <f>BA580</f>
        <v>Overturn moment arm for X component</v>
      </c>
      <c r="BB602" t="str">
        <v>ft</v>
      </c>
      <c r="BC602">
        <f>$D$5-0.5*$D$14</f>
        <v>7.5</v>
      </c>
      <c r="BD602">
        <f>BC602</f>
        <v>7.5</v>
      </c>
      <c r="BG602">
        <f>$D$84+1/3*$D$88</f>
        <v>10</v>
      </c>
      <c r="BH602">
        <f>$D$84+1/3*$D$88</f>
        <v>10</v>
      </c>
      <c r="BI602">
        <v>0</v>
      </c>
      <c r="BJ602">
        <v>0</v>
      </c>
      <c r="BK602">
        <v>0</v>
      </c>
      <c r="BL602">
        <v>0</v>
      </c>
      <c r="BM602">
        <f>BI602</f>
        <v>0</v>
      </c>
      <c r="BN602">
        <f>BJ602</f>
        <v>0</v>
      </c>
      <c r="BO602">
        <f>BK602</f>
        <v>0</v>
      </c>
      <c r="BP602">
        <f>BL602</f>
        <v>0</v>
      </c>
      <c r="BR602" t="str">
        <f>BR580</f>
        <v>Overturn moment arm for X component</v>
      </c>
      <c r="BS602" t="str">
        <v>ft</v>
      </c>
      <c r="BT602">
        <v>0</v>
      </c>
      <c r="BU602">
        <f>BT602</f>
        <v>0</v>
      </c>
      <c r="BX602">
        <v>0</v>
      </c>
      <c r="BY602">
        <v>0</v>
      </c>
      <c r="CI602" t="str">
        <f>CI580</f>
        <v>Overturn moment arm for X component</v>
      </c>
      <c r="CJ602" t="str">
        <v>ft</v>
      </c>
      <c r="CK602">
        <v>0</v>
      </c>
      <c r="CL602">
        <f>CK602</f>
        <v>0</v>
      </c>
      <c r="CO602">
        <v>0</v>
      </c>
      <c r="CP602">
        <v>0</v>
      </c>
      <c r="CZ602" t="str">
        <f>CZ580</f>
        <v>Overturn moment arm for X component</v>
      </c>
      <c r="DA602" t="str">
        <v>ft</v>
      </c>
      <c r="DB602">
        <v>0</v>
      </c>
      <c r="DC602">
        <f>DB602</f>
        <v>0</v>
      </c>
      <c r="DF602">
        <v>0</v>
      </c>
      <c r="DG602">
        <v>0</v>
      </c>
      <c r="DQ602" t="str">
        <f>DQ580</f>
        <v>Overturn moment arm for X component</v>
      </c>
      <c r="DR602" t="str">
        <v>ft</v>
      </c>
      <c r="DS602">
        <v>0</v>
      </c>
      <c r="DT602">
        <f>DS602</f>
        <v>0</v>
      </c>
      <c r="DW602">
        <v>0</v>
      </c>
      <c r="DX602">
        <v>0</v>
      </c>
    </row>
    <row r="603">
      <c r="B603" t="str">
        <f>B581</f>
        <v>Overturn moment arm for Y component</v>
      </c>
      <c r="C603" t="str">
        <v>ft</v>
      </c>
      <c r="D603">
        <v>0</v>
      </c>
      <c r="E603">
        <v>0</v>
      </c>
      <c r="H603">
        <v>0</v>
      </c>
      <c r="I603">
        <v>0</v>
      </c>
      <c r="J603">
        <v>0</v>
      </c>
      <c r="K603">
        <v>0</v>
      </c>
      <c r="L603">
        <v>0</v>
      </c>
      <c r="M603">
        <v>0</v>
      </c>
      <c r="N603">
        <f>J603</f>
        <v>0</v>
      </c>
      <c r="O603">
        <f>K603</f>
        <v>0</v>
      </c>
      <c r="P603">
        <f>L603</f>
        <v>0</v>
      </c>
      <c r="Q603">
        <f>M603</f>
        <v>0</v>
      </c>
      <c r="S603" t="str">
        <f>S581</f>
        <v>Overturn moment arm for Y component</v>
      </c>
      <c r="T603" t="str">
        <v>ft</v>
      </c>
      <c r="U603">
        <v>0</v>
      </c>
      <c r="V603">
        <v>0</v>
      </c>
      <c r="Y603">
        <v>0</v>
      </c>
      <c r="Z603">
        <v>0</v>
      </c>
      <c r="AA603">
        <v>0</v>
      </c>
      <c r="AB603">
        <v>0</v>
      </c>
      <c r="AC603">
        <v>0</v>
      </c>
      <c r="AD603">
        <v>0</v>
      </c>
      <c r="AE603">
        <f>AA603</f>
        <v>0</v>
      </c>
      <c r="AF603">
        <f>AB603</f>
        <v>0</v>
      </c>
      <c r="AG603">
        <f>AC603</f>
        <v>0</v>
      </c>
      <c r="AH603">
        <f>AD603</f>
        <v>0</v>
      </c>
      <c r="AJ603" t="str">
        <f>AJ581</f>
        <v>Overturn moment arm for Y component</v>
      </c>
      <c r="AK603" t="str">
        <v>ft</v>
      </c>
      <c r="AL603">
        <v>0</v>
      </c>
      <c r="AM603">
        <v>0</v>
      </c>
      <c r="AP603">
        <v>0</v>
      </c>
      <c r="AQ603">
        <v>0</v>
      </c>
      <c r="AR603">
        <v>0</v>
      </c>
      <c r="AS603">
        <v>0</v>
      </c>
      <c r="AT603">
        <v>0</v>
      </c>
      <c r="AU603">
        <v>0</v>
      </c>
      <c r="AV603">
        <f>AR603</f>
        <v>0</v>
      </c>
      <c r="AW603">
        <f>AS603</f>
        <v>0</v>
      </c>
      <c r="AX603">
        <f>AT603</f>
        <v>0</v>
      </c>
      <c r="AY603">
        <f>AU603</f>
        <v>0</v>
      </c>
      <c r="BA603" t="str">
        <f>BA581</f>
        <v>Overturn moment arm for Y component</v>
      </c>
      <c r="BB603" t="str">
        <v>ft</v>
      </c>
      <c r="BC603">
        <v>0</v>
      </c>
      <c r="BD603">
        <v>0</v>
      </c>
      <c r="BG603">
        <v>0</v>
      </c>
      <c r="BH603">
        <v>0</v>
      </c>
      <c r="BI603">
        <v>0</v>
      </c>
      <c r="BJ603">
        <v>0</v>
      </c>
      <c r="BK603">
        <v>0</v>
      </c>
      <c r="BL603">
        <v>0</v>
      </c>
      <c r="BM603">
        <f>BI603</f>
        <v>0</v>
      </c>
      <c r="BN603">
        <f>BJ603</f>
        <v>0</v>
      </c>
      <c r="BO603">
        <f>BK603</f>
        <v>0</v>
      </c>
      <c r="BP603">
        <f>BL603</f>
        <v>0</v>
      </c>
      <c r="BR603" t="str">
        <f>BR581</f>
        <v>Overturn moment arm for Y component</v>
      </c>
      <c r="BS603" t="str">
        <v>ft</v>
      </c>
      <c r="BT603">
        <f>$D$5-0.5*$D$14</f>
        <v>7.5</v>
      </c>
      <c r="BU603">
        <f>BT603</f>
        <v>7.5</v>
      </c>
      <c r="BX603">
        <f>$D$84+$D$88/2</f>
        <v>11</v>
      </c>
      <c r="BY603">
        <f>$D$84+$D$88/2</f>
        <v>11</v>
      </c>
      <c r="CI603" t="str">
        <f>CI581</f>
        <v>Overturn moment arm for Y component</v>
      </c>
      <c r="CJ603" t="str">
        <v>ft</v>
      </c>
      <c r="CK603">
        <f>$D$5-0.5*$D$14</f>
        <v>7.5</v>
      </c>
      <c r="CL603">
        <f>CK603</f>
        <v>7.5</v>
      </c>
      <c r="CO603">
        <f>$D$84+$D$88/2</f>
        <v>11</v>
      </c>
      <c r="CP603">
        <f>$D$84+$D$88/2</f>
        <v>11</v>
      </c>
      <c r="CZ603" t="str">
        <f>CZ581</f>
        <v>Overturn moment arm for Y component</v>
      </c>
      <c r="DA603" t="str">
        <v>ft</v>
      </c>
      <c r="DB603">
        <f>$D$5-0.5*$D$14</f>
        <v>7.5</v>
      </c>
      <c r="DC603">
        <f>DB603</f>
        <v>7.5</v>
      </c>
      <c r="DF603">
        <f>$D$84+$D$88/2</f>
        <v>11</v>
      </c>
      <c r="DG603">
        <f>$D$84+$D$88/2</f>
        <v>11</v>
      </c>
      <c r="DQ603" t="str">
        <f>DQ581</f>
        <v>Overturn moment arm for Y component</v>
      </c>
      <c r="DR603" t="str">
        <v>ft</v>
      </c>
      <c r="DS603">
        <f>$D$5-0.5*$D$14</f>
        <v>7.5</v>
      </c>
      <c r="DT603">
        <f>DS603</f>
        <v>7.5</v>
      </c>
      <c r="DW603">
        <f>$D$84+$D$88/2</f>
        <v>11</v>
      </c>
      <c r="DX603">
        <f>$D$84+$D$88/2</f>
        <v>11</v>
      </c>
    </row>
    <row r="604">
      <c r="B604" t="str">
        <f>B582</f>
        <v>Overturn moment arm for Z component</v>
      </c>
      <c r="C604" t="str">
        <v>ft</v>
      </c>
      <c r="D604">
        <f>$D$82</f>
        <v>40</v>
      </c>
      <c r="E604">
        <v>0</v>
      </c>
      <c r="H604">
        <f>$D$82</f>
        <v>40</v>
      </c>
      <c r="I604">
        <v>0</v>
      </c>
      <c r="J604">
        <f>J498-J597/2</f>
        <v>37.25</v>
      </c>
      <c r="K604">
        <f>K498-J597-K597/2</f>
        <v>31.75</v>
      </c>
      <c r="L604">
        <f>L498-J597-K597-L597/2</f>
        <v>23.5</v>
      </c>
      <c r="M604">
        <f>M597/2</f>
        <v>9</v>
      </c>
      <c r="N604">
        <f>J604</f>
        <v>37.25</v>
      </c>
      <c r="O604">
        <f>K604</f>
        <v>31.75</v>
      </c>
      <c r="P604">
        <f>L604</f>
        <v>23.5</v>
      </c>
      <c r="Q604">
        <f>M604</f>
        <v>9</v>
      </c>
      <c r="S604" t="str">
        <f>S582</f>
        <v>Overturn moment arm for Z component</v>
      </c>
      <c r="T604" t="str">
        <v>ft</v>
      </c>
      <c r="U604">
        <f>$D$82</f>
        <v>40</v>
      </c>
      <c r="V604">
        <v>0</v>
      </c>
      <c r="Y604">
        <f>$D$82</f>
        <v>40</v>
      </c>
      <c r="Z604">
        <v>0</v>
      </c>
      <c r="AA604">
        <f>AA498-AA597/2</f>
        <v>37.25</v>
      </c>
      <c r="AB604">
        <f>AB498-AA597-AB597/2</f>
        <v>31.75</v>
      </c>
      <c r="AC604">
        <f>AC498-AA597-AB597-AC597/2</f>
        <v>23.5</v>
      </c>
      <c r="AD604">
        <f>AD597/2</f>
        <v>9</v>
      </c>
      <c r="AE604">
        <f>AA604</f>
        <v>37.25</v>
      </c>
      <c r="AF604">
        <f>AB604</f>
        <v>31.75</v>
      </c>
      <c r="AG604">
        <f>AC604</f>
        <v>23.5</v>
      </c>
      <c r="AH604">
        <f>AD604</f>
        <v>9</v>
      </c>
      <c r="AJ604" t="str">
        <f>AJ582</f>
        <v>Overturn moment arm for Z component</v>
      </c>
      <c r="AK604" t="str">
        <v>ft</v>
      </c>
      <c r="AL604">
        <f>$D$82</f>
        <v>40</v>
      </c>
      <c r="AM604">
        <v>0</v>
      </c>
      <c r="AP604">
        <f>$D$82</f>
        <v>40</v>
      </c>
      <c r="AQ604">
        <v>0</v>
      </c>
      <c r="AR604">
        <f>AR498-AR597/2</f>
        <v>37.25</v>
      </c>
      <c r="AS604">
        <f>AS498-AR597-AS597/2</f>
        <v>31.75</v>
      </c>
      <c r="AT604">
        <f>AT498-AR597-AS597-AT597/2</f>
        <v>23.5</v>
      </c>
      <c r="AU604">
        <f>AU597/2</f>
        <v>9</v>
      </c>
      <c r="AV604">
        <f>AR604</f>
        <v>37.25</v>
      </c>
      <c r="AW604">
        <f>AS604</f>
        <v>31.75</v>
      </c>
      <c r="AX604">
        <f>AT604</f>
        <v>23.5</v>
      </c>
      <c r="AY604">
        <f>AU604</f>
        <v>9</v>
      </c>
      <c r="BA604" t="str">
        <f>BA582</f>
        <v>Overturn moment arm for Z component</v>
      </c>
      <c r="BB604" t="str">
        <v>ft</v>
      </c>
      <c r="BC604">
        <f>$D$82</f>
        <v>40</v>
      </c>
      <c r="BD604">
        <v>0</v>
      </c>
      <c r="BG604">
        <f>$D$82</f>
        <v>40</v>
      </c>
      <c r="BH604">
        <v>0</v>
      </c>
      <c r="BI604">
        <f>BI498-BI597/2</f>
        <v>37.25</v>
      </c>
      <c r="BJ604">
        <f>BJ498-BI597-BJ597/2</f>
        <v>31.75</v>
      </c>
      <c r="BK604">
        <f>BK498-BI597-BJ597-BK597/2</f>
        <v>23.5</v>
      </c>
      <c r="BL604">
        <f>BL597/2</f>
        <v>9</v>
      </c>
      <c r="BM604">
        <f>BI604</f>
        <v>37.25</v>
      </c>
      <c r="BN604">
        <f>BJ604</f>
        <v>31.75</v>
      </c>
      <c r="BO604">
        <f>BK604</f>
        <v>23.5</v>
      </c>
      <c r="BP604">
        <f>BL604</f>
        <v>9</v>
      </c>
      <c r="BR604" t="str">
        <f>BR582</f>
        <v>Overturn moment arm for Z component</v>
      </c>
      <c r="BS604" t="str">
        <v>ft</v>
      </c>
      <c r="BT604">
        <f>$D$83</f>
        <v>20</v>
      </c>
      <c r="BU604">
        <v>0</v>
      </c>
      <c r="BX604">
        <f>3*$D$83/4</f>
        <v>15</v>
      </c>
      <c r="BY604">
        <f>$D$83/4</f>
        <v>5</v>
      </c>
      <c r="CI604" t="str">
        <f>CI582</f>
        <v>Overturn moment arm for Z component</v>
      </c>
      <c r="CJ604" t="str">
        <v>ft</v>
      </c>
      <c r="CK604">
        <f>$D$83</f>
        <v>20</v>
      </c>
      <c r="CL604">
        <v>0</v>
      </c>
      <c r="CO604">
        <f>3*$D$83/4</f>
        <v>15</v>
      </c>
      <c r="CP604">
        <f>$D$83/4</f>
        <v>5</v>
      </c>
      <c r="CZ604" t="str">
        <f>CZ582</f>
        <v>Overturn moment arm for Z component</v>
      </c>
      <c r="DA604" t="str">
        <v>ft</v>
      </c>
      <c r="DB604">
        <f>$D$83</f>
        <v>20</v>
      </c>
      <c r="DC604">
        <v>0</v>
      </c>
      <c r="DF604">
        <f>3*$D$83/4</f>
        <v>15</v>
      </c>
      <c r="DG604">
        <f>$D$83/4</f>
        <v>5</v>
      </c>
      <c r="DQ604" t="str">
        <f>DQ582</f>
        <v>Overturn moment arm for Z component</v>
      </c>
      <c r="DR604" t="str">
        <v>ft</v>
      </c>
      <c r="DS604">
        <f>$D$83</f>
        <v>20</v>
      </c>
      <c r="DT604">
        <v>0</v>
      </c>
      <c r="DW604">
        <f>3*$D$83/4</f>
        <v>15</v>
      </c>
      <c r="DX604">
        <f>$D$83/4</f>
        <v>5</v>
      </c>
    </row>
    <row r="605">
      <c r="B605" t="str">
        <v>Pressure for OPEN using Part.-encl. value for gable wall</v>
      </c>
      <c r="C605" t="str">
        <v>lbs/ft2</v>
      </c>
      <c r="D605">
        <f>H605</f>
        <v>0.13714415958994686</v>
      </c>
      <c r="E605">
        <f>I605</f>
        <v>-0.8492388343839014</v>
      </c>
      <c r="H605">
        <f>D484</f>
        <v>0.13714415958994686</v>
      </c>
      <c r="I605">
        <f>E484</f>
        <v>-0.8492388343839014</v>
      </c>
      <c r="J605">
        <f>J461</f>
        <v>-0.7173694501627987</v>
      </c>
      <c r="K605">
        <f>K461</f>
        <v>-0.7173694501627987</v>
      </c>
      <c r="L605">
        <f>L461</f>
        <v>-0.5380270876220989</v>
      </c>
      <c r="M605">
        <f>M461</f>
        <v>-0.26901354381104947</v>
      </c>
      <c r="N605">
        <f>J605</f>
        <v>-0.7173694501627987</v>
      </c>
      <c r="O605">
        <f>K605</f>
        <v>-0.7173694501627987</v>
      </c>
      <c r="P605">
        <f>L605</f>
        <v>-0.5380270876220989</v>
      </c>
      <c r="Q605">
        <f>M605</f>
        <v>-0.26901354381104947</v>
      </c>
      <c r="S605" t="str">
        <v>Pressure for OPEN using Part.-encl. value for gable wall</v>
      </c>
      <c r="T605" t="str">
        <v>lbs/ft2</v>
      </c>
      <c r="U605">
        <f>Y605</f>
        <v>0.13714415958994686</v>
      </c>
      <c r="V605">
        <f>Z605</f>
        <v>-0.8492388343839014</v>
      </c>
      <c r="Y605">
        <f>U484</f>
        <v>0.13714415958994686</v>
      </c>
      <c r="Z605">
        <f>V484</f>
        <v>-0.8492388343839014</v>
      </c>
      <c r="AA605">
        <f>AA461</f>
        <v>0.7173694501627987</v>
      </c>
      <c r="AB605">
        <f>AB461</f>
        <v>0.7173694501627987</v>
      </c>
      <c r="AC605">
        <f>AC461</f>
        <v>0.44835590635174916</v>
      </c>
      <c r="AD605">
        <f>AD461</f>
        <v>0.26901354381104947</v>
      </c>
      <c r="AE605">
        <f>AA605</f>
        <v>0.7173694501627987</v>
      </c>
      <c r="AF605">
        <f>AB605</f>
        <v>0.7173694501627987</v>
      </c>
      <c r="AG605">
        <f>AC605</f>
        <v>0.44835590635174916</v>
      </c>
      <c r="AH605">
        <f>AD605</f>
        <v>0.26901354381104947</v>
      </c>
      <c r="AJ605" t="str">
        <v>Pressure for OPEN using Part.-encl. value for gable wall</v>
      </c>
      <c r="AK605" t="str">
        <v>lbs/ft2</v>
      </c>
      <c r="AL605">
        <f>AP605</f>
        <v>1.2975947407356507</v>
      </c>
      <c r="AM605">
        <f>AQ605</f>
        <v>0.3112117467618024</v>
      </c>
      <c r="AP605">
        <f>AL484</f>
        <v>1.2975947407356507</v>
      </c>
      <c r="AQ605">
        <f>AM484</f>
        <v>0.3112117467618024</v>
      </c>
      <c r="AR605">
        <f>AR461</f>
        <v>-1.0760541752441979</v>
      </c>
      <c r="AS605">
        <f>AS461</f>
        <v>-1.0760541752441979</v>
      </c>
      <c r="AT605">
        <f>AT461</f>
        <v>-0.8070406314331485</v>
      </c>
      <c r="AU605">
        <f>AU461</f>
        <v>-0.5380270876220989</v>
      </c>
      <c r="AV605">
        <f>AR605</f>
        <v>-1.0760541752441979</v>
      </c>
      <c r="AW605">
        <f>AS605</f>
        <v>-1.0760541752441979</v>
      </c>
      <c r="AX605">
        <f>AT605</f>
        <v>-0.8070406314331485</v>
      </c>
      <c r="AY605">
        <f>AU605</f>
        <v>-0.5380270876220989</v>
      </c>
      <c r="BA605" t="str">
        <v>Pressure for OPEN using Part.-encl. value for gable wall</v>
      </c>
      <c r="BB605" t="str">
        <v>lbs/ft2</v>
      </c>
      <c r="BC605">
        <f>BG605</f>
        <v>1.2975947407356507</v>
      </c>
      <c r="BD605">
        <f>BH605</f>
        <v>0.3112117467618024</v>
      </c>
      <c r="BG605">
        <f>BC484</f>
        <v>1.2975947407356507</v>
      </c>
      <c r="BH605">
        <f>BD484</f>
        <v>0.3112117467618024</v>
      </c>
      <c r="BI605">
        <f>BI461</f>
        <v>0.44835590635174916</v>
      </c>
      <c r="BJ605">
        <f>BJ461</f>
        <v>0.44835590635174916</v>
      </c>
      <c r="BK605">
        <f>BK461</f>
        <v>0.44835590635174916</v>
      </c>
      <c r="BL605">
        <f>BL461</f>
        <v>0.26901354381104947</v>
      </c>
      <c r="BM605">
        <f>BI605</f>
        <v>0.44835590635174916</v>
      </c>
      <c r="BN605">
        <f>BJ605</f>
        <v>0.44835590635174916</v>
      </c>
      <c r="BO605">
        <f>BK605</f>
        <v>0.44835590635174916</v>
      </c>
      <c r="BP605">
        <f>BL605</f>
        <v>0.26901354381104947</v>
      </c>
      <c r="BR605" t="str">
        <v>Pressure for OPEN using Part.-encl. value for gable wall</v>
      </c>
      <c r="BS605" t="str">
        <v>lbs/ft2</v>
      </c>
      <c r="BT605">
        <f>BX605</f>
        <v>0.13714415958994686</v>
      </c>
      <c r="BU605">
        <f>BY605</f>
        <v>-1.028581196924601</v>
      </c>
      <c r="BX605">
        <f>BT484</f>
        <v>0.13714415958994686</v>
      </c>
      <c r="BY605">
        <f>BU484</f>
        <v>-1.028581196924601</v>
      </c>
      <c r="CI605" t="str">
        <v>Pressure for OPEN using Part.-encl. value for gable wall</v>
      </c>
      <c r="CJ605" t="str">
        <v>lbs/ft2</v>
      </c>
      <c r="CK605">
        <f>CO605</f>
        <v>0.13714415958994686</v>
      </c>
      <c r="CL605">
        <f>CP605</f>
        <v>-1.028581196924601</v>
      </c>
      <c r="CO605">
        <f>CK484</f>
        <v>0.13714415958994686</v>
      </c>
      <c r="CP605">
        <f>CL484</f>
        <v>-1.028581196924601</v>
      </c>
      <c r="CZ605" t="str">
        <v>Pressure for OPEN using Part.-encl. value for gable wall</v>
      </c>
      <c r="DA605" t="str">
        <v>lbs/ft2</v>
      </c>
      <c r="DB605">
        <f>DF605</f>
        <v>1.2975947407356507</v>
      </c>
      <c r="DC605">
        <f>DG605</f>
        <v>0.13186938422110273</v>
      </c>
      <c r="DF605">
        <f>DB484</f>
        <v>1.2975947407356507</v>
      </c>
      <c r="DG605">
        <f>DC484</f>
        <v>0.13186938422110273</v>
      </c>
      <c r="DQ605" t="str">
        <v>Pressure for OPEN using Part.-encl. value for gable wall</v>
      </c>
      <c r="DR605" t="str">
        <v>lbs/ft2</v>
      </c>
      <c r="DS605">
        <f>DW605</f>
        <v>1.2975947407356507</v>
      </c>
      <c r="DT605">
        <f>DX605</f>
        <v>0.13186938422110273</v>
      </c>
      <c r="DW605">
        <f>DS484</f>
        <v>1.2975947407356507</v>
      </c>
      <c r="DX605">
        <f>DT484</f>
        <v>0.13186938422110273</v>
      </c>
    </row>
    <row r="606">
      <c r="B606" t="str">
        <v>Horizontal force (+ in X)</v>
      </c>
      <c r="C606" t="str">
        <v>lbs</v>
      </c>
      <c r="D606">
        <f>D605*D598*D599</f>
        <v>-2.742883191798937</v>
      </c>
      <c r="E606">
        <f>E605*E598*E599</f>
        <v>-16.98477668767803</v>
      </c>
      <c r="H606">
        <f>H605*H598*H599</f>
        <v>-8.228649575396812</v>
      </c>
      <c r="I606">
        <f>I605*I598*I599</f>
        <v>-50.95433006303408</v>
      </c>
      <c r="S606" t="str">
        <v>Horizontal force (+ in X)</v>
      </c>
      <c r="T606" t="str">
        <v>lbs</v>
      </c>
      <c r="U606">
        <f>U605*U598*U599</f>
        <v>-2.742883191798937</v>
      </c>
      <c r="V606">
        <f>V605*V598*V599</f>
        <v>-16.98477668767803</v>
      </c>
      <c r="Y606">
        <f>Y605*Y598*Y599</f>
        <v>-8.228649575396812</v>
      </c>
      <c r="Z606">
        <f>Z605*Z598*Z599</f>
        <v>-50.95433006303408</v>
      </c>
      <c r="AJ606" t="str">
        <v>Horizontal force (+ in X)</v>
      </c>
      <c r="AK606" t="str">
        <v>lbs</v>
      </c>
      <c r="AL606">
        <f>AL605*AL598*AL599</f>
        <v>-25.951894814713015</v>
      </c>
      <c r="AM606">
        <f>AM605*AM598*AM599</f>
        <v>6.224234935236048</v>
      </c>
      <c r="AP606">
        <f>AP605*AP598*AP599</f>
        <v>-77.85568444413904</v>
      </c>
      <c r="AQ606">
        <f>AQ605*AQ598*AQ599</f>
        <v>18.672704805708143</v>
      </c>
      <c r="BA606" t="str">
        <v>Horizontal force (+ in X)</v>
      </c>
      <c r="BB606" t="str">
        <v>lbs</v>
      </c>
      <c r="BC606">
        <f>BC605*BC598*BC599</f>
        <v>-25.951894814713015</v>
      </c>
      <c r="BD606">
        <f>BD605*BD598*BD599</f>
        <v>6.224234935236048</v>
      </c>
      <c r="BG606">
        <f>BG605*BG598*BG599</f>
        <v>-77.85568444413904</v>
      </c>
      <c r="BH606">
        <f>BH605*BH598*BH599</f>
        <v>18.672704805708143</v>
      </c>
      <c r="BR606" t="str">
        <v>Horizontal force (+ in X)</v>
      </c>
      <c r="BS606" t="str">
        <v>lbs</v>
      </c>
      <c r="CI606" t="str">
        <v>Horizontal force (+ in X)</v>
      </c>
      <c r="CJ606" t="str">
        <v>lbs</v>
      </c>
      <c r="CZ606" t="str">
        <v>Horizontal force (+ in X)</v>
      </c>
      <c r="DA606" t="str">
        <v>lbs</v>
      </c>
      <c r="DQ606" t="str">
        <v>Horizontal force (+ in X)</v>
      </c>
      <c r="DR606" t="str">
        <v>lbs</v>
      </c>
    </row>
    <row r="607">
      <c r="B607" t="str">
        <f>B584</f>
        <v>Horizontal force (+ in Y)</v>
      </c>
      <c r="C607" t="str">
        <v>lbs</v>
      </c>
      <c r="J607">
        <f>J605*J600*J598</f>
        <v>23.67319185537236</v>
      </c>
      <c r="K607">
        <f>K605*K600*K598</f>
        <v>23.67319185537236</v>
      </c>
      <c r="L607">
        <f>L605*L600*L598</f>
        <v>35.509787783058535</v>
      </c>
      <c r="M607">
        <f>M605*M600*M598</f>
        <v>29.05346273159335</v>
      </c>
      <c r="N607">
        <f>N605*N600*N598</f>
        <v>-23.67319185537236</v>
      </c>
      <c r="O607">
        <f>O605*O600*O598</f>
        <v>-23.67319185537236</v>
      </c>
      <c r="P607">
        <f>P605*P600*P598</f>
        <v>-35.509787783058535</v>
      </c>
      <c r="Q607">
        <f>Q605*Q600*Q598</f>
        <v>-29.05346273159335</v>
      </c>
      <c r="S607" t="str">
        <f>S584</f>
        <v>Horizontal force (+ in Y)</v>
      </c>
      <c r="T607" t="str">
        <v>lbs</v>
      </c>
      <c r="AA607">
        <f>AA605*AA600*AA598</f>
        <v>-23.67319185537236</v>
      </c>
      <c r="AB607">
        <f>AB605*AB600*AB598</f>
        <v>-23.67319185537236</v>
      </c>
      <c r="AC607">
        <f>AC605*AC600*AC598</f>
        <v>-29.591489819215447</v>
      </c>
      <c r="AD607">
        <f>AD605*AD600*AD598</f>
        <v>-29.05346273159335</v>
      </c>
      <c r="AE607">
        <f>AE605*AE600*AE598</f>
        <v>23.67319185537236</v>
      </c>
      <c r="AF607">
        <f>AF605*AF600*AF598</f>
        <v>23.67319185537236</v>
      </c>
      <c r="AG607">
        <f>AG605*AG600*AG598</f>
        <v>29.591489819215447</v>
      </c>
      <c r="AH607">
        <f>AH605*AH600*AH598</f>
        <v>29.05346273159335</v>
      </c>
      <c r="AJ607" t="str">
        <f>AJ584</f>
        <v>Horizontal force (+ in Y)</v>
      </c>
      <c r="AK607" t="str">
        <v>lbs</v>
      </c>
      <c r="AR607">
        <f>AR605*AR600*AR598</f>
        <v>35.509787783058535</v>
      </c>
      <c r="AS607">
        <f>AS605*AS600*AS598</f>
        <v>35.509787783058535</v>
      </c>
      <c r="AT607">
        <f>AT605*AT600*AT598</f>
        <v>53.264681674587806</v>
      </c>
      <c r="AU607">
        <f>AU605*AU600*AU598</f>
        <v>58.1069254631867</v>
      </c>
      <c r="AV607">
        <f>AV605*AV600*AV598</f>
        <v>-35.509787783058535</v>
      </c>
      <c r="AW607">
        <f>AW605*AW600*AW598</f>
        <v>-35.509787783058535</v>
      </c>
      <c r="AX607">
        <f>AX605*AX600*AX598</f>
        <v>-53.264681674587806</v>
      </c>
      <c r="AY607">
        <f>AY605*AY600*AY598</f>
        <v>-58.1069254631867</v>
      </c>
      <c r="BA607" t="str">
        <f>BA584</f>
        <v>Horizontal force (+ in Y)</v>
      </c>
      <c r="BB607" t="str">
        <v>lbs</v>
      </c>
      <c r="BI607">
        <f>BI605*BI600*BI598</f>
        <v>-14.795744909607723</v>
      </c>
      <c r="BJ607">
        <f>BJ605*BJ600*BJ598</f>
        <v>-14.795744909607723</v>
      </c>
      <c r="BK607">
        <f>BK605*BK600*BK598</f>
        <v>-29.591489819215447</v>
      </c>
      <c r="BL607">
        <f>BL605*BL600*BL598</f>
        <v>-29.05346273159335</v>
      </c>
      <c r="BM607">
        <f>BM605*BM600*BM598</f>
        <v>14.795744909607723</v>
      </c>
      <c r="BN607">
        <f>BN605*BN600*BN598</f>
        <v>14.795744909607723</v>
      </c>
      <c r="BO607">
        <f>BO605*BO600*BO598</f>
        <v>29.591489819215447</v>
      </c>
      <c r="BP607">
        <f>BP605*BP600*BP598</f>
        <v>29.05346273159335</v>
      </c>
      <c r="BR607" t="str">
        <f>BR584</f>
        <v>Horizontal force (+ in Y)</v>
      </c>
      <c r="BS607" t="str">
        <v>lbs</v>
      </c>
      <c r="BT607">
        <f>BT605*BT598*BT600</f>
        <v>-5.485766383597874</v>
      </c>
      <c r="BU607">
        <f>BU605*BU598*BU600</f>
        <v>-41.14324787698404</v>
      </c>
      <c r="BX607">
        <f>BX605*BX598*BX600</f>
        <v>-16.457299150793624</v>
      </c>
      <c r="BY607">
        <f>BY605*BY598*BY600</f>
        <v>-123.42974363095212</v>
      </c>
      <c r="CI607" t="str">
        <f>CI584</f>
        <v>Horizontal force (+ in Y)</v>
      </c>
      <c r="CJ607" t="str">
        <v>lbs</v>
      </c>
      <c r="CK607">
        <f>CK605*CK598*CK600</f>
        <v>-5.485766383597874</v>
      </c>
      <c r="CL607">
        <f>CL605*CL598*CL600</f>
        <v>-41.14324787698404</v>
      </c>
      <c r="CO607">
        <f>CO605*CO598*CO600</f>
        <v>-16.457299150793624</v>
      </c>
      <c r="CP607">
        <f>CP605*CP598*CP600</f>
        <v>-123.42974363095212</v>
      </c>
      <c r="CZ607" t="str">
        <f>CZ584</f>
        <v>Horizontal force (+ in Y)</v>
      </c>
      <c r="DA607" t="str">
        <v>lbs</v>
      </c>
      <c r="DB607">
        <f>DB605*DB598*DB600</f>
        <v>-51.90378962942603</v>
      </c>
      <c r="DC607">
        <f>DC605*DC598*DC600</f>
        <v>5.274775368844109</v>
      </c>
      <c r="DF607">
        <f>DF605*DF598*DF600</f>
        <v>-155.7113688882781</v>
      </c>
      <c r="DG607">
        <f>DG605*DG598*DG600</f>
        <v>15.824326106532327</v>
      </c>
      <c r="DQ607" t="str">
        <f>DQ584</f>
        <v>Horizontal force (+ in Y)</v>
      </c>
      <c r="DR607" t="str">
        <v>lbs</v>
      </c>
      <c r="DS607">
        <f>DS605*DS598*DS600</f>
        <v>-51.90378962942603</v>
      </c>
      <c r="DT607">
        <f>DT605*DT598*DT600</f>
        <v>5.274775368844109</v>
      </c>
      <c r="DW607">
        <f>DW605*DW598*DW600</f>
        <v>-155.7113688882781</v>
      </c>
      <c r="DX607">
        <f>DX605*DX598*DX600</f>
        <v>15.824326106532327</v>
      </c>
    </row>
    <row r="608">
      <c r="B608" t="str">
        <f>B585</f>
        <v>Vertical force (+ in Z)</v>
      </c>
      <c r="C608" t="str">
        <v>lbs</v>
      </c>
      <c r="J608">
        <f>J605*J601*J598</f>
        <v>39.455319758953934</v>
      </c>
      <c r="K608">
        <f>K605*K601*K598</f>
        <v>39.455319758953934</v>
      </c>
      <c r="L608">
        <f>L605*L601*L598</f>
        <v>59.182979638430886</v>
      </c>
      <c r="M608">
        <f>M605*M601*M598</f>
        <v>48.422437885988906</v>
      </c>
      <c r="N608">
        <f>N605*N601*N598</f>
        <v>39.455319758953934</v>
      </c>
      <c r="O608">
        <f>O605*O601*O598</f>
        <v>39.455319758953934</v>
      </c>
      <c r="P608">
        <f>P605*P601*P598</f>
        <v>59.182979638430886</v>
      </c>
      <c r="Q608">
        <f>Q605*Q601*Q598</f>
        <v>48.422437885988906</v>
      </c>
      <c r="S608" t="str">
        <f>S585</f>
        <v>Vertical force (+ in Z)</v>
      </c>
      <c r="T608" t="str">
        <v>lbs</v>
      </c>
      <c r="AA608">
        <f>AA605*AA601*AA598</f>
        <v>-39.455319758953934</v>
      </c>
      <c r="AB608">
        <f>AB605*AB601*AB598</f>
        <v>-39.455319758953934</v>
      </c>
      <c r="AC608">
        <f>AC605*AC601*AC598</f>
        <v>-49.31914969869241</v>
      </c>
      <c r="AD608">
        <f>AD605*AD601*AD598</f>
        <v>-48.422437885988906</v>
      </c>
      <c r="AE608">
        <f>AE605*AE601*AE598</f>
        <v>-39.455319758953934</v>
      </c>
      <c r="AF608">
        <f>AF605*AF601*AF598</f>
        <v>-39.455319758953934</v>
      </c>
      <c r="AG608">
        <f>AG605*AG601*AG598</f>
        <v>-49.31914969869241</v>
      </c>
      <c r="AH608">
        <f>AH605*AH601*AH598</f>
        <v>-48.422437885988906</v>
      </c>
      <c r="AJ608" t="str">
        <f>AJ585</f>
        <v>Vertical force (+ in Z)</v>
      </c>
      <c r="AK608" t="str">
        <v>lbs</v>
      </c>
      <c r="AR608">
        <f>AR605*AR601*AR598</f>
        <v>59.182979638430886</v>
      </c>
      <c r="AS608">
        <f>AS605*AS601*AS598</f>
        <v>59.182979638430886</v>
      </c>
      <c r="AT608">
        <f>AT605*AT601*AT598</f>
        <v>88.77446945764635</v>
      </c>
      <c r="AU608">
        <f>AU605*AU601*AU598</f>
        <v>96.84487577197781</v>
      </c>
      <c r="AV608">
        <f>AV605*AV601*AV598</f>
        <v>59.182979638430886</v>
      </c>
      <c r="AW608">
        <f>AW605*AW601*AW598</f>
        <v>59.182979638430886</v>
      </c>
      <c r="AX608">
        <f>AX605*AX601*AX598</f>
        <v>88.77446945764635</v>
      </c>
      <c r="AY608">
        <f>AY605*AY601*AY598</f>
        <v>96.84487577197781</v>
      </c>
      <c r="BA608" t="str">
        <f>BA585</f>
        <v>Vertical force (+ in Z)</v>
      </c>
      <c r="BB608" t="str">
        <v>lbs</v>
      </c>
      <c r="BI608">
        <f>BI605*BI601*BI598</f>
        <v>-24.659574849346203</v>
      </c>
      <c r="BJ608">
        <f>BJ605*BJ601*BJ598</f>
        <v>-24.659574849346203</v>
      </c>
      <c r="BK608">
        <f>BK605*BK601*BK598</f>
        <v>-49.31914969869241</v>
      </c>
      <c r="BL608">
        <f>BL605*BL601*BL598</f>
        <v>-48.422437885988906</v>
      </c>
      <c r="BM608">
        <f>BM605*BM601*BM598</f>
        <v>-24.659574849346203</v>
      </c>
      <c r="BN608">
        <f>BN605*BN601*BN598</f>
        <v>-24.659574849346203</v>
      </c>
      <c r="BO608">
        <f>BO605*BO601*BO598</f>
        <v>-49.31914969869241</v>
      </c>
      <c r="BP608">
        <f>BP605*BP601*BP598</f>
        <v>-48.422437885988906</v>
      </c>
      <c r="BR608" t="str">
        <f>BR585</f>
        <v>Vertical force (+ in Z)</v>
      </c>
      <c r="BS608" t="str">
        <v>lbs</v>
      </c>
      <c r="BX608">
        <f>BX605*BX598*BX601</f>
        <v>-27.42883191798937</v>
      </c>
      <c r="BY608">
        <f>BY605*BY598*BY601</f>
        <v>205.7162393849202</v>
      </c>
      <c r="CI608" t="str">
        <f>CI585</f>
        <v>Vertical force (+ in Z)</v>
      </c>
      <c r="CJ608" t="str">
        <v>lbs</v>
      </c>
      <c r="CO608">
        <f>CO605*CO598*CO601</f>
        <v>-27.42883191798937</v>
      </c>
      <c r="CP608">
        <f>CP605*CP598*CP601</f>
        <v>205.7162393849202</v>
      </c>
      <c r="CZ608" t="str">
        <f>CZ585</f>
        <v>Vertical force (+ in Z)</v>
      </c>
      <c r="DA608" t="str">
        <v>lbs</v>
      </c>
      <c r="DF608">
        <f>DF605*DF598*DF601</f>
        <v>-259.5189481471301</v>
      </c>
      <c r="DG608">
        <f>DG605*DG598*DG601</f>
        <v>-26.373876844220543</v>
      </c>
      <c r="DQ608" t="str">
        <f>DQ585</f>
        <v>Vertical force (+ in Z)</v>
      </c>
      <c r="DR608" t="str">
        <v>lbs</v>
      </c>
      <c r="DW608">
        <f>DW605*DW598*DW601</f>
        <v>-259.5189481471301</v>
      </c>
      <c r="DX608">
        <f>DX605*DX598*DX601</f>
        <v>-26.373876844220543</v>
      </c>
    </row>
    <row r="609">
      <c r="B609" t="str">
        <v>Overturn moment</v>
      </c>
      <c r="C609" t="str">
        <v>lbs.ft</v>
      </c>
      <c r="D609">
        <f>D606*D602</f>
        <v>-20.571623938492028</v>
      </c>
      <c r="E609">
        <f>E606*E602</f>
        <v>-127.38582515758522</v>
      </c>
      <c r="H609">
        <f>H606*H602</f>
        <v>-82.28649575396813</v>
      </c>
      <c r="I609">
        <f>I606*I602</f>
        <v>-509.5433006303408</v>
      </c>
      <c r="J609">
        <f>IF(J596="+Y",-J604*J608,J604*J608)</f>
        <v>-1469.710661021034</v>
      </c>
      <c r="K609">
        <f>IF(J596="+Y",-K604*K608,K604*K608)</f>
        <v>-1252.7064023467874</v>
      </c>
      <c r="L609">
        <f>IF(J596="+Y",-L604*L608,L604*L608)</f>
        <v>-1390.800021503126</v>
      </c>
      <c r="M609">
        <f>IF(J596="+Y",-M604*M608,M604*M608)</f>
        <v>-435.8019409739002</v>
      </c>
      <c r="N609">
        <f>J609</f>
        <v>-1469.710661021034</v>
      </c>
      <c r="O609">
        <f>K609</f>
        <v>-1252.7064023467874</v>
      </c>
      <c r="P609">
        <f>L609</f>
        <v>-1390.800021503126</v>
      </c>
      <c r="Q609">
        <f>M609</f>
        <v>-435.8019409739002</v>
      </c>
      <c r="S609" t="str">
        <v>Overturn moment</v>
      </c>
      <c r="T609" t="str">
        <v>lbs.ft</v>
      </c>
      <c r="U609">
        <f>U606*U602</f>
        <v>-20.571623938492028</v>
      </c>
      <c r="V609">
        <f>V606*V602</f>
        <v>-127.38582515758522</v>
      </c>
      <c r="Y609">
        <f>Y606*Y602</f>
        <v>-82.28649575396813</v>
      </c>
      <c r="Z609">
        <f>Z606*Z602</f>
        <v>-509.5433006303408</v>
      </c>
      <c r="AA609">
        <f>IF(AA596="+Y",-AA604*AA608,AA604*AA608)</f>
        <v>1469.710661021034</v>
      </c>
      <c r="AB609">
        <f>IF(AA596="+Y",-AB604*AB608,AB604*AB608)</f>
        <v>1252.7064023467874</v>
      </c>
      <c r="AC609">
        <f>IF(AA596="+Y",-AC604*AC608,AC604*AC608)</f>
        <v>1159.0000179192716</v>
      </c>
      <c r="AD609">
        <f>IF(AA596="+Y",-AD604*AD608,AD604*AD608)</f>
        <v>435.8019409739002</v>
      </c>
      <c r="AE609">
        <f>AA609</f>
        <v>1469.710661021034</v>
      </c>
      <c r="AF609">
        <f>AB609</f>
        <v>1252.7064023467874</v>
      </c>
      <c r="AG609">
        <f>AC609</f>
        <v>1159.0000179192716</v>
      </c>
      <c r="AH609">
        <f>AD609</f>
        <v>435.8019409739002</v>
      </c>
      <c r="AJ609" t="str">
        <v>Overturn moment</v>
      </c>
      <c r="AK609" t="str">
        <v>lbs.ft</v>
      </c>
      <c r="AL609">
        <f>AL606*AL602</f>
        <v>-194.63921111034762</v>
      </c>
      <c r="AM609">
        <f>AM606*AM602</f>
        <v>46.68176201427036</v>
      </c>
      <c r="AP609">
        <f>AP606*AP602</f>
        <v>-778.5568444413905</v>
      </c>
      <c r="AQ609">
        <f>AQ606*AQ602</f>
        <v>186.72704805708145</v>
      </c>
      <c r="AR609">
        <f>IF(AR596="+Y",-AR604*AR608,AR604*AR608)</f>
        <v>-2204.5659915315505</v>
      </c>
      <c r="AS609">
        <f>IF(AR596="+Y",-AS604*AS608,AS604*AS608)</f>
        <v>-1879.0596035201806</v>
      </c>
      <c r="AT609">
        <f>IF(AR596="+Y",-AT604*AT608,AT604*AT608)</f>
        <v>-2086.200032254689</v>
      </c>
      <c r="AU609">
        <f>IF(AR596="+Y",-AU604*AU608,AU604*AU608)</f>
        <v>-871.6038819478003</v>
      </c>
      <c r="AV609">
        <f>AR609</f>
        <v>-2204.5659915315505</v>
      </c>
      <c r="AW609">
        <f>AS609</f>
        <v>-1879.0596035201806</v>
      </c>
      <c r="AX609">
        <f>AT609</f>
        <v>-2086.200032254689</v>
      </c>
      <c r="AY609">
        <f>AU609</f>
        <v>-871.6038819478003</v>
      </c>
      <c r="BA609" t="str">
        <v>Overturn moment</v>
      </c>
      <c r="BB609" t="str">
        <v>lbs.ft</v>
      </c>
      <c r="BC609">
        <f>BC606*BC602</f>
        <v>-194.63921111034762</v>
      </c>
      <c r="BD609">
        <f>BD606*BD602</f>
        <v>46.68176201427036</v>
      </c>
      <c r="BG609">
        <f>BG606*BG602</f>
        <v>-778.5568444413905</v>
      </c>
      <c r="BH609">
        <f>BH606*BH602</f>
        <v>186.72704805708145</v>
      </c>
      <c r="BI609">
        <f>IF(BI596="+Y",-BI604*BI608,BI604*BI608)</f>
        <v>918.5691631381461</v>
      </c>
      <c r="BJ609">
        <f>IF(BI596="+Y",-BJ604*BJ608,BJ604*BJ608)</f>
        <v>782.9415014667419</v>
      </c>
      <c r="BK609">
        <f>IF(BI596="+Y",-BK604*BK608,BK604*BK608)</f>
        <v>1159.0000179192716</v>
      </c>
      <c r="BL609">
        <f>IF(BI596="+Y",-BL604*BL608,BL604*BL608)</f>
        <v>435.8019409739002</v>
      </c>
      <c r="BM609">
        <f>BI609</f>
        <v>918.5691631381461</v>
      </c>
      <c r="BN609">
        <f>BJ609</f>
        <v>782.9415014667419</v>
      </c>
      <c r="BO609">
        <f>BK609</f>
        <v>1159.0000179192716</v>
      </c>
      <c r="BP609">
        <f>BL609</f>
        <v>435.8019409739002</v>
      </c>
      <c r="BR609" t="str">
        <v>Overturn moment</v>
      </c>
      <c r="BS609" t="str">
        <v>lbs.ft</v>
      </c>
      <c r="BT609">
        <f>BT607*BT603</f>
        <v>-41.143247876984056</v>
      </c>
      <c r="BU609">
        <f>BU607*BU603</f>
        <v>-308.57435907738034</v>
      </c>
      <c r="BX609">
        <f>BX607*BX603+BX608*BX604</f>
        <v>-592.4627694285704</v>
      </c>
      <c r="BY609">
        <f>BY607*BY603+BY608*BY604</f>
        <v>-329.14598301587216</v>
      </c>
      <c r="CI609" t="str">
        <v>Overturn moment</v>
      </c>
      <c r="CJ609" t="str">
        <v>lbs.ft</v>
      </c>
      <c r="CK609">
        <f>CK607*CK603</f>
        <v>-41.143247876984056</v>
      </c>
      <c r="CL609">
        <f>CL607*CL603</f>
        <v>-308.57435907738034</v>
      </c>
      <c r="CO609">
        <f>CO607*CO603+CO608*CO604</f>
        <v>-592.4627694285704</v>
      </c>
      <c r="CP609">
        <f>CP607*CP603+CP608*CP604</f>
        <v>-329.14598301587216</v>
      </c>
      <c r="CZ609" t="str">
        <v>Overturn moment</v>
      </c>
      <c r="DA609" t="str">
        <v>lbs.ft</v>
      </c>
      <c r="DB609">
        <f>DB607*DB603</f>
        <v>-389.27842222069523</v>
      </c>
      <c r="DC609">
        <f>DC607*DC603</f>
        <v>39.56081526633082</v>
      </c>
      <c r="DF609">
        <f>DF607*DF603+DF608*DF604</f>
        <v>-5605.609279978011</v>
      </c>
      <c r="DG609">
        <f>DG607*DG603+DG608*DG604</f>
        <v>42.198202950752886</v>
      </c>
      <c r="DQ609" t="str">
        <v>Overturn moment</v>
      </c>
      <c r="DR609" t="str">
        <v>lbs.ft</v>
      </c>
      <c r="DS609">
        <f>DS607*DS603</f>
        <v>-389.27842222069523</v>
      </c>
      <c r="DT609">
        <f>DT607*DT603</f>
        <v>39.56081526633082</v>
      </c>
      <c r="DW609">
        <f>DW607*DW603+DW608*DW604</f>
        <v>-5605.609279978011</v>
      </c>
      <c r="DX609">
        <f>DX607*DX603+DX608*DX604</f>
        <v>42.198202950752886</v>
      </c>
    </row>
    <row r="610">
      <c r="B610" t="str">
        <v>Total horizontal force (+ in X)</v>
      </c>
      <c r="C610" t="str">
        <v>lbs</v>
      </c>
      <c r="D610">
        <f>SUM(D606:I606)</f>
        <v>-78.91063951790785</v>
      </c>
      <c r="S610" t="str">
        <v>Total horizontal force (+ in X)</v>
      </c>
      <c r="T610" t="str">
        <v>lbs</v>
      </c>
      <c r="U610">
        <f>SUM(U606:Z606)</f>
        <v>-78.91063951790785</v>
      </c>
      <c r="AJ610" t="str">
        <v>Total horizontal force (+ in X)</v>
      </c>
      <c r="AK610" t="str">
        <v>lbs</v>
      </c>
      <c r="AL610">
        <f>SUM(AL606:AQ606)</f>
        <v>-78.91063951790787</v>
      </c>
      <c r="BA610" t="str">
        <v>Total horizontal force (+ in X)</v>
      </c>
      <c r="BB610" t="str">
        <v>lbs</v>
      </c>
      <c r="BC610">
        <f>SUM(BC606:BH606)</f>
        <v>-78.91063951790787</v>
      </c>
      <c r="BR610" t="str">
        <v>Total horizontal force (+ in X)</v>
      </c>
      <c r="BS610" t="str">
        <v>lbs</v>
      </c>
      <c r="BT610">
        <f>SUM(BT606:BY606)</f>
        <v>0</v>
      </c>
      <c r="CI610" t="str">
        <v>Total horizontal force (+ in X)</v>
      </c>
      <c r="CJ610" t="str">
        <v>lbs</v>
      </c>
      <c r="CK610">
        <f>SUM(CK606:CP606)</f>
        <v>0</v>
      </c>
      <c r="CZ610" t="str">
        <v>Total horizontal force (+ in X)</v>
      </c>
      <c r="DA610" t="str">
        <v>lbs</v>
      </c>
      <c r="DB610">
        <f>SUM(DB606:DG606)</f>
        <v>0</v>
      </c>
      <c r="DQ610" t="str">
        <v>Total horizontal force (+ in X)</v>
      </c>
      <c r="DR610" t="str">
        <v>lbs</v>
      </c>
      <c r="DS610">
        <f>SUM(DS606:DX606)</f>
        <v>0</v>
      </c>
    </row>
    <row r="611">
      <c r="B611" t="str">
        <f>B588</f>
        <v>Total horizontal force (+ in Y)</v>
      </c>
      <c r="C611" t="str">
        <v>lbs</v>
      </c>
      <c r="D611">
        <f>SUM(D607:Q607)</f>
        <v>2.842170943040401e-14</v>
      </c>
      <c r="S611" t="str">
        <f>S588</f>
        <v>Total horizontal force (+ in Y)</v>
      </c>
      <c r="T611" t="str">
        <v>lbs</v>
      </c>
      <c r="U611">
        <f>SUM(U607:AH607)</f>
        <v>0</v>
      </c>
      <c r="AJ611" t="str">
        <f>AJ588</f>
        <v>Total horizontal force (+ in Y)</v>
      </c>
      <c r="AK611" t="str">
        <v>lbs</v>
      </c>
      <c r="AL611">
        <f>SUM(AL607:AY607)</f>
        <v>0</v>
      </c>
      <c r="BA611" t="str">
        <f>BA588</f>
        <v>Total horizontal force (+ in Y)</v>
      </c>
      <c r="BB611" t="str">
        <v>lbs</v>
      </c>
      <c r="BC611">
        <f>SUM(BC607:BP607)</f>
        <v>0</v>
      </c>
      <c r="BR611" t="str">
        <f>BR588</f>
        <v>Total horizontal force (+ in Y)</v>
      </c>
      <c r="BS611" t="str">
        <v>lbs</v>
      </c>
      <c r="BT611">
        <f>SUM(BT607:BY607)</f>
        <v>-186.51605704232765</v>
      </c>
      <c r="CI611" t="str">
        <f>CI588</f>
        <v>Total horizontal force (+ in Y)</v>
      </c>
      <c r="CJ611" t="str">
        <v>lbs</v>
      </c>
      <c r="CK611">
        <f>SUM(CK607:CP607)</f>
        <v>-186.51605704232765</v>
      </c>
      <c r="CZ611" t="str">
        <f>CZ588</f>
        <v>Total horizontal force (+ in Y)</v>
      </c>
      <c r="DA611" t="str">
        <v>lbs</v>
      </c>
      <c r="DB611">
        <f>SUM(DB607:DG607)</f>
        <v>-186.51605704232767</v>
      </c>
      <c r="DQ611" t="str">
        <f>DQ588</f>
        <v>Total horizontal force (+ in Y)</v>
      </c>
      <c r="DR611" t="str">
        <v>lbs</v>
      </c>
      <c r="DS611">
        <f>SUM(DS607:DX607)</f>
        <v>-186.51605704232767</v>
      </c>
    </row>
    <row r="612">
      <c r="B612" t="str">
        <f>B589</f>
        <v>Total vertical force (+ in Z)</v>
      </c>
      <c r="C612" t="str">
        <v>lbs</v>
      </c>
      <c r="D612">
        <f>SUM(J608:Q608)</f>
        <v>373.0321140846553</v>
      </c>
      <c r="S612" t="str">
        <f>S589</f>
        <v>Total vertical force (+ in Z)</v>
      </c>
      <c r="T612" t="str">
        <v>lbs</v>
      </c>
      <c r="U612">
        <f>SUM(AA608:AH608)</f>
        <v>-353.30445420517833</v>
      </c>
      <c r="AJ612" t="str">
        <f>AJ589</f>
        <v>Total vertical force (+ in Z)</v>
      </c>
      <c r="AK612" t="str">
        <v>lbs</v>
      </c>
      <c r="AL612">
        <f>SUM(AR608:AY608)</f>
        <v>607.9706090129719</v>
      </c>
      <c r="BA612" t="str">
        <f>BA589</f>
        <v>Total vertical force (+ in Z)</v>
      </c>
      <c r="BB612" t="str">
        <v>lbs</v>
      </c>
      <c r="BC612">
        <f>SUM(BI608:BP608)</f>
        <v>-294.12147456674745</v>
      </c>
      <c r="BR612" t="str">
        <f>BR589</f>
        <v>Total vertical force (+ in Z)</v>
      </c>
      <c r="BS612" t="str">
        <v>lbs</v>
      </c>
      <c r="BT612">
        <f>SUM(BT608:BY608)</f>
        <v>178.2874074669308</v>
      </c>
      <c r="CI612" t="str">
        <f>CI589</f>
        <v>Total vertical force (+ in Z)</v>
      </c>
      <c r="CJ612" t="str">
        <v>lbs</v>
      </c>
      <c r="CK612">
        <f>SUM(CK608:CP608)</f>
        <v>178.2874074669308</v>
      </c>
      <c r="CZ612" t="str">
        <f>CZ589</f>
        <v>Total vertical force (+ in Z)</v>
      </c>
      <c r="DA612" t="str">
        <v>lbs</v>
      </c>
      <c r="DB612">
        <f>SUM(DB608:DG608)</f>
        <v>-285.89282499135066</v>
      </c>
      <c r="DQ612" t="str">
        <f>DQ589</f>
        <v>Total vertical force (+ in Z)</v>
      </c>
      <c r="DR612" t="str">
        <v>lbs</v>
      </c>
      <c r="DS612">
        <f>SUM(DS608:DX608)</f>
        <v>-285.89282499135066</v>
      </c>
    </row>
    <row r="613">
      <c r="B613" t="str">
        <v>Overturn moment</v>
      </c>
      <c r="C613" t="str">
        <v>lbs.ft</v>
      </c>
      <c r="D613">
        <f>SUM(D609:Q609)</f>
        <v>-9837.825297170082</v>
      </c>
      <c r="E613" t="str">
        <f>E590</f>
        <v>Must be NEGATIVE for overturn</v>
      </c>
      <c r="S613" t="str">
        <v>Overturn moment</v>
      </c>
      <c r="T613" t="str">
        <v>lbs.ft</v>
      </c>
      <c r="U613">
        <f>SUM(U609:AH609)</f>
        <v>7894.6507990416</v>
      </c>
      <c r="V613" t="str">
        <f>V590</f>
        <v>Must be NEGATIVE for overturn</v>
      </c>
      <c r="AJ613" t="str">
        <v>Overturn moment</v>
      </c>
      <c r="AK613" t="str">
        <v>lbs.ft</v>
      </c>
      <c r="AL613">
        <f>SUM(AL609:AY609)</f>
        <v>-14822.646263988825</v>
      </c>
      <c r="AM613" t="str">
        <f>AM590</f>
        <v>Must be NEGATIVE for overturn</v>
      </c>
      <c r="BA613" t="str">
        <v>Overturn moment</v>
      </c>
      <c r="BB613" t="str">
        <v>lbs.ft</v>
      </c>
      <c r="BC613">
        <f>SUM(BC609:BP609)</f>
        <v>5852.838001515734</v>
      </c>
      <c r="BD613" t="str">
        <f>BD590</f>
        <v>Must be NEGATIVE for overturn</v>
      </c>
      <c r="BR613" t="str">
        <v>Overturn moment</v>
      </c>
      <c r="BS613" t="str">
        <v>lbs.ft</v>
      </c>
      <c r="BT613">
        <f>SUM(BT609:BY609)</f>
        <v>-1271.326359398807</v>
      </c>
      <c r="BU613" t="str">
        <f>BU590</f>
        <v>Must be POSITIVE for overturn</v>
      </c>
      <c r="CI613" t="str">
        <v>Overturn moment</v>
      </c>
      <c r="CJ613" t="str">
        <v>lbs.ft</v>
      </c>
      <c r="CK613">
        <f>SUM(CK609:CP609)</f>
        <v>-1271.326359398807</v>
      </c>
      <c r="CL613" t="str">
        <f>CL590</f>
        <v>Must be POSITIVE for overturn</v>
      </c>
      <c r="CZ613" t="str">
        <v>Overturn moment</v>
      </c>
      <c r="DA613" t="str">
        <v>lbs.ft</v>
      </c>
      <c r="DB613">
        <f>SUM(DB609:DG609)</f>
        <v>-5913.128683981623</v>
      </c>
      <c r="DC613" t="str">
        <f>DC590</f>
        <v>Must be POSITIVE for overturn</v>
      </c>
      <c r="DQ613" t="str">
        <v>Overturn moment</v>
      </c>
      <c r="DR613" t="str">
        <v>lbs.ft</v>
      </c>
      <c r="DS613">
        <f>SUM(DS609:DX609)</f>
        <v>-5913.128683981623</v>
      </c>
      <c r="DT613" t="str">
        <f>DT590</f>
        <v>Must be POSITIVE for overturn</v>
      </c>
    </row>
    <row r="615">
      <c r="A615" t="str">
        <v>9.2 - FORCES FOR PARTIALLY ENCLOSED</v>
      </c>
      <c r="R615" t="str">
        <v>9.2 - FORCES FOR PARTIALLY ENCLOSED</v>
      </c>
      <c r="AI615" t="str">
        <v>9.2 - FORCES FOR PARTIALLY ENCLOSED</v>
      </c>
      <c r="AZ615" t="str">
        <v>9.2 - FORCES FOR PARTIALLY ENCLOSED</v>
      </c>
      <c r="BQ615" t="str">
        <v>9.2 - FORCES FOR PARTIALLY ENCLOSED</v>
      </c>
      <c r="CH615" t="str">
        <v>9.2 - FORCES FOR PARTIALLY ENCLOSED</v>
      </c>
      <c r="CY615" t="str">
        <v>9.2 - FORCES FOR PARTIALLY ENCLOSED</v>
      </c>
      <c r="DP615" t="str">
        <v>9.2 - FORCES FOR PARTIALLY ENCLOSED</v>
      </c>
    </row>
    <row r="616">
      <c r="A616" t="str">
        <v>Step 9: Calculate total force applied on each building surface</v>
      </c>
      <c r="R616" t="str">
        <v>Step 9: Calculate total force applied on each building surface</v>
      </c>
      <c r="AI616" t="str">
        <v>Step 9: Calculate total force applied on each building surface</v>
      </c>
      <c r="AZ616" t="str">
        <v>Step 9: Calculate total force applied on each building surface</v>
      </c>
      <c r="BQ616" t="str">
        <v>Step 9: Calculate total force applied on each building surface</v>
      </c>
      <c r="CH616" t="str">
        <v>Step 9: Calculate total force applied on each building surface</v>
      </c>
      <c r="CY616" t="str">
        <v>Step 9: Calculate total force applied on each building surface</v>
      </c>
      <c r="DP616" t="str">
        <v>Step 9: Calculate total force applied on each building surface</v>
      </c>
    </row>
    <row r="618">
      <c r="B618" t="str">
        <v>Winward wall</v>
      </c>
      <c r="C618" t="str">
        <f>IF(C175="X","+X","+Y")</f>
        <v>+X</v>
      </c>
      <c r="S618" t="str">
        <v>Winward wall</v>
      </c>
      <c r="T618" t="str">
        <f>IF(T175="X","+X","+Y")</f>
        <v>+X</v>
      </c>
      <c r="AJ618" t="str">
        <v>Winward wall</v>
      </c>
      <c r="AK618" t="str">
        <f>IF(AK175="X","+X","+Y")</f>
        <v>+X</v>
      </c>
      <c r="BA618" t="str">
        <v>Winward wall</v>
      </c>
      <c r="BB618" t="str">
        <f>IF(BB175="X","+X","+Y")</f>
        <v>+X</v>
      </c>
      <c r="BR618" t="str">
        <v>Winward wall</v>
      </c>
      <c r="BS618" t="str">
        <f>IF(BS175="X","+X","+Y")</f>
        <v>+Y</v>
      </c>
      <c r="CI618" t="str">
        <v>Winward wall</v>
      </c>
      <c r="CJ618" t="str">
        <f>IF(CJ175="X","+X","+Y")</f>
        <v>+Y</v>
      </c>
      <c r="CZ618" t="str">
        <v>Winward wall</v>
      </c>
      <c r="DA618" t="str">
        <f>IF(DA175="X","+X","+Y")</f>
        <v>+Y</v>
      </c>
      <c r="DQ618" t="str">
        <v>Winward wall</v>
      </c>
      <c r="DR618" t="str">
        <f>IF(DR175="X","+X","+Y")</f>
        <v>+Y</v>
      </c>
    </row>
    <row r="619">
      <c r="B619" t="str">
        <v>Leeward wall</v>
      </c>
      <c r="C619" t="str">
        <f>IF(C175="X","-X","-Y")</f>
        <v>-X</v>
      </c>
      <c r="S619" t="str">
        <v>Leeward wall</v>
      </c>
      <c r="T619" t="str">
        <f>IF(T175="X","-X","-Y")</f>
        <v>-X</v>
      </c>
      <c r="AJ619" t="str">
        <v>Leeward wall</v>
      </c>
      <c r="AK619" t="str">
        <f>IF(AK175="X","-X","-Y")</f>
        <v>-X</v>
      </c>
      <c r="BA619" t="str">
        <v>Leeward wall</v>
      </c>
      <c r="BB619" t="str">
        <f>IF(BB175="X","-X","-Y")</f>
        <v>-X</v>
      </c>
      <c r="BR619" t="str">
        <v>Leeward wall</v>
      </c>
      <c r="BS619" t="str">
        <f>IF(BS175="X","-X","-Y")</f>
        <v>-Y</v>
      </c>
      <c r="CI619" t="str">
        <v>Leeward wall</v>
      </c>
      <c r="CJ619" t="str">
        <f>IF(CJ175="X","-X","-Y")</f>
        <v>-Y</v>
      </c>
      <c r="CZ619" t="str">
        <v>Leeward wall</v>
      </c>
      <c r="DA619" t="str">
        <f>IF(DA175="X","-X","-Y")</f>
        <v>-Y</v>
      </c>
      <c r="DQ619" t="str">
        <v>Leeward wall</v>
      </c>
      <c r="DR619" t="str">
        <f>IF(DR175="X","-X","-Y")</f>
        <v>-Y</v>
      </c>
    </row>
    <row r="620">
      <c r="B620" t="str">
        <v>Side Wall 1</v>
      </c>
      <c r="C620" t="str">
        <f>IF(C175="X","+Y","+X")</f>
        <v>+Y</v>
      </c>
      <c r="S620" t="str">
        <v>Side Wall 1</v>
      </c>
      <c r="T620" t="str">
        <f>IF(T175="X","+Y","+X")</f>
        <v>+Y</v>
      </c>
      <c r="AJ620" t="str">
        <v>Side Wall 1</v>
      </c>
      <c r="AK620" t="str">
        <f>IF(AK175="X","+Y","+X")</f>
        <v>+Y</v>
      </c>
      <c r="BA620" t="str">
        <v>Side Wall 1</v>
      </c>
      <c r="BB620" t="str">
        <f>IF(BB175="X","+Y","+X")</f>
        <v>+Y</v>
      </c>
      <c r="BR620" t="str">
        <v>Side Wall 1</v>
      </c>
      <c r="BS620" t="str">
        <f>IF(BS175="X","+Y","+X")</f>
        <v>+X</v>
      </c>
      <c r="CI620" t="str">
        <v>Side Wall 1</v>
      </c>
      <c r="CJ620" t="str">
        <f>IF(CJ175="X","+Y","+X")</f>
        <v>+X</v>
      </c>
      <c r="CZ620" t="str">
        <v>Side Wall 1</v>
      </c>
      <c r="DA620" t="str">
        <f>IF(DA175="X","+Y","+X")</f>
        <v>+X</v>
      </c>
      <c r="DQ620" t="str">
        <v>Side Wall 1</v>
      </c>
      <c r="DR620" t="str">
        <f>IF(DR175="X","+Y","+X")</f>
        <v>+X</v>
      </c>
    </row>
    <row r="621">
      <c r="B621" t="str">
        <v>Side Wall 2</v>
      </c>
      <c r="C621" t="str">
        <f>IF(C175="X","-Y","-X")</f>
        <v>-Y</v>
      </c>
      <c r="S621" t="str">
        <v>Side Wall 2</v>
      </c>
      <c r="T621" t="str">
        <f>IF(T175="X","-Y","-X")</f>
        <v>-Y</v>
      </c>
      <c r="AJ621" t="str">
        <v>Side Wall 2</v>
      </c>
      <c r="AK621" t="str">
        <f>IF(AK175="X","-Y","-X")</f>
        <v>-Y</v>
      </c>
      <c r="BA621" t="str">
        <v>Side Wall 2</v>
      </c>
      <c r="BB621" t="str">
        <f>IF(BB175="X","-Y","-X")</f>
        <v>-Y</v>
      </c>
      <c r="BR621" t="str">
        <v>Side Wall 2</v>
      </c>
      <c r="BS621" t="str">
        <f>IF(BS175="X","-Y","-X")</f>
        <v>-X</v>
      </c>
      <c r="CI621" t="str">
        <v>Side Wall 2</v>
      </c>
      <c r="CJ621" t="str">
        <f>IF(CJ175="X","-Y","-X")</f>
        <v>-X</v>
      </c>
      <c r="CZ621" t="str">
        <v>Side Wall 2</v>
      </c>
      <c r="DA621" t="str">
        <f>IF(DA175="X","-Y","-X")</f>
        <v>-X</v>
      </c>
      <c r="DQ621" t="str">
        <v>Side Wall 2</v>
      </c>
      <c r="DR621" t="str">
        <f>IF(DR175="X","-Y","-X")</f>
        <v>-X</v>
      </c>
    </row>
    <row r="622">
      <c r="B622" t="str">
        <v>Winward roof</v>
      </c>
      <c r="C622" t="str">
        <f>IF(C175="X","+X","+Y")</f>
        <v>+X</v>
      </c>
      <c r="S622" t="str">
        <v>Winward roof</v>
      </c>
      <c r="T622" t="str">
        <f>IF(T175="X","+X","+Y")</f>
        <v>+X</v>
      </c>
      <c r="AJ622" t="str">
        <v>Winward roof</v>
      </c>
      <c r="AK622" t="str">
        <f>IF(AK175="X","+X","+Y")</f>
        <v>+X</v>
      </c>
      <c r="BA622" t="str">
        <v>Winward roof</v>
      </c>
      <c r="BB622" t="str">
        <f>IF(BB175="X","+X","+Y")</f>
        <v>+X</v>
      </c>
      <c r="BR622" t="str">
        <v>Winward roof</v>
      </c>
      <c r="BS622" t="str">
        <f>IF(BS175="X","+X","+Y")</f>
        <v>+Y</v>
      </c>
      <c r="CI622" t="str">
        <v>Winward roof</v>
      </c>
      <c r="CJ622" t="str">
        <f>IF(CJ175="X","+X","+Y")</f>
        <v>+Y</v>
      </c>
      <c r="CZ622" t="str">
        <v>Winward roof</v>
      </c>
      <c r="DA622" t="str">
        <f>IF(DA175="X","+X","+Y")</f>
        <v>+Y</v>
      </c>
      <c r="DQ622" t="str">
        <v>Winward roof</v>
      </c>
      <c r="DR622" t="str">
        <f>IF(DR175="X","+X","+Y")</f>
        <v>+Y</v>
      </c>
    </row>
    <row r="623">
      <c r="B623" t="str">
        <v>Leeward roof</v>
      </c>
      <c r="C623" t="str">
        <f>IF(C175="X","-X","-Y")</f>
        <v>-X</v>
      </c>
      <c r="S623" t="str">
        <v>Leeward roof</v>
      </c>
      <c r="T623" t="str">
        <f>IF(T175="X","-X","-Y")</f>
        <v>-X</v>
      </c>
      <c r="AJ623" t="str">
        <v>Leeward roof</v>
      </c>
      <c r="AK623" t="str">
        <f>IF(AK175="X","-X","-Y")</f>
        <v>-X</v>
      </c>
      <c r="BA623" t="str">
        <v>Leeward roof</v>
      </c>
      <c r="BB623" t="str">
        <f>IF(BB175="X","-X","-Y")</f>
        <v>-X</v>
      </c>
      <c r="BR623" t="str">
        <v>Leeward roof</v>
      </c>
      <c r="BS623" t="str">
        <f>IF(BS175="X","-X","-Y")</f>
        <v>-Y</v>
      </c>
      <c r="CI623" t="str">
        <v>Leeward roof</v>
      </c>
      <c r="CJ623" t="str">
        <f>IF(CJ175="X","-X","-Y")</f>
        <v>-Y</v>
      </c>
      <c r="CZ623" t="str">
        <v>Leeward roof</v>
      </c>
      <c r="DA623" t="str">
        <f>IF(DA175="X","-X","-Y")</f>
        <v>-Y</v>
      </c>
      <c r="DQ623" t="str">
        <v>Leeward roof</v>
      </c>
      <c r="DR623" t="str">
        <f>IF(DR175="X","-X","-Y")</f>
        <v>-Y</v>
      </c>
    </row>
    <row r="624">
      <c r="B624" t="str">
        <v>Roof side 1</v>
      </c>
      <c r="C624" t="str">
        <f>IF(C175="X","+Y","+X")</f>
        <v>+Y</v>
      </c>
      <c r="S624" t="str">
        <v>Roof side 1</v>
      </c>
      <c r="T624" t="str">
        <f>IF(T175="X","+Y","+X")</f>
        <v>+Y</v>
      </c>
      <c r="AJ624" t="str">
        <v>Roof side 1</v>
      </c>
      <c r="AK624" t="str">
        <f>IF(AK175="X","+Y","+X")</f>
        <v>+Y</v>
      </c>
      <c r="BA624" t="str">
        <v>Roof side 1</v>
      </c>
      <c r="BB624" t="str">
        <f>IF(BB175="X","+Y","+X")</f>
        <v>+Y</v>
      </c>
      <c r="BR624" t="str">
        <v>Roof side 1</v>
      </c>
      <c r="BS624" t="str">
        <f>IF(BS175="X","+Y","+X")</f>
        <v>+X</v>
      </c>
      <c r="CI624" t="str">
        <v>Roof side 1</v>
      </c>
      <c r="CJ624" t="str">
        <f>IF(CJ175="X","+Y","+X")</f>
        <v>+X</v>
      </c>
      <c r="CZ624" t="str">
        <v>Roof side 1</v>
      </c>
      <c r="DA624" t="str">
        <f>IF(DA175="X","+Y","+X")</f>
        <v>+X</v>
      </c>
      <c r="DQ624" t="str">
        <v>Roof side 1</v>
      </c>
      <c r="DR624" t="str">
        <f>IF(DR175="X","+Y","+X")</f>
        <v>+X</v>
      </c>
    </row>
    <row r="625">
      <c r="B625" t="str">
        <v>Roof side 2</v>
      </c>
      <c r="C625" t="str">
        <f>IF(C175="X","-Y","-X")</f>
        <v>-Y</v>
      </c>
      <c r="S625" t="str">
        <v>Roof side 2</v>
      </c>
      <c r="T625" t="str">
        <f>IF(T175="X","-Y","-X")</f>
        <v>-Y</v>
      </c>
      <c r="AJ625" t="str">
        <v>Roof side 2</v>
      </c>
      <c r="AK625" t="str">
        <f>IF(AK175="X","-Y","-X")</f>
        <v>-Y</v>
      </c>
      <c r="BA625" t="str">
        <v>Roof side 2</v>
      </c>
      <c r="BB625" t="str">
        <f>IF(BB175="X","-Y","-X")</f>
        <v>-Y</v>
      </c>
      <c r="BR625" t="str">
        <v>Roof side 2</v>
      </c>
      <c r="BS625" t="str">
        <f>IF(BS175="X","-Y","-X")</f>
        <v>-X</v>
      </c>
      <c r="CI625" t="str">
        <v>Roof side 2</v>
      </c>
      <c r="CJ625" t="str">
        <f>IF(CJ175="X","-Y","-X")</f>
        <v>-X</v>
      </c>
      <c r="CZ625" t="str">
        <v>Roof side 2</v>
      </c>
      <c r="DA625" t="str">
        <f>IF(DA175="X","-Y","-X")</f>
        <v>-X</v>
      </c>
      <c r="DQ625" t="str">
        <v>Roof side 2</v>
      </c>
      <c r="DR625" t="str">
        <f>IF(DR175="X","-Y","-X")</f>
        <v>-X</v>
      </c>
    </row>
    <row r="626">
      <c r="B626" t="str">
        <v>Dimension parallel to wind direction</v>
      </c>
      <c r="C626">
        <f>IF(C555="+X",D157,D158)</f>
        <v>40</v>
      </c>
      <c r="S626" t="str">
        <v>Dimension parallel to wind direction</v>
      </c>
      <c r="T626">
        <f>IF(T555="+X",U157,U158)</f>
        <v>40</v>
      </c>
      <c r="AJ626" t="str">
        <v>Dimension parallel to wind direction</v>
      </c>
      <c r="AK626">
        <f>IF(AK555="+X",AL157,AL158)</f>
        <v>40</v>
      </c>
      <c r="BA626" t="str">
        <v>Dimension parallel to wind direction</v>
      </c>
      <c r="BB626">
        <f>IF(BB555="+X",BC157,BC158)</f>
        <v>40</v>
      </c>
      <c r="BR626" t="str">
        <v>Dimension parallel to wind direction</v>
      </c>
      <c r="BS626">
        <f>IF(BS555="+X",BT157,BT158)</f>
        <v>20</v>
      </c>
      <c r="CI626" t="str">
        <v>Dimension parallel to wind direction</v>
      </c>
      <c r="CJ626">
        <f>IF(CJ555="+X",CK157,CK158)</f>
        <v>20</v>
      </c>
      <c r="CZ626" t="str">
        <v>Dimension parallel to wind direction</v>
      </c>
      <c r="DA626">
        <f>IF(DA555="+X",DB157,DB158)</f>
        <v>20</v>
      </c>
      <c r="DQ626" t="str">
        <v>Dimension parallel to wind direction</v>
      </c>
      <c r="DR626">
        <f>IF(DR555="+X",DS157,DS158)</f>
        <v>20</v>
      </c>
    </row>
    <row r="627">
      <c r="B627" t="str">
        <v>Dimension perpendicular to wind direction</v>
      </c>
      <c r="C627">
        <f>IF(C555="+X",D158,D157)</f>
        <v>20</v>
      </c>
      <c r="S627" t="str">
        <v>Dimension perpendicular to wind direction</v>
      </c>
      <c r="T627">
        <f>IF(T555="+X",U158,U157)</f>
        <v>20</v>
      </c>
      <c r="AJ627" t="str">
        <v>Dimension perpendicular to wind direction</v>
      </c>
      <c r="AK627">
        <f>IF(AK555="+X",AL158,AL157)</f>
        <v>20</v>
      </c>
      <c r="BA627" t="str">
        <v>Dimension perpendicular to wind direction</v>
      </c>
      <c r="BB627">
        <f>IF(BB555="+X",BC158,BC157)</f>
        <v>20</v>
      </c>
      <c r="BR627" t="str">
        <v>Dimension perpendicular to wind direction</v>
      </c>
      <c r="BS627">
        <f>IF(BS555="+X",BT158,BT157)</f>
        <v>40</v>
      </c>
      <c r="CI627" t="str">
        <v>Dimension perpendicular to wind direction</v>
      </c>
      <c r="CJ627">
        <f>IF(CJ555="+X",CK158,CK157)</f>
        <v>40</v>
      </c>
      <c r="CZ627" t="str">
        <v>Dimension perpendicular to wind direction</v>
      </c>
      <c r="DA627">
        <f>IF(DA555="+X",DB158,DB157)</f>
        <v>40</v>
      </c>
      <c r="DQ627" t="str">
        <v>Dimension perpendicular to wind direction</v>
      </c>
      <c r="DR627">
        <f>IF(DR555="+X",DS158,DS157)</f>
        <v>40</v>
      </c>
    </row>
    <row r="628">
      <c r="B628" t="str">
        <v>Ridge length parallel to wind direction</v>
      </c>
      <c r="C628">
        <f>IF(C555="+X",D163,D164)</f>
        <v>0</v>
      </c>
      <c r="S628" t="str">
        <v>Ridge length parallel to wind direction</v>
      </c>
      <c r="T628">
        <f>IF(T555="+X",U163,U164)</f>
        <v>0</v>
      </c>
      <c r="AJ628" t="str">
        <v>Ridge length parallel to wind direction</v>
      </c>
      <c r="AK628">
        <f>IF(AK555="+X",AL163,AL164)</f>
        <v>0</v>
      </c>
      <c r="BA628" t="str">
        <v>Ridge length parallel to wind direction</v>
      </c>
      <c r="BB628">
        <f>IF(BB555="+X",BC163,BC164)</f>
        <v>0</v>
      </c>
      <c r="BR628" t="str">
        <v>Ridge length parallel to wind direction</v>
      </c>
      <c r="BS628">
        <f>IF(BS555="+X",BT163,BT164)</f>
        <v>0</v>
      </c>
      <c r="CI628" t="str">
        <v>Ridge length parallel to wind direction</v>
      </c>
      <c r="CJ628">
        <f>IF(CJ555="+X",CK163,CK164)</f>
        <v>0</v>
      </c>
      <c r="CZ628" t="str">
        <v>Ridge length parallel to wind direction</v>
      </c>
      <c r="DA628">
        <f>IF(DA555="+X",DB163,DB164)</f>
        <v>0</v>
      </c>
      <c r="DQ628" t="str">
        <v>Ridge length parallel to wind direction</v>
      </c>
      <c r="DR628">
        <f>IF(DR555="+X",DS163,DS164)</f>
        <v>0</v>
      </c>
    </row>
    <row r="629">
      <c r="B629" t="str">
        <v>Ridge length perpendicular to wind direction</v>
      </c>
      <c r="C629">
        <f>IF(C555="+X",D164,D163)</f>
        <v>0</v>
      </c>
      <c r="S629" t="str">
        <v>Ridge length perpendicular to wind direction</v>
      </c>
      <c r="T629">
        <f>IF(T555="+X",U164,U163)</f>
        <v>0</v>
      </c>
      <c r="AJ629" t="str">
        <v>Ridge length perpendicular to wind direction</v>
      </c>
      <c r="AK629">
        <f>IF(AK555="+X",AL164,AL163)</f>
        <v>0</v>
      </c>
      <c r="BA629" t="str">
        <v>Ridge length perpendicular to wind direction</v>
      </c>
      <c r="BB629">
        <f>IF(BB555="+X",BC164,BC163)</f>
        <v>0</v>
      </c>
      <c r="BR629" t="str">
        <v>Ridge length perpendicular to wind direction</v>
      </c>
      <c r="BS629">
        <f>IF(BS555="+X",BT164,BT163)</f>
        <v>0</v>
      </c>
      <c r="CI629" t="str">
        <v>Ridge length perpendicular to wind direction</v>
      </c>
      <c r="CJ629">
        <f>IF(CJ555="+X",CK164,CK163)</f>
        <v>0</v>
      </c>
      <c r="CZ629" t="str">
        <v>Ridge length perpendicular to wind direction</v>
      </c>
      <c r="DA629">
        <f>IF(DA555="+X",DB164,DB163)</f>
        <v>0</v>
      </c>
      <c r="DQ629" t="str">
        <v>Ridge length perpendicular to wind direction</v>
      </c>
      <c r="DR629">
        <f>IF(DR555="+X",DS164,DS163)</f>
        <v>0</v>
      </c>
    </row>
    <row r="630">
      <c r="B630" t="str">
        <v>Pitch angle of roof parallel to wind direction</v>
      </c>
      <c r="C630">
        <f>IF(C555="+X",D165,D166)</f>
        <v>30.963782686061883</v>
      </c>
      <c r="S630" t="str">
        <v>Pitch angle of roof parallel to wind direction</v>
      </c>
      <c r="T630">
        <f>IF(T555="+X",U165,U166)</f>
        <v>30.963782686061883</v>
      </c>
      <c r="AJ630" t="str">
        <v>Pitch angle of roof parallel to wind direction</v>
      </c>
      <c r="AK630">
        <f>IF(AK555="+X",AL165,AL166)</f>
        <v>30.963782686061883</v>
      </c>
      <c r="BA630" t="str">
        <v>Pitch angle of roof parallel to wind direction</v>
      </c>
      <c r="BB630">
        <f>IF(BB555="+X",BC165,BC166)</f>
        <v>30.963782686061883</v>
      </c>
      <c r="BR630" t="str">
        <v>Pitch angle of roof parallel to wind direction</v>
      </c>
      <c r="BS630">
        <f>IF(BS555="+X",BT165,BT166)</f>
        <v>16.699258339253714</v>
      </c>
      <c r="CI630" t="str">
        <v>Pitch angle of roof parallel to wind direction</v>
      </c>
      <c r="CJ630">
        <f>IF(CJ555="+X",CK165,CK166)</f>
        <v>16.699258339253714</v>
      </c>
      <c r="CZ630" t="str">
        <v>Pitch angle of roof parallel to wind direction</v>
      </c>
      <c r="DA630">
        <f>IF(DA555="+X",DB165,DB166)</f>
        <v>16.699258339253714</v>
      </c>
      <c r="DQ630" t="str">
        <v>Pitch angle of roof parallel to wind direction</v>
      </c>
      <c r="DR630">
        <f>IF(DR555="+X",DS165,DS166)</f>
        <v>16.699258339253714</v>
      </c>
    </row>
    <row r="631">
      <c r="B631" t="str">
        <v>Pitch angle of roof perpendicular to wind direction</v>
      </c>
      <c r="C631">
        <f>IF(C555="+X",D166,D165)</f>
        <v>16.699258339253714</v>
      </c>
      <c r="S631" t="str">
        <v>Pitch angle of roof perpendicular to wind direction</v>
      </c>
      <c r="T631">
        <f>IF(T555="+X",U166,U165)</f>
        <v>16.699258339253714</v>
      </c>
      <c r="AJ631" t="str">
        <v>Pitch angle of roof perpendicular to wind direction</v>
      </c>
      <c r="AK631">
        <f>IF(AK555="+X",AL166,AL165)</f>
        <v>16.699258339253714</v>
      </c>
      <c r="BA631" t="str">
        <v>Pitch angle of roof perpendicular to wind direction</v>
      </c>
      <c r="BB631">
        <f>IF(BB555="+X",BC166,BC165)</f>
        <v>16.699258339253714</v>
      </c>
      <c r="BR631" t="str">
        <v>Pitch angle of roof perpendicular to wind direction</v>
      </c>
      <c r="BS631">
        <f>IF(BS555="+X",BT166,BT165)</f>
        <v>30.963782686061883</v>
      </c>
      <c r="CI631" t="str">
        <v>Pitch angle of roof perpendicular to wind direction</v>
      </c>
      <c r="CJ631">
        <f>IF(CJ555="+X",CK166,CK165)</f>
        <v>30.963782686061883</v>
      </c>
      <c r="CZ631" t="str">
        <v>Pitch angle of roof perpendicular to wind direction</v>
      </c>
      <c r="DA631">
        <f>IF(DA555="+X",DB166,DB165)</f>
        <v>30.963782686061883</v>
      </c>
      <c r="DQ631" t="str">
        <v>Pitch angle of roof perpendicular to wind direction</v>
      </c>
      <c r="DR631">
        <f>IF(DR555="+X",DS166,DS165)</f>
        <v>30.963782686061883</v>
      </c>
    </row>
    <row r="632">
      <c r="B632" t="str">
        <v>Eave height</v>
      </c>
      <c r="C632">
        <f>D159</f>
        <v>8</v>
      </c>
      <c r="S632" t="str">
        <v>Eave height</v>
      </c>
      <c r="T632">
        <f>U159</f>
        <v>8</v>
      </c>
      <c r="AJ632" t="str">
        <v>Eave height</v>
      </c>
      <c r="AK632">
        <f>AL159</f>
        <v>8</v>
      </c>
      <c r="BA632" t="str">
        <v>Eave height</v>
      </c>
      <c r="BB632">
        <f>BC159</f>
        <v>8</v>
      </c>
      <c r="BR632" t="str">
        <v>Eave height</v>
      </c>
      <c r="BS632">
        <f>BT159</f>
        <v>8</v>
      </c>
      <c r="CI632" t="str">
        <v>Eave height</v>
      </c>
      <c r="CJ632">
        <f>CK159</f>
        <v>8</v>
      </c>
      <c r="CZ632" t="str">
        <v>Eave height</v>
      </c>
      <c r="DA632">
        <f>DB159</f>
        <v>8</v>
      </c>
      <c r="DQ632" t="str">
        <v>Eave height</v>
      </c>
      <c r="DR632">
        <f>DS159</f>
        <v>8</v>
      </c>
    </row>
    <row r="633">
      <c r="B633" t="str">
        <v>Mean roof height</v>
      </c>
      <c r="C633">
        <f>D170</f>
        <v>11</v>
      </c>
      <c r="S633" t="str">
        <v>Mean roof height</v>
      </c>
      <c r="T633">
        <f>U170</f>
        <v>11</v>
      </c>
      <c r="AJ633" t="str">
        <v>Mean roof height</v>
      </c>
      <c r="AK633">
        <f>AL170</f>
        <v>11</v>
      </c>
      <c r="BA633" t="str">
        <v>Mean roof height</v>
      </c>
      <c r="BB633">
        <f>BC170</f>
        <v>11</v>
      </c>
      <c r="BR633" t="str">
        <v>Mean roof height</v>
      </c>
      <c r="BS633">
        <f>BT170</f>
        <v>11</v>
      </c>
      <c r="CI633" t="str">
        <v>Mean roof height</v>
      </c>
      <c r="CJ633">
        <f>CK170</f>
        <v>11</v>
      </c>
      <c r="CZ633" t="str">
        <v>Mean roof height</v>
      </c>
      <c r="DA633">
        <f>DB170</f>
        <v>11</v>
      </c>
      <c r="DQ633" t="str">
        <v>Mean roof height</v>
      </c>
      <c r="DR633">
        <f>DS170</f>
        <v>11</v>
      </c>
    </row>
    <row r="634">
      <c r="B634" t="str">
        <v>Roof height</v>
      </c>
      <c r="C634">
        <f>D169</f>
        <v>6</v>
      </c>
      <c r="S634" t="str">
        <v>Roof height</v>
      </c>
      <c r="T634">
        <f>U169</f>
        <v>6</v>
      </c>
      <c r="AJ634" t="str">
        <v>Roof height</v>
      </c>
      <c r="AK634">
        <f>AL169</f>
        <v>6</v>
      </c>
      <c r="BA634" t="str">
        <v>Roof height</v>
      </c>
      <c r="BB634">
        <f>BC169</f>
        <v>6</v>
      </c>
      <c r="BR634" t="str">
        <v>Roof height</v>
      </c>
      <c r="BS634">
        <f>BT169</f>
        <v>6</v>
      </c>
      <c r="CI634" t="str">
        <v>Roof height</v>
      </c>
      <c r="CJ634">
        <f>CK169</f>
        <v>6</v>
      </c>
      <c r="CZ634" t="str">
        <v>Roof height</v>
      </c>
      <c r="DA634">
        <f>DB169</f>
        <v>6</v>
      </c>
      <c r="DQ634" t="str">
        <v>Roof height</v>
      </c>
      <c r="DR634">
        <f>DS169</f>
        <v>6</v>
      </c>
    </row>
    <row r="636">
      <c r="B636" t="str">
        <v>PARTIALLY ENCLOSED</v>
      </c>
      <c r="J636" t="str">
        <v>Horizontal distance from windward edge</v>
      </c>
      <c r="N636" t="str">
        <v>Horizontal distance from windward edge</v>
      </c>
      <c r="S636" t="str">
        <v>PARTIALLY ENCLOSED</v>
      </c>
      <c r="AA636" t="str">
        <v>Horizontal distance from windward edge</v>
      </c>
      <c r="AE636" t="str">
        <v>Horizontal distance from windward edge</v>
      </c>
      <c r="AJ636" t="str">
        <v>PARTIALLY ENCLOSED</v>
      </c>
      <c r="AR636" t="str">
        <v>Horizontal distance from windward edge</v>
      </c>
      <c r="AV636" t="str">
        <v>Horizontal distance from windward edge</v>
      </c>
      <c r="BA636" t="str">
        <v>PARTIALLY ENCLOSED</v>
      </c>
      <c r="BI636" t="str">
        <v>Horizontal distance from windward edge</v>
      </c>
      <c r="BM636" t="str">
        <v>Horizontal distance from windward edge</v>
      </c>
      <c r="BR636" t="str">
        <v>PARTIALLY ENCLOSED</v>
      </c>
      <c r="BZ636" t="str">
        <v>Horizontal distance from windward edge</v>
      </c>
      <c r="CD636" t="str">
        <v>Horizontal distance from windward edge</v>
      </c>
      <c r="CI636" t="str">
        <v>PARTIALLY ENCLOSED</v>
      </c>
      <c r="CQ636" t="str">
        <v>Horizontal distance from windward edge</v>
      </c>
      <c r="CU636" t="str">
        <v>Horizontal distance from windward edge</v>
      </c>
      <c r="CZ636" t="str">
        <v>PARTIALLY ENCLOSED</v>
      </c>
      <c r="DH636" t="str">
        <v>Horizontal distance from windward edge</v>
      </c>
      <c r="DL636" t="str">
        <v>Horizontal distance from windward edge</v>
      </c>
      <c r="DQ636" t="str">
        <v>PARTIALLY ENCLOSED</v>
      </c>
      <c r="DY636" t="str">
        <v>Horizontal distance from windward edge</v>
      </c>
      <c r="EC636" t="str">
        <v>Horizontal distance from windward edge</v>
      </c>
    </row>
    <row r="637">
      <c r="J637" t="str">
        <v>0-h/2</v>
      </c>
      <c r="K637" t="str">
        <v>h/2-h</v>
      </c>
      <c r="L637" t="str">
        <v>h-2h</v>
      </c>
      <c r="M637" t="str">
        <v>&gt;2h</v>
      </c>
      <c r="N637" t="str">
        <v>0-h/2</v>
      </c>
      <c r="O637" t="str">
        <v>h/2-h</v>
      </c>
      <c r="P637" t="str">
        <v>h-2h</v>
      </c>
      <c r="Q637" t="str">
        <v>&gt;2h</v>
      </c>
      <c r="AA637" t="str">
        <v>0-h/2</v>
      </c>
      <c r="AB637" t="str">
        <v>h/2-h</v>
      </c>
      <c r="AC637" t="str">
        <v>h-2h</v>
      </c>
      <c r="AD637" t="str">
        <v>&gt;2h</v>
      </c>
      <c r="AE637" t="str">
        <v>0-h/2</v>
      </c>
      <c r="AF637" t="str">
        <v>h/2-h</v>
      </c>
      <c r="AG637" t="str">
        <v>h-2h</v>
      </c>
      <c r="AH637" t="str">
        <v>&gt;2h</v>
      </c>
      <c r="AR637" t="str">
        <v>0-h/2</v>
      </c>
      <c r="AS637" t="str">
        <v>h/2-h</v>
      </c>
      <c r="AT637" t="str">
        <v>h-2h</v>
      </c>
      <c r="AU637" t="str">
        <v>&gt;2h</v>
      </c>
      <c r="AV637" t="str">
        <v>0-h/2</v>
      </c>
      <c r="AW637" t="str">
        <v>h/2-h</v>
      </c>
      <c r="AX637" t="str">
        <v>h-2h</v>
      </c>
      <c r="AY637" t="str">
        <v>&gt;2h</v>
      </c>
      <c r="BI637" t="str">
        <v>0-h/2</v>
      </c>
      <c r="BJ637" t="str">
        <v>h/2-h</v>
      </c>
      <c r="BK637" t="str">
        <v>h-2h</v>
      </c>
      <c r="BL637" t="str">
        <v>&gt;2h</v>
      </c>
      <c r="BM637" t="str">
        <v>0-h/2</v>
      </c>
      <c r="BN637" t="str">
        <v>h/2-h</v>
      </c>
      <c r="BO637" t="str">
        <v>h-2h</v>
      </c>
      <c r="BP637" t="str">
        <v>&gt;2h</v>
      </c>
      <c r="BZ637" t="str">
        <v>0-h/2</v>
      </c>
      <c r="CA637" t="str">
        <v>h/2-h</v>
      </c>
      <c r="CB637" t="str">
        <v>h-2h</v>
      </c>
      <c r="CC637" t="str">
        <v>&gt;2h</v>
      </c>
      <c r="CD637" t="str">
        <v>0-h/2</v>
      </c>
      <c r="CE637" t="str">
        <v>h/2-h</v>
      </c>
      <c r="CF637" t="str">
        <v>h-2h</v>
      </c>
      <c r="CG637" t="str">
        <v>&gt;2h</v>
      </c>
      <c r="CQ637" t="str">
        <v>0-h/2</v>
      </c>
      <c r="CR637" t="str">
        <v>h/2-h</v>
      </c>
      <c r="CS637" t="str">
        <v>h-2h</v>
      </c>
      <c r="CT637" t="str">
        <v>&gt;2h</v>
      </c>
      <c r="CU637" t="str">
        <v>0-h/2</v>
      </c>
      <c r="CV637" t="str">
        <v>h/2-h</v>
      </c>
      <c r="CW637" t="str">
        <v>h-2h</v>
      </c>
      <c r="CX637" t="str">
        <v>&gt;2h</v>
      </c>
      <c r="DH637" t="str">
        <v>0-h/2</v>
      </c>
      <c r="DI637" t="str">
        <v>h/2-h</v>
      </c>
      <c r="DJ637" t="str">
        <v>h-2h</v>
      </c>
      <c r="DK637" t="str">
        <v>&gt;2h</v>
      </c>
      <c r="DL637" t="str">
        <v>0-h/2</v>
      </c>
      <c r="DM637" t="str">
        <v>h/2-h</v>
      </c>
      <c r="DN637" t="str">
        <v>h-2h</v>
      </c>
      <c r="DO637" t="str">
        <v>&gt;2h</v>
      </c>
      <c r="DY637" t="str">
        <v>0-h/2</v>
      </c>
      <c r="DZ637" t="str">
        <v>h/2-h</v>
      </c>
      <c r="EA637" t="str">
        <v>h-2h</v>
      </c>
      <c r="EB637" t="str">
        <v>&gt;2h</v>
      </c>
      <c r="EC637" t="str">
        <v>0-h/2</v>
      </c>
      <c r="ED637" t="str">
        <v>h/2-h</v>
      </c>
      <c r="EE637" t="str">
        <v>h-2h</v>
      </c>
      <c r="EF637" t="str">
        <v>&gt;2h</v>
      </c>
    </row>
    <row r="638">
      <c r="D638" t="str">
        <v>WinWall</v>
      </c>
      <c r="E638" t="str">
        <v>LeeWall</v>
      </c>
      <c r="F638" t="str">
        <v>SideWall1</v>
      </c>
      <c r="G638" t="str">
        <v>SideWall2</v>
      </c>
      <c r="H638" t="str">
        <v>WinRoof</v>
      </c>
      <c r="I638" t="str">
        <v>LeeRoof</v>
      </c>
      <c r="J638" t="str">
        <v>Roof Side 1</v>
      </c>
      <c r="N638" t="str">
        <v>Roof Side 2</v>
      </c>
      <c r="U638" t="str">
        <v>WinWall</v>
      </c>
      <c r="V638" t="str">
        <v>LeeWall</v>
      </c>
      <c r="W638" t="str">
        <v>SideWall1</v>
      </c>
      <c r="X638" t="str">
        <v>SideWall2</v>
      </c>
      <c r="Y638" t="str">
        <v>WinRoof</v>
      </c>
      <c r="Z638" t="str">
        <v>LeeRoof</v>
      </c>
      <c r="AA638" t="str">
        <v>Roof Side 1</v>
      </c>
      <c r="AE638" t="str">
        <v>Roof Side 2</v>
      </c>
      <c r="AL638" t="str">
        <v>WinWall</v>
      </c>
      <c r="AM638" t="str">
        <v>LeeWall</v>
      </c>
      <c r="AN638" t="str">
        <v>SideWall1</v>
      </c>
      <c r="AO638" t="str">
        <v>SideWall2</v>
      </c>
      <c r="AP638" t="str">
        <v>WinRoof</v>
      </c>
      <c r="AQ638" t="str">
        <v>LeeRoof</v>
      </c>
      <c r="AR638" t="str">
        <v>Roof Side 1</v>
      </c>
      <c r="AV638" t="str">
        <v>Roof Side 2</v>
      </c>
      <c r="BC638" t="str">
        <v>WinWall</v>
      </c>
      <c r="BD638" t="str">
        <v>LeeWall</v>
      </c>
      <c r="BE638" t="str">
        <v>SideWall1</v>
      </c>
      <c r="BF638" t="str">
        <v>SideWall2</v>
      </c>
      <c r="BG638" t="str">
        <v>WinRoof</v>
      </c>
      <c r="BH638" t="str">
        <v>LeeRoof</v>
      </c>
      <c r="BI638" t="str">
        <v>Roof Side 1</v>
      </c>
      <c r="BM638" t="str">
        <v>Roof Side 2</v>
      </c>
      <c r="BT638" t="str">
        <v>WinWall</v>
      </c>
      <c r="BU638" t="str">
        <v>LeeWall</v>
      </c>
      <c r="BV638" t="str">
        <v>SideWall1</v>
      </c>
      <c r="BW638" t="str">
        <v>SideWall2</v>
      </c>
      <c r="BX638" t="str">
        <v>WinRoof</v>
      </c>
      <c r="BY638" t="str">
        <v>LeeRoof</v>
      </c>
      <c r="BZ638" t="str">
        <v>Roof Side 1</v>
      </c>
      <c r="CD638" t="str">
        <v>Roof Side 2</v>
      </c>
      <c r="CK638" t="str">
        <v>WinWall</v>
      </c>
      <c r="CL638" t="str">
        <v>LeeWall</v>
      </c>
      <c r="CM638" t="str">
        <v>SideWall1</v>
      </c>
      <c r="CN638" t="str">
        <v>SideWall2</v>
      </c>
      <c r="CO638" t="str">
        <v>WinRoof</v>
      </c>
      <c r="CP638" t="str">
        <v>LeeRoof</v>
      </c>
      <c r="CQ638" t="str">
        <v>Roof Side 1</v>
      </c>
      <c r="CU638" t="str">
        <v>Roof Side 2</v>
      </c>
      <c r="DB638" t="str">
        <v>WinWall</v>
      </c>
      <c r="DC638" t="str">
        <v>LeeWall</v>
      </c>
      <c r="DD638" t="str">
        <v>SideWall1</v>
      </c>
      <c r="DE638" t="str">
        <v>SideWall2</v>
      </c>
      <c r="DF638" t="str">
        <v>WinRoof</v>
      </c>
      <c r="DG638" t="str">
        <v>LeeRoof</v>
      </c>
      <c r="DH638" t="str">
        <v>Roof Side 1</v>
      </c>
      <c r="DL638" t="str">
        <v>Roof Side 2</v>
      </c>
      <c r="DS638" t="str">
        <v>WinWall</v>
      </c>
      <c r="DT638" t="str">
        <v>LeeWall</v>
      </c>
      <c r="DU638" t="str">
        <v>SideWall1</v>
      </c>
      <c r="DV638" t="str">
        <v>SideWall2</v>
      </c>
      <c r="DW638" t="str">
        <v>WinRoof</v>
      </c>
      <c r="DX638" t="str">
        <v>LeeRoof</v>
      </c>
      <c r="DY638" t="str">
        <v>Roof Side 1</v>
      </c>
      <c r="EC638" t="str">
        <v>Roof Side 2</v>
      </c>
    </row>
    <row r="639">
      <c r="D639" t="str">
        <f>C618</f>
        <v>+X</v>
      </c>
      <c r="E639" t="str">
        <f>C619</f>
        <v>-X</v>
      </c>
      <c r="F639" t="str">
        <f>C620</f>
        <v>+Y</v>
      </c>
      <c r="G639" t="str">
        <f>C621</f>
        <v>-Y</v>
      </c>
      <c r="H639" t="str">
        <f>C622</f>
        <v>+X</v>
      </c>
      <c r="I639" t="str">
        <f>C623</f>
        <v>-X</v>
      </c>
      <c r="J639" t="str">
        <f>C624</f>
        <v>+Y</v>
      </c>
      <c r="N639" t="str">
        <f>C625</f>
        <v>-Y</v>
      </c>
      <c r="U639" t="str">
        <f>T618</f>
        <v>+X</v>
      </c>
      <c r="V639" t="str">
        <f>T619</f>
        <v>-X</v>
      </c>
      <c r="W639" t="str">
        <f>T620</f>
        <v>+Y</v>
      </c>
      <c r="X639" t="str">
        <f>T621</f>
        <v>-Y</v>
      </c>
      <c r="Y639" t="str">
        <f>T622</f>
        <v>+X</v>
      </c>
      <c r="Z639" t="str">
        <f>T623</f>
        <v>-X</v>
      </c>
      <c r="AA639" t="str">
        <f>T624</f>
        <v>+Y</v>
      </c>
      <c r="AE639" t="str">
        <f>T625</f>
        <v>-Y</v>
      </c>
      <c r="AL639" t="str">
        <f>AK618</f>
        <v>+X</v>
      </c>
      <c r="AM639" t="str">
        <f>AK619</f>
        <v>-X</v>
      </c>
      <c r="AN639" t="str">
        <f>AK620</f>
        <v>+Y</v>
      </c>
      <c r="AO639" t="str">
        <f>AK621</f>
        <v>-Y</v>
      </c>
      <c r="AP639" t="str">
        <f>AK622</f>
        <v>+X</v>
      </c>
      <c r="AQ639" t="str">
        <f>AK623</f>
        <v>-X</v>
      </c>
      <c r="AR639" t="str">
        <f>AK624</f>
        <v>+Y</v>
      </c>
      <c r="AV639" t="str">
        <f>AK625</f>
        <v>-Y</v>
      </c>
      <c r="BC639" t="str">
        <f>BB618</f>
        <v>+X</v>
      </c>
      <c r="BD639" t="str">
        <f>BB619</f>
        <v>-X</v>
      </c>
      <c r="BE639" t="str">
        <f>BB620</f>
        <v>+Y</v>
      </c>
      <c r="BF639" t="str">
        <f>BB621</f>
        <v>-Y</v>
      </c>
      <c r="BG639" t="str">
        <f>BB622</f>
        <v>+X</v>
      </c>
      <c r="BH639" t="str">
        <f>BB623</f>
        <v>-X</v>
      </c>
      <c r="BI639" t="str">
        <f>BB624</f>
        <v>+Y</v>
      </c>
      <c r="BM639" t="str">
        <f>BB625</f>
        <v>-Y</v>
      </c>
      <c r="BT639" t="str">
        <f>BS618</f>
        <v>+Y</v>
      </c>
      <c r="BU639" t="str">
        <f>BS619</f>
        <v>-Y</v>
      </c>
      <c r="BV639" t="str">
        <f>BS620</f>
        <v>+X</v>
      </c>
      <c r="BW639" t="str">
        <f>BS621</f>
        <v>-X</v>
      </c>
      <c r="BX639" t="str">
        <f>BS622</f>
        <v>+Y</v>
      </c>
      <c r="BY639" t="str">
        <f>BS623</f>
        <v>-Y</v>
      </c>
      <c r="BZ639" t="str">
        <f>BS624</f>
        <v>+X</v>
      </c>
      <c r="CD639" t="str">
        <f>BS625</f>
        <v>-X</v>
      </c>
      <c r="CK639" t="str">
        <f>CJ618</f>
        <v>+Y</v>
      </c>
      <c r="CL639" t="str">
        <f>CJ619</f>
        <v>-Y</v>
      </c>
      <c r="CM639" t="str">
        <f>CJ620</f>
        <v>+X</v>
      </c>
      <c r="CN639" t="str">
        <f>CJ621</f>
        <v>-X</v>
      </c>
      <c r="CO639" t="str">
        <f>CJ622</f>
        <v>+Y</v>
      </c>
      <c r="CP639" t="str">
        <f>CJ623</f>
        <v>-Y</v>
      </c>
      <c r="CQ639" t="str">
        <f>CJ624</f>
        <v>+X</v>
      </c>
      <c r="CU639" t="str">
        <f>CJ625</f>
        <v>-X</v>
      </c>
      <c r="DB639" t="str">
        <f>DA618</f>
        <v>+Y</v>
      </c>
      <c r="DC639" t="str">
        <f>DA619</f>
        <v>-Y</v>
      </c>
      <c r="DD639" t="str">
        <f>DA620</f>
        <v>+X</v>
      </c>
      <c r="DE639" t="str">
        <f>DA621</f>
        <v>-X</v>
      </c>
      <c r="DF639" t="str">
        <f>DA622</f>
        <v>+Y</v>
      </c>
      <c r="DG639" t="str">
        <f>DA623</f>
        <v>-Y</v>
      </c>
      <c r="DH639" t="str">
        <f>DA624</f>
        <v>+X</v>
      </c>
      <c r="DL639" t="str">
        <f>DA625</f>
        <v>-X</v>
      </c>
      <c r="DS639" t="str">
        <f>DR618</f>
        <v>+Y</v>
      </c>
      <c r="DT639" t="str">
        <f>DR619</f>
        <v>-Y</v>
      </c>
      <c r="DU639" t="str">
        <f>DR620</f>
        <v>+X</v>
      </c>
      <c r="DV639" t="str">
        <f>DR621</f>
        <v>-X</v>
      </c>
      <c r="DW639" t="str">
        <f>DR622</f>
        <v>+Y</v>
      </c>
      <c r="DX639" t="str">
        <f>DR623</f>
        <v>-Y</v>
      </c>
      <c r="DY639" t="str">
        <f>DR624</f>
        <v>+X</v>
      </c>
      <c r="EC639" t="str">
        <f>DR625</f>
        <v>-X</v>
      </c>
    </row>
    <row r="640">
      <c r="B640" t="str">
        <v>X-component of normal vector (+inward)</v>
      </c>
      <c r="D640">
        <f>IF(D639="+X",-1,0)</f>
        <v>-1</v>
      </c>
      <c r="E640">
        <f>IF(D639="+X",1,0)</f>
        <v>1</v>
      </c>
      <c r="F640">
        <f>IF(F639="+X",-1,0)</f>
        <v>0</v>
      </c>
      <c r="G640">
        <f>IF(F639="+X",1,0)</f>
        <v>0</v>
      </c>
      <c r="H640">
        <f>IF(H639="+X",-SIN(C631*3.14159/180),0)</f>
        <v>-0.28734788556634544</v>
      </c>
      <c r="I640">
        <f>-H640</f>
        <v>0.28734788556634544</v>
      </c>
      <c r="J640">
        <f>IF(J639="+X",-SIN(C630*3.14159/180),0)</f>
        <v>0</v>
      </c>
      <c r="K640">
        <f>J640</f>
        <v>0</v>
      </c>
      <c r="L640">
        <f>K640</f>
        <v>0</v>
      </c>
      <c r="M640">
        <f>L640</f>
        <v>0</v>
      </c>
      <c r="N640">
        <f>-J640</f>
        <v>0</v>
      </c>
      <c r="O640">
        <f>N640</f>
        <v>0</v>
      </c>
      <c r="P640">
        <f>O640</f>
        <v>0</v>
      </c>
      <c r="Q640">
        <f>P640</f>
        <v>0</v>
      </c>
      <c r="S640" t="str">
        <v>X-component of normal vector (+inward)</v>
      </c>
      <c r="U640">
        <f>IF(U639="+X",-1,0)</f>
        <v>-1</v>
      </c>
      <c r="V640">
        <f>IF(U639="+X",1,0)</f>
        <v>1</v>
      </c>
      <c r="W640">
        <f>IF(W639="+X",-1,0)</f>
        <v>0</v>
      </c>
      <c r="X640">
        <f>IF(W639="+X",1,0)</f>
        <v>0</v>
      </c>
      <c r="Y640">
        <f>IF(Y639="+X",-SIN(T631*3.14159/180),0)</f>
        <v>-0.28734788556634544</v>
      </c>
      <c r="Z640">
        <f>-Y640</f>
        <v>0.28734788556634544</v>
      </c>
      <c r="AA640">
        <f>IF(AA639="+X",-SIN(T630*3.14159/180),0)</f>
        <v>0</v>
      </c>
      <c r="AB640">
        <f>AA640</f>
        <v>0</v>
      </c>
      <c r="AC640">
        <f>AB640</f>
        <v>0</v>
      </c>
      <c r="AD640">
        <f>AC640</f>
        <v>0</v>
      </c>
      <c r="AE640">
        <f>-AA640</f>
        <v>0</v>
      </c>
      <c r="AF640">
        <f>AE640</f>
        <v>0</v>
      </c>
      <c r="AG640">
        <f>AF640</f>
        <v>0</v>
      </c>
      <c r="AH640">
        <f>AG640</f>
        <v>0</v>
      </c>
      <c r="AJ640" t="str">
        <v>X-component of normal vector (+inward)</v>
      </c>
      <c r="AL640">
        <f>IF(AL639="+X",-1,0)</f>
        <v>-1</v>
      </c>
      <c r="AM640">
        <f>IF(AL639="+X",1,0)</f>
        <v>1</v>
      </c>
      <c r="AN640">
        <f>IF(AN639="+X",-1,0)</f>
        <v>0</v>
      </c>
      <c r="AO640">
        <f>IF(AN639="+X",1,0)</f>
        <v>0</v>
      </c>
      <c r="AP640">
        <f>IF(AP639="+X",-SIN(AK631*3.14159/180),0)</f>
        <v>-0.28734788556634544</v>
      </c>
      <c r="AQ640">
        <f>-AP640</f>
        <v>0.28734788556634544</v>
      </c>
      <c r="AR640">
        <f>IF(AR639="+X",-SIN(AK630*3.14159/180),0)</f>
        <v>0</v>
      </c>
      <c r="AS640">
        <f>AR640</f>
        <v>0</v>
      </c>
      <c r="AT640">
        <f>AS640</f>
        <v>0</v>
      </c>
      <c r="AU640">
        <f>AT640</f>
        <v>0</v>
      </c>
      <c r="AV640">
        <f>-AR640</f>
        <v>0</v>
      </c>
      <c r="AW640">
        <f>AV640</f>
        <v>0</v>
      </c>
      <c r="AX640">
        <f>AW640</f>
        <v>0</v>
      </c>
      <c r="AY640">
        <f>AX640</f>
        <v>0</v>
      </c>
      <c r="BA640" t="str">
        <v>X-component of normal vector (+inward)</v>
      </c>
      <c r="BC640">
        <f>IF(BC639="+X",-1,0)</f>
        <v>-1</v>
      </c>
      <c r="BD640">
        <f>IF(BC639="+X",1,0)</f>
        <v>1</v>
      </c>
      <c r="BE640">
        <f>IF(BE639="+X",-1,0)</f>
        <v>0</v>
      </c>
      <c r="BF640">
        <f>IF(BE639="+X",1,0)</f>
        <v>0</v>
      </c>
      <c r="BG640">
        <f>IF(BG639="+X",-SIN(BB631*3.14159/180),0)</f>
        <v>-0.28734788556634544</v>
      </c>
      <c r="BH640">
        <f>-BG640</f>
        <v>0.28734788556634544</v>
      </c>
      <c r="BI640">
        <f>IF(BI639="+X",-SIN(BB630*3.14159/180),0)</f>
        <v>0</v>
      </c>
      <c r="BJ640">
        <f>BI640</f>
        <v>0</v>
      </c>
      <c r="BK640">
        <f>BJ640</f>
        <v>0</v>
      </c>
      <c r="BL640">
        <f>BK640</f>
        <v>0</v>
      </c>
      <c r="BM640">
        <f>-BI640</f>
        <v>0</v>
      </c>
      <c r="BN640">
        <f>BM640</f>
        <v>0</v>
      </c>
      <c r="BO640">
        <f>BN640</f>
        <v>0</v>
      </c>
      <c r="BP640">
        <f>BO640</f>
        <v>0</v>
      </c>
      <c r="BR640" t="str">
        <v>X-component of normal vector (+inward)</v>
      </c>
      <c r="BT640">
        <f>IF(BT639="+X",-1,0)</f>
        <v>0</v>
      </c>
      <c r="BU640">
        <f>IF(BT639="+X",1,0)</f>
        <v>0</v>
      </c>
      <c r="BV640">
        <f>IF(BV639="+X",-1,0)</f>
        <v>-1</v>
      </c>
      <c r="BW640">
        <f>IF(BV639="+X",1,0)</f>
        <v>1</v>
      </c>
      <c r="BX640">
        <f>IF(BX639="+X",-SIN(BS631*3.14159/180),0)</f>
        <v>0</v>
      </c>
      <c r="BY640">
        <f>-BX640</f>
        <v>0</v>
      </c>
      <c r="BZ640">
        <f>IF(BZ639="+X",-SIN(BS630*3.14159/180),0)</f>
        <v>-0.28734788556634544</v>
      </c>
      <c r="CA640">
        <f>BZ640</f>
        <v>-0.28734788556634544</v>
      </c>
      <c r="CB640">
        <f>CA640</f>
        <v>-0.28734788556634544</v>
      </c>
      <c r="CC640">
        <f>CB640</f>
        <v>-0.28734788556634544</v>
      </c>
      <c r="CD640">
        <f>-BZ640</f>
        <v>0.28734788556634544</v>
      </c>
      <c r="CE640">
        <f>CD640</f>
        <v>0.28734788556634544</v>
      </c>
      <c r="CF640">
        <f>CE640</f>
        <v>0.28734788556634544</v>
      </c>
      <c r="CG640">
        <f>CF640</f>
        <v>0.28734788556634544</v>
      </c>
      <c r="CI640" t="str">
        <v>X-component of normal vector (+inward)</v>
      </c>
      <c r="CK640">
        <f>IF(CK639="+X",-1,0)</f>
        <v>0</v>
      </c>
      <c r="CL640">
        <f>IF(CK639="+X",1,0)</f>
        <v>0</v>
      </c>
      <c r="CM640">
        <f>IF(CM639="+X",-1,0)</f>
        <v>-1</v>
      </c>
      <c r="CN640">
        <f>IF(CM639="+X",1,0)</f>
        <v>1</v>
      </c>
      <c r="CO640">
        <f>IF(CO639="+X",-SIN(CJ631*3.14159/180),0)</f>
        <v>0</v>
      </c>
      <c r="CP640">
        <f>-CO640</f>
        <v>0</v>
      </c>
      <c r="CQ640">
        <f>IF(CQ639="+X",-SIN(CJ630*3.14159/180),0)</f>
        <v>-0.28734788556634544</v>
      </c>
      <c r="CR640">
        <f>CQ640</f>
        <v>-0.28734788556634544</v>
      </c>
      <c r="CS640">
        <f>CR640</f>
        <v>-0.28734788556634544</v>
      </c>
      <c r="CT640">
        <f>CS640</f>
        <v>-0.28734788556634544</v>
      </c>
      <c r="CU640">
        <f>-CQ640</f>
        <v>0.28734788556634544</v>
      </c>
      <c r="CV640">
        <f>CU640</f>
        <v>0.28734788556634544</v>
      </c>
      <c r="CW640">
        <f>CV640</f>
        <v>0.28734788556634544</v>
      </c>
      <c r="CX640">
        <f>CW640</f>
        <v>0.28734788556634544</v>
      </c>
      <c r="CZ640" t="str">
        <v>X-component of normal vector (+inward)</v>
      </c>
      <c r="DB640">
        <f>IF(DB639="+X",-1,0)</f>
        <v>0</v>
      </c>
      <c r="DC640">
        <f>IF(DB639="+X",1,0)</f>
        <v>0</v>
      </c>
      <c r="DD640">
        <f>IF(DD639="+X",-1,0)</f>
        <v>-1</v>
      </c>
      <c r="DE640">
        <f>IF(DD639="+X",1,0)</f>
        <v>1</v>
      </c>
      <c r="DF640">
        <f>IF(DF639="+X",-SIN(DA631*3.14159/180),0)</f>
        <v>0</v>
      </c>
      <c r="DG640">
        <f>-DF640</f>
        <v>0</v>
      </c>
      <c r="DH640">
        <f>IF(DH639="+X",-SIN(DA630*3.14159/180),0)</f>
        <v>-0.28734788556634544</v>
      </c>
      <c r="DI640">
        <f>DH640</f>
        <v>-0.28734788556634544</v>
      </c>
      <c r="DJ640">
        <f>DI640</f>
        <v>-0.28734788556634544</v>
      </c>
      <c r="DK640">
        <f>DJ640</f>
        <v>-0.28734788556634544</v>
      </c>
      <c r="DL640">
        <f>-DH640</f>
        <v>0.28734788556634544</v>
      </c>
      <c r="DM640">
        <f>DL640</f>
        <v>0.28734788556634544</v>
      </c>
      <c r="DN640">
        <f>DM640</f>
        <v>0.28734788556634544</v>
      </c>
      <c r="DO640">
        <f>DN640</f>
        <v>0.28734788556634544</v>
      </c>
      <c r="DQ640" t="str">
        <v>X-component of normal vector (+inward)</v>
      </c>
      <c r="DS640">
        <f>IF(DS639="+X",-1,0)</f>
        <v>0</v>
      </c>
      <c r="DT640">
        <f>IF(DS639="+X",1,0)</f>
        <v>0</v>
      </c>
      <c r="DU640">
        <f>IF(DU639="+X",-1,0)</f>
        <v>-1</v>
      </c>
      <c r="DV640">
        <f>IF(DU639="+X",1,0)</f>
        <v>1</v>
      </c>
      <c r="DW640">
        <f>IF(DW639="+X",-SIN(DR631*3.14159/180),0)</f>
        <v>0</v>
      </c>
      <c r="DX640">
        <f>-DW640</f>
        <v>0</v>
      </c>
      <c r="DY640">
        <f>IF(DY639="+X",-SIN(DR630*3.14159/180),0)</f>
        <v>-0.28734788556634544</v>
      </c>
      <c r="DZ640">
        <f>DY640</f>
        <v>-0.28734788556634544</v>
      </c>
      <c r="EA640">
        <f>DZ640</f>
        <v>-0.28734788556634544</v>
      </c>
      <c r="EB640">
        <f>EA640</f>
        <v>-0.28734788556634544</v>
      </c>
      <c r="EC640">
        <f>-DY640</f>
        <v>0.28734788556634544</v>
      </c>
      <c r="ED640">
        <f>EC640</f>
        <v>0.28734788556634544</v>
      </c>
      <c r="EE640">
        <f>ED640</f>
        <v>0.28734788556634544</v>
      </c>
      <c r="EF640">
        <f>EE640</f>
        <v>0.28734788556634544</v>
      </c>
    </row>
    <row r="641">
      <c r="B641" t="str">
        <v>Y-component of normal vector (+inward)</v>
      </c>
      <c r="D641">
        <f>IF(D639="+X",0,-1)</f>
        <v>0</v>
      </c>
      <c r="E641">
        <f>IF(D639="+X",0,1)</f>
        <v>0</v>
      </c>
      <c r="F641">
        <f>IF(F639="+X",0,-1)</f>
        <v>-1</v>
      </c>
      <c r="G641">
        <f>IF(F639="+X",0,1)</f>
        <v>1</v>
      </c>
      <c r="H641">
        <f>IF(H639="+Y",-SIN(C631*3.14159/180),0)</f>
        <v>0</v>
      </c>
      <c r="I641">
        <f>-H641</f>
        <v>0</v>
      </c>
      <c r="J641">
        <f>IF(J639="+Y",-SIN(C630*3.14159/180),0)</f>
        <v>-0.5144957554275266</v>
      </c>
      <c r="K641">
        <f>J641</f>
        <v>-0.5144957554275266</v>
      </c>
      <c r="L641">
        <f>K641</f>
        <v>-0.5144957554275266</v>
      </c>
      <c r="M641">
        <f>L641</f>
        <v>-0.5144957554275266</v>
      </c>
      <c r="N641">
        <f>-J641</f>
        <v>0.5144957554275266</v>
      </c>
      <c r="O641">
        <f>N641</f>
        <v>0.5144957554275266</v>
      </c>
      <c r="P641">
        <f>O641</f>
        <v>0.5144957554275266</v>
      </c>
      <c r="Q641">
        <f>P641</f>
        <v>0.5144957554275266</v>
      </c>
      <c r="S641" t="str">
        <v>Y-component of normal vector (+inward)</v>
      </c>
      <c r="U641">
        <f>IF(U639="+X",0,-1)</f>
        <v>0</v>
      </c>
      <c r="V641">
        <f>IF(U639="+X",0,1)</f>
        <v>0</v>
      </c>
      <c r="W641">
        <f>IF(W639="+X",0,-1)</f>
        <v>-1</v>
      </c>
      <c r="X641">
        <f>IF(W639="+X",0,1)</f>
        <v>1</v>
      </c>
      <c r="Y641">
        <f>IF(Y639="+Y",-SIN(T631*3.14159/180),0)</f>
        <v>0</v>
      </c>
      <c r="Z641">
        <f>-Y641</f>
        <v>0</v>
      </c>
      <c r="AA641">
        <f>IF(AA639="+Y",-SIN(T630*3.14159/180),0)</f>
        <v>-0.5144957554275266</v>
      </c>
      <c r="AB641">
        <f>AA641</f>
        <v>-0.5144957554275266</v>
      </c>
      <c r="AC641">
        <f>AB641</f>
        <v>-0.5144957554275266</v>
      </c>
      <c r="AD641">
        <f>AC641</f>
        <v>-0.5144957554275266</v>
      </c>
      <c r="AE641">
        <f>-AA641</f>
        <v>0.5144957554275266</v>
      </c>
      <c r="AF641">
        <f>AE641</f>
        <v>0.5144957554275266</v>
      </c>
      <c r="AG641">
        <f>AF641</f>
        <v>0.5144957554275266</v>
      </c>
      <c r="AH641">
        <f>AG641</f>
        <v>0.5144957554275266</v>
      </c>
      <c r="AJ641" t="str">
        <v>Y-component of normal vector (+inward)</v>
      </c>
      <c r="AL641">
        <f>IF(AL639="+X",0,-1)</f>
        <v>0</v>
      </c>
      <c r="AM641">
        <f>IF(AL639="+X",0,1)</f>
        <v>0</v>
      </c>
      <c r="AN641">
        <f>IF(AN639="+X",0,-1)</f>
        <v>-1</v>
      </c>
      <c r="AO641">
        <f>IF(AN639="+X",0,1)</f>
        <v>1</v>
      </c>
      <c r="AP641">
        <f>IF(AP639="+Y",-SIN(AK631*3.14159/180),0)</f>
        <v>0</v>
      </c>
      <c r="AQ641">
        <f>-AP641</f>
        <v>0</v>
      </c>
      <c r="AR641">
        <f>IF(AR639="+Y",-SIN(AK630*3.14159/180),0)</f>
        <v>-0.5144957554275266</v>
      </c>
      <c r="AS641">
        <f>AR641</f>
        <v>-0.5144957554275266</v>
      </c>
      <c r="AT641">
        <f>AS641</f>
        <v>-0.5144957554275266</v>
      </c>
      <c r="AU641">
        <f>AT641</f>
        <v>-0.5144957554275266</v>
      </c>
      <c r="AV641">
        <f>-AR641</f>
        <v>0.5144957554275266</v>
      </c>
      <c r="AW641">
        <f>AV641</f>
        <v>0.5144957554275266</v>
      </c>
      <c r="AX641">
        <f>AW641</f>
        <v>0.5144957554275266</v>
      </c>
      <c r="AY641">
        <f>AX641</f>
        <v>0.5144957554275266</v>
      </c>
      <c r="BA641" t="str">
        <v>Y-component of normal vector (+inward)</v>
      </c>
      <c r="BC641">
        <f>IF(BC639="+X",0,-1)</f>
        <v>0</v>
      </c>
      <c r="BD641">
        <f>IF(BC639="+X",0,1)</f>
        <v>0</v>
      </c>
      <c r="BE641">
        <f>IF(BE639="+X",0,-1)</f>
        <v>-1</v>
      </c>
      <c r="BF641">
        <f>IF(BE639="+X",0,1)</f>
        <v>1</v>
      </c>
      <c r="BG641">
        <f>IF(BG639="+Y",-SIN(BB631*3.14159/180),0)</f>
        <v>0</v>
      </c>
      <c r="BH641">
        <f>-BG641</f>
        <v>0</v>
      </c>
      <c r="BI641">
        <f>IF(BI639="+Y",-SIN(BB630*3.14159/180),0)</f>
        <v>-0.5144957554275266</v>
      </c>
      <c r="BJ641">
        <f>BI641</f>
        <v>-0.5144957554275266</v>
      </c>
      <c r="BK641">
        <f>BJ641</f>
        <v>-0.5144957554275266</v>
      </c>
      <c r="BL641">
        <f>BK641</f>
        <v>-0.5144957554275266</v>
      </c>
      <c r="BM641">
        <f>-BI641</f>
        <v>0.5144957554275266</v>
      </c>
      <c r="BN641">
        <f>BM641</f>
        <v>0.5144957554275266</v>
      </c>
      <c r="BO641">
        <f>BN641</f>
        <v>0.5144957554275266</v>
      </c>
      <c r="BP641">
        <f>BO641</f>
        <v>0.5144957554275266</v>
      </c>
      <c r="BR641" t="str">
        <v>Y-component of normal vector (+inward)</v>
      </c>
      <c r="BT641">
        <f>IF(BT639="+X",0,-1)</f>
        <v>-1</v>
      </c>
      <c r="BU641">
        <f>IF(BT639="+X",0,1)</f>
        <v>1</v>
      </c>
      <c r="BV641">
        <f>IF(BV639="+X",0,-1)</f>
        <v>0</v>
      </c>
      <c r="BW641">
        <f>IF(BV639="+X",0,1)</f>
        <v>0</v>
      </c>
      <c r="BX641">
        <f>IF(BX639="+Y",-SIN(BS631*3.14159/180),0)</f>
        <v>-0.5144957554275266</v>
      </c>
      <c r="BY641">
        <f>-BX641</f>
        <v>0.5144957554275266</v>
      </c>
      <c r="BZ641">
        <f>IF(BZ639="+Y",-SIN(BS630*3.14159/180),0)</f>
        <v>0</v>
      </c>
      <c r="CA641">
        <f>BZ641</f>
        <v>0</v>
      </c>
      <c r="CB641">
        <f>CA641</f>
        <v>0</v>
      </c>
      <c r="CC641">
        <f>CB641</f>
        <v>0</v>
      </c>
      <c r="CD641">
        <f>-BZ641</f>
        <v>0</v>
      </c>
      <c r="CE641">
        <f>CD641</f>
        <v>0</v>
      </c>
      <c r="CF641">
        <f>CE641</f>
        <v>0</v>
      </c>
      <c r="CG641">
        <f>CF641</f>
        <v>0</v>
      </c>
      <c r="CI641" t="str">
        <v>Y-component of normal vector (+inward)</v>
      </c>
      <c r="CK641">
        <f>IF(CK639="+X",0,-1)</f>
        <v>-1</v>
      </c>
      <c r="CL641">
        <f>IF(CK639="+X",0,1)</f>
        <v>1</v>
      </c>
      <c r="CM641">
        <f>IF(CM639="+X",0,-1)</f>
        <v>0</v>
      </c>
      <c r="CN641">
        <f>IF(CM639="+X",0,1)</f>
        <v>0</v>
      </c>
      <c r="CO641">
        <f>IF(CO639="+Y",-SIN(CJ631*3.14159/180),0)</f>
        <v>-0.5144957554275266</v>
      </c>
      <c r="CP641">
        <f>-CO641</f>
        <v>0.5144957554275266</v>
      </c>
      <c r="CQ641">
        <f>IF(CQ639="+Y",-SIN(CJ630*3.14159/180),0)</f>
        <v>0</v>
      </c>
      <c r="CR641">
        <f>CQ641</f>
        <v>0</v>
      </c>
      <c r="CS641">
        <f>CR641</f>
        <v>0</v>
      </c>
      <c r="CT641">
        <f>CS641</f>
        <v>0</v>
      </c>
      <c r="CU641">
        <f>-CQ641</f>
        <v>0</v>
      </c>
      <c r="CV641">
        <f>CU641</f>
        <v>0</v>
      </c>
      <c r="CW641">
        <f>CV641</f>
        <v>0</v>
      </c>
      <c r="CX641">
        <f>CW641</f>
        <v>0</v>
      </c>
      <c r="CZ641" t="str">
        <v>Y-component of normal vector (+inward)</v>
      </c>
      <c r="DB641">
        <f>IF(DB639="+X",0,-1)</f>
        <v>-1</v>
      </c>
      <c r="DC641">
        <f>IF(DB639="+X",0,1)</f>
        <v>1</v>
      </c>
      <c r="DD641">
        <f>IF(DD639="+X",0,-1)</f>
        <v>0</v>
      </c>
      <c r="DE641">
        <f>IF(DD639="+X",0,1)</f>
        <v>0</v>
      </c>
      <c r="DF641">
        <f>IF(DF639="+Y",-SIN(DA631*3.14159/180),0)</f>
        <v>-0.5144957554275266</v>
      </c>
      <c r="DG641">
        <f>-DF641</f>
        <v>0.5144957554275266</v>
      </c>
      <c r="DH641">
        <f>IF(DH639="+Y",-SIN(DA630*3.14159/180),0)</f>
        <v>0</v>
      </c>
      <c r="DI641">
        <f>DH641</f>
        <v>0</v>
      </c>
      <c r="DJ641">
        <f>DI641</f>
        <v>0</v>
      </c>
      <c r="DK641">
        <f>DJ641</f>
        <v>0</v>
      </c>
      <c r="DL641">
        <f>-DH641</f>
        <v>0</v>
      </c>
      <c r="DM641">
        <f>DL641</f>
        <v>0</v>
      </c>
      <c r="DN641">
        <f>DM641</f>
        <v>0</v>
      </c>
      <c r="DO641">
        <f>DN641</f>
        <v>0</v>
      </c>
      <c r="DQ641" t="str">
        <v>Y-component of normal vector (+inward)</v>
      </c>
      <c r="DS641">
        <f>IF(DS639="+X",0,-1)</f>
        <v>-1</v>
      </c>
      <c r="DT641">
        <f>IF(DS639="+X",0,1)</f>
        <v>1</v>
      </c>
      <c r="DU641">
        <f>IF(DU639="+X",0,-1)</f>
        <v>0</v>
      </c>
      <c r="DV641">
        <f>IF(DU639="+X",0,1)</f>
        <v>0</v>
      </c>
      <c r="DW641">
        <f>IF(DW639="+Y",-SIN(DR631*3.14159/180),0)</f>
        <v>-0.5144957554275266</v>
      </c>
      <c r="DX641">
        <f>-DW641</f>
        <v>0.5144957554275266</v>
      </c>
      <c r="DY641">
        <f>IF(DY639="+Y",-SIN(DR630*3.14159/180),0)</f>
        <v>0</v>
      </c>
      <c r="DZ641">
        <f>DY641</f>
        <v>0</v>
      </c>
      <c r="EA641">
        <f>DZ641</f>
        <v>0</v>
      </c>
      <c r="EB641">
        <f>EA641</f>
        <v>0</v>
      </c>
      <c r="EC641">
        <f>-DY641</f>
        <v>0</v>
      </c>
      <c r="ED641">
        <f>EC641</f>
        <v>0</v>
      </c>
      <c r="EE641">
        <f>ED641</f>
        <v>0</v>
      </c>
      <c r="EF641">
        <f>EE641</f>
        <v>0</v>
      </c>
    </row>
    <row r="642">
      <c r="B642" t="str">
        <v>Z-component of normal vector (+inward)</v>
      </c>
      <c r="D642">
        <v>0</v>
      </c>
      <c r="E642">
        <v>0</v>
      </c>
      <c r="F642">
        <v>0</v>
      </c>
      <c r="G642">
        <v>0</v>
      </c>
      <c r="H642">
        <f>-COS(C631*3.14159/180)</f>
        <v>-0.9578262852211514</v>
      </c>
      <c r="I642">
        <f>H642</f>
        <v>-0.9578262852211514</v>
      </c>
      <c r="J642">
        <f>-COS(C630*3.14159/180)</f>
        <v>-0.8574929257125442</v>
      </c>
      <c r="K642">
        <f>J642</f>
        <v>-0.8574929257125442</v>
      </c>
      <c r="L642">
        <f>K642</f>
        <v>-0.8574929257125442</v>
      </c>
      <c r="M642">
        <f>L642</f>
        <v>-0.8574929257125442</v>
      </c>
      <c r="N642">
        <f>J642</f>
        <v>-0.8574929257125442</v>
      </c>
      <c r="O642">
        <f>N642</f>
        <v>-0.8574929257125442</v>
      </c>
      <c r="P642">
        <f>O642</f>
        <v>-0.8574929257125442</v>
      </c>
      <c r="Q642">
        <f>P642</f>
        <v>-0.8574929257125442</v>
      </c>
      <c r="S642" t="str">
        <v>Z-component of normal vector (+inward)</v>
      </c>
      <c r="U642">
        <v>0</v>
      </c>
      <c r="V642">
        <v>0</v>
      </c>
      <c r="W642">
        <v>0</v>
      </c>
      <c r="X642">
        <v>0</v>
      </c>
      <c r="Y642">
        <f>-COS(T631*3.14159/180)</f>
        <v>-0.9578262852211514</v>
      </c>
      <c r="Z642">
        <f>Y642</f>
        <v>-0.9578262852211514</v>
      </c>
      <c r="AA642">
        <f>-COS(T630*3.14159/180)</f>
        <v>-0.8574929257125442</v>
      </c>
      <c r="AB642">
        <f>AA642</f>
        <v>-0.8574929257125442</v>
      </c>
      <c r="AC642">
        <f>AB642</f>
        <v>-0.8574929257125442</v>
      </c>
      <c r="AD642">
        <f>AC642</f>
        <v>-0.8574929257125442</v>
      </c>
      <c r="AE642">
        <f>AA642</f>
        <v>-0.8574929257125442</v>
      </c>
      <c r="AF642">
        <f>AE642</f>
        <v>-0.8574929257125442</v>
      </c>
      <c r="AG642">
        <f>AF642</f>
        <v>-0.8574929257125442</v>
      </c>
      <c r="AH642">
        <f>AG642</f>
        <v>-0.8574929257125442</v>
      </c>
      <c r="AJ642" t="str">
        <v>Z-component of normal vector (+inward)</v>
      </c>
      <c r="AL642">
        <v>0</v>
      </c>
      <c r="AM642">
        <v>0</v>
      </c>
      <c r="AN642">
        <v>0</v>
      </c>
      <c r="AO642">
        <v>0</v>
      </c>
      <c r="AP642">
        <f>-COS(AK631*3.14159/180)</f>
        <v>-0.9578262852211514</v>
      </c>
      <c r="AQ642">
        <f>AP642</f>
        <v>-0.9578262852211514</v>
      </c>
      <c r="AR642">
        <f>-COS(AK630*3.14159/180)</f>
        <v>-0.8574929257125442</v>
      </c>
      <c r="AS642">
        <f>AR642</f>
        <v>-0.8574929257125442</v>
      </c>
      <c r="AT642">
        <f>AS642</f>
        <v>-0.8574929257125442</v>
      </c>
      <c r="AU642">
        <f>AT642</f>
        <v>-0.8574929257125442</v>
      </c>
      <c r="AV642">
        <f>AR642</f>
        <v>-0.8574929257125442</v>
      </c>
      <c r="AW642">
        <f>AV642</f>
        <v>-0.8574929257125442</v>
      </c>
      <c r="AX642">
        <f>AW642</f>
        <v>-0.8574929257125442</v>
      </c>
      <c r="AY642">
        <f>AX642</f>
        <v>-0.8574929257125442</v>
      </c>
      <c r="BA642" t="str">
        <v>Z-component of normal vector (+inward)</v>
      </c>
      <c r="BC642">
        <v>0</v>
      </c>
      <c r="BD642">
        <v>0</v>
      </c>
      <c r="BE642">
        <v>0</v>
      </c>
      <c r="BF642">
        <v>0</v>
      </c>
      <c r="BG642">
        <f>-COS(BB631*3.14159/180)</f>
        <v>-0.9578262852211514</v>
      </c>
      <c r="BH642">
        <f>BG642</f>
        <v>-0.9578262852211514</v>
      </c>
      <c r="BI642">
        <f>-COS(BB630*3.14159/180)</f>
        <v>-0.8574929257125442</v>
      </c>
      <c r="BJ642">
        <f>BI642</f>
        <v>-0.8574929257125442</v>
      </c>
      <c r="BK642">
        <f>BJ642</f>
        <v>-0.8574929257125442</v>
      </c>
      <c r="BL642">
        <f>BK642</f>
        <v>-0.8574929257125442</v>
      </c>
      <c r="BM642">
        <f>BI642</f>
        <v>-0.8574929257125442</v>
      </c>
      <c r="BN642">
        <f>BM642</f>
        <v>-0.8574929257125442</v>
      </c>
      <c r="BO642">
        <f>BN642</f>
        <v>-0.8574929257125442</v>
      </c>
      <c r="BP642">
        <f>BO642</f>
        <v>-0.8574929257125442</v>
      </c>
      <c r="BR642" t="str">
        <v>Z-component of normal vector (+inward)</v>
      </c>
      <c r="BT642">
        <v>0</v>
      </c>
      <c r="BU642">
        <v>0</v>
      </c>
      <c r="BV642">
        <v>0</v>
      </c>
      <c r="BW642">
        <v>0</v>
      </c>
      <c r="BX642">
        <f>-COS(BS631*3.14159/180)</f>
        <v>-0.8574929257125442</v>
      </c>
      <c r="BY642">
        <f>BX642</f>
        <v>-0.8574929257125442</v>
      </c>
      <c r="BZ642">
        <f>-COS(BS630*3.14159/180)</f>
        <v>-0.9578262852211514</v>
      </c>
      <c r="CA642">
        <f>BZ642</f>
        <v>-0.9578262852211514</v>
      </c>
      <c r="CB642">
        <f>CA642</f>
        <v>-0.9578262852211514</v>
      </c>
      <c r="CC642">
        <f>CB642</f>
        <v>-0.9578262852211514</v>
      </c>
      <c r="CD642">
        <f>BZ642</f>
        <v>-0.9578262852211514</v>
      </c>
      <c r="CE642">
        <f>CD642</f>
        <v>-0.9578262852211514</v>
      </c>
      <c r="CF642">
        <f>CE642</f>
        <v>-0.9578262852211514</v>
      </c>
      <c r="CG642">
        <f>CF642</f>
        <v>-0.9578262852211514</v>
      </c>
      <c r="CI642" t="str">
        <v>Z-component of normal vector (+inward)</v>
      </c>
      <c r="CK642">
        <v>0</v>
      </c>
      <c r="CL642">
        <v>0</v>
      </c>
      <c r="CM642">
        <v>0</v>
      </c>
      <c r="CN642">
        <v>0</v>
      </c>
      <c r="CO642">
        <f>-COS(CJ631*3.14159/180)</f>
        <v>-0.8574929257125442</v>
      </c>
      <c r="CP642">
        <f>CO642</f>
        <v>-0.8574929257125442</v>
      </c>
      <c r="CQ642">
        <f>-COS(CJ630*3.14159/180)</f>
        <v>-0.9578262852211514</v>
      </c>
      <c r="CR642">
        <f>CQ642</f>
        <v>-0.9578262852211514</v>
      </c>
      <c r="CS642">
        <f>CR642</f>
        <v>-0.9578262852211514</v>
      </c>
      <c r="CT642">
        <f>CS642</f>
        <v>-0.9578262852211514</v>
      </c>
      <c r="CU642">
        <f>CQ642</f>
        <v>-0.9578262852211514</v>
      </c>
      <c r="CV642">
        <f>CU642</f>
        <v>-0.9578262852211514</v>
      </c>
      <c r="CW642">
        <f>CV642</f>
        <v>-0.9578262852211514</v>
      </c>
      <c r="CX642">
        <f>CW642</f>
        <v>-0.9578262852211514</v>
      </c>
      <c r="CZ642" t="str">
        <v>Z-component of normal vector (+inward)</v>
      </c>
      <c r="DB642">
        <v>0</v>
      </c>
      <c r="DC642">
        <v>0</v>
      </c>
      <c r="DD642">
        <v>0</v>
      </c>
      <c r="DE642">
        <v>0</v>
      </c>
      <c r="DF642">
        <f>-COS(DA631*3.14159/180)</f>
        <v>-0.8574929257125442</v>
      </c>
      <c r="DG642">
        <f>DF642</f>
        <v>-0.8574929257125442</v>
      </c>
      <c r="DH642">
        <f>-COS(DA630*3.14159/180)</f>
        <v>-0.9578262852211514</v>
      </c>
      <c r="DI642">
        <f>DH642</f>
        <v>-0.9578262852211514</v>
      </c>
      <c r="DJ642">
        <f>DI642</f>
        <v>-0.9578262852211514</v>
      </c>
      <c r="DK642">
        <f>DJ642</f>
        <v>-0.9578262852211514</v>
      </c>
      <c r="DL642">
        <f>DH642</f>
        <v>-0.9578262852211514</v>
      </c>
      <c r="DM642">
        <f>DL642</f>
        <v>-0.9578262852211514</v>
      </c>
      <c r="DN642">
        <f>DM642</f>
        <v>-0.9578262852211514</v>
      </c>
      <c r="DO642">
        <f>DN642</f>
        <v>-0.9578262852211514</v>
      </c>
      <c r="DQ642" t="str">
        <v>Z-component of normal vector (+inward)</v>
      </c>
      <c r="DS642">
        <v>0</v>
      </c>
      <c r="DT642">
        <v>0</v>
      </c>
      <c r="DU642">
        <v>0</v>
      </c>
      <c r="DV642">
        <v>0</v>
      </c>
      <c r="DW642">
        <f>-COS(DR631*3.14159/180)</f>
        <v>-0.8574929257125442</v>
      </c>
      <c r="DX642">
        <f>DW642</f>
        <v>-0.8574929257125442</v>
      </c>
      <c r="DY642">
        <f>-COS(DR630*3.14159/180)</f>
        <v>-0.9578262852211514</v>
      </c>
      <c r="DZ642">
        <f>DY642</f>
        <v>-0.9578262852211514</v>
      </c>
      <c r="EA642">
        <f>DZ642</f>
        <v>-0.9578262852211514</v>
      </c>
      <c r="EB642">
        <f>EA642</f>
        <v>-0.9578262852211514</v>
      </c>
      <c r="EC642">
        <f>DY642</f>
        <v>-0.9578262852211514</v>
      </c>
      <c r="ED642">
        <f>EC642</f>
        <v>-0.9578262852211514</v>
      </c>
      <c r="EE642">
        <f>ED642</f>
        <v>-0.9578262852211514</v>
      </c>
      <c r="EF642">
        <f>EE642</f>
        <v>-0.9578262852211514</v>
      </c>
    </row>
    <row r="643">
      <c r="B643" t="str">
        <v>Overturn moment arm for X component</v>
      </c>
      <c r="C643" t="str">
        <v>ft</v>
      </c>
      <c r="D643">
        <f>IF(D639="+X",C632/2,0)</f>
        <v>4</v>
      </c>
      <c r="E643">
        <f>IF(D639="+X",C632/2,0)</f>
        <v>4</v>
      </c>
      <c r="F643">
        <v>0</v>
      </c>
      <c r="G643">
        <v>0</v>
      </c>
      <c r="H643">
        <f>IF(H639="+X",C632+(C627+2*C629)*C634/3/(C627+C629),0)</f>
        <v>10</v>
      </c>
      <c r="I643">
        <f>H643</f>
        <v>10</v>
      </c>
      <c r="J643">
        <v>0</v>
      </c>
      <c r="K643">
        <v>0</v>
      </c>
      <c r="L643">
        <v>0</v>
      </c>
      <c r="M643">
        <v>0</v>
      </c>
      <c r="N643">
        <v>0</v>
      </c>
      <c r="O643">
        <v>0</v>
      </c>
      <c r="P643">
        <v>0</v>
      </c>
      <c r="Q643">
        <v>0</v>
      </c>
      <c r="S643" t="str">
        <v>Overturn moment arm for X component</v>
      </c>
      <c r="T643" t="str">
        <v>ft</v>
      </c>
      <c r="U643">
        <f>IF(U639="+X",T632/2,0)</f>
        <v>4</v>
      </c>
      <c r="V643">
        <f>IF(U639="+X",T632/2,0)</f>
        <v>4</v>
      </c>
      <c r="W643">
        <v>0</v>
      </c>
      <c r="X643">
        <v>0</v>
      </c>
      <c r="Y643">
        <f>IF(Y639="+X",T632+(T627+2*T629)*T634/3/(T627+T629),0)</f>
        <v>10</v>
      </c>
      <c r="Z643">
        <f>Y643</f>
        <v>10</v>
      </c>
      <c r="AA643">
        <v>0</v>
      </c>
      <c r="AB643">
        <v>0</v>
      </c>
      <c r="AC643">
        <v>0</v>
      </c>
      <c r="AD643">
        <v>0</v>
      </c>
      <c r="AE643">
        <v>0</v>
      </c>
      <c r="AF643">
        <v>0</v>
      </c>
      <c r="AG643">
        <v>0</v>
      </c>
      <c r="AH643">
        <v>0</v>
      </c>
      <c r="AJ643" t="str">
        <v>Overturn moment arm for X component</v>
      </c>
      <c r="AK643" t="str">
        <v>ft</v>
      </c>
      <c r="AL643">
        <f>IF(AL639="+X",AK632/2,0)</f>
        <v>4</v>
      </c>
      <c r="AM643">
        <f>IF(AL639="+X",AK632/2,0)</f>
        <v>4</v>
      </c>
      <c r="AN643">
        <v>0</v>
      </c>
      <c r="AO643">
        <v>0</v>
      </c>
      <c r="AP643">
        <f>IF(AP639="+X",AK632+(AK627+2*AK629)*AK634/3/(AK627+AK629),0)</f>
        <v>10</v>
      </c>
      <c r="AQ643">
        <f>AP643</f>
        <v>10</v>
      </c>
      <c r="AR643">
        <v>0</v>
      </c>
      <c r="AS643">
        <v>0</v>
      </c>
      <c r="AT643">
        <v>0</v>
      </c>
      <c r="AU643">
        <v>0</v>
      </c>
      <c r="AV643">
        <v>0</v>
      </c>
      <c r="AW643">
        <v>0</v>
      </c>
      <c r="AX643">
        <v>0</v>
      </c>
      <c r="AY643">
        <v>0</v>
      </c>
      <c r="BA643" t="str">
        <v>Overturn moment arm for X component</v>
      </c>
      <c r="BB643" t="str">
        <v>ft</v>
      </c>
      <c r="BC643">
        <f>IF(BC639="+X",BB632/2,0)</f>
        <v>4</v>
      </c>
      <c r="BD643">
        <f>IF(BC639="+X",BB632/2,0)</f>
        <v>4</v>
      </c>
      <c r="BE643">
        <v>0</v>
      </c>
      <c r="BF643">
        <v>0</v>
      </c>
      <c r="BG643">
        <f>IF(BG639="+X",BB632+(BB627+2*BB629)*BB634/3/(BB627+BB629),0)</f>
        <v>10</v>
      </c>
      <c r="BH643">
        <f>BG643</f>
        <v>10</v>
      </c>
      <c r="BI643">
        <v>0</v>
      </c>
      <c r="BJ643">
        <v>0</v>
      </c>
      <c r="BK643">
        <v>0</v>
      </c>
      <c r="BL643">
        <v>0</v>
      </c>
      <c r="BM643">
        <v>0</v>
      </c>
      <c r="BN643">
        <v>0</v>
      </c>
      <c r="BO643">
        <v>0</v>
      </c>
      <c r="BP643">
        <v>0</v>
      </c>
      <c r="BR643" t="str">
        <v>Overturn moment arm for X component</v>
      </c>
      <c r="BS643" t="str">
        <v>ft</v>
      </c>
      <c r="BT643">
        <f>IF(BT639="+X",BS632/2,0)</f>
        <v>0</v>
      </c>
      <c r="BU643">
        <f>IF(BT639="+X",BS632/2,0)</f>
        <v>0</v>
      </c>
      <c r="BV643">
        <v>0</v>
      </c>
      <c r="BW643">
        <v>0</v>
      </c>
      <c r="BX643">
        <f>IF(BX639="+X",BS632+(BS627+2*BS629)*BS634/3/(BS627+BS629),0)</f>
        <v>0</v>
      </c>
      <c r="BY643">
        <f>BX643</f>
        <v>0</v>
      </c>
      <c r="BZ643">
        <v>0</v>
      </c>
      <c r="CA643">
        <v>0</v>
      </c>
      <c r="CB643">
        <v>0</v>
      </c>
      <c r="CC643">
        <v>0</v>
      </c>
      <c r="CD643">
        <v>0</v>
      </c>
      <c r="CE643">
        <v>0</v>
      </c>
      <c r="CF643">
        <v>0</v>
      </c>
      <c r="CG643">
        <v>0</v>
      </c>
      <c r="CI643" t="str">
        <v>Overturn moment arm for X component</v>
      </c>
      <c r="CJ643" t="str">
        <v>ft</v>
      </c>
      <c r="CK643">
        <f>IF(CK639="+X",CJ632/2,0)</f>
        <v>0</v>
      </c>
      <c r="CL643">
        <f>IF(CK639="+X",CJ632/2,0)</f>
        <v>0</v>
      </c>
      <c r="CM643">
        <v>0</v>
      </c>
      <c r="CN643">
        <v>0</v>
      </c>
      <c r="CO643">
        <f>IF(CO639="+X",CJ632+(CJ627+2*CJ629)*CJ634/3/(CJ627+CJ629),0)</f>
        <v>0</v>
      </c>
      <c r="CP643">
        <f>CO643</f>
        <v>0</v>
      </c>
      <c r="CQ643">
        <v>0</v>
      </c>
      <c r="CR643">
        <v>0</v>
      </c>
      <c r="CS643">
        <v>0</v>
      </c>
      <c r="CT643">
        <v>0</v>
      </c>
      <c r="CU643">
        <v>0</v>
      </c>
      <c r="CV643">
        <v>0</v>
      </c>
      <c r="CW643">
        <v>0</v>
      </c>
      <c r="CX643">
        <v>0</v>
      </c>
      <c r="CZ643" t="str">
        <v>Overturn moment arm for X component</v>
      </c>
      <c r="DA643" t="str">
        <v>ft</v>
      </c>
      <c r="DB643">
        <f>IF(DB639="+X",DA632/2,0)</f>
        <v>0</v>
      </c>
      <c r="DC643">
        <f>IF(DB639="+X",DA632/2,0)</f>
        <v>0</v>
      </c>
      <c r="DD643">
        <v>0</v>
      </c>
      <c r="DE643">
        <v>0</v>
      </c>
      <c r="DF643">
        <f>IF(DF639="+X",DA632+(DA627+2*DA629)*DA634/3/(DA627+DA629),0)</f>
        <v>0</v>
      </c>
      <c r="DG643">
        <f>DF643</f>
        <v>0</v>
      </c>
      <c r="DH643">
        <v>0</v>
      </c>
      <c r="DI643">
        <v>0</v>
      </c>
      <c r="DJ643">
        <v>0</v>
      </c>
      <c r="DK643">
        <v>0</v>
      </c>
      <c r="DL643">
        <v>0</v>
      </c>
      <c r="DM643">
        <v>0</v>
      </c>
      <c r="DN643">
        <v>0</v>
      </c>
      <c r="DO643">
        <v>0</v>
      </c>
      <c r="DQ643" t="str">
        <v>Overturn moment arm for X component</v>
      </c>
      <c r="DR643" t="str">
        <v>ft</v>
      </c>
      <c r="DS643">
        <f>IF(DS639="+X",DR632/2,0)</f>
        <v>0</v>
      </c>
      <c r="DT643">
        <f>IF(DS639="+X",DR632/2,0)</f>
        <v>0</v>
      </c>
      <c r="DU643">
        <v>0</v>
      </c>
      <c r="DV643">
        <v>0</v>
      </c>
      <c r="DW643">
        <f>IF(DW639="+X",DR632+(DR627+2*DR629)*DR634/3/(DR627+DR629),0)</f>
        <v>0</v>
      </c>
      <c r="DX643">
        <f>DW643</f>
        <v>0</v>
      </c>
      <c r="DY643">
        <v>0</v>
      </c>
      <c r="DZ643">
        <v>0</v>
      </c>
      <c r="EA643">
        <v>0</v>
      </c>
      <c r="EB643">
        <v>0</v>
      </c>
      <c r="EC643">
        <v>0</v>
      </c>
      <c r="ED643">
        <v>0</v>
      </c>
      <c r="EE643">
        <v>0</v>
      </c>
      <c r="EF643">
        <v>0</v>
      </c>
    </row>
    <row r="644">
      <c r="B644" t="str">
        <v>Overturn moment arm for Y component</v>
      </c>
      <c r="C644" t="str">
        <v>ft</v>
      </c>
      <c r="D644">
        <f>IF(D639="+X",0,C632/2)</f>
        <v>0</v>
      </c>
      <c r="E644">
        <f>IF(D639="+X",0,C632/2)</f>
        <v>0</v>
      </c>
      <c r="F644">
        <v>0</v>
      </c>
      <c r="G644">
        <v>0</v>
      </c>
      <c r="H644">
        <f>IF(H639="+Y",C632+(C627+2*C629)*C634/3/(C627+C629),0)</f>
        <v>0</v>
      </c>
      <c r="I644">
        <f>H644</f>
        <v>0</v>
      </c>
      <c r="J644">
        <v>0</v>
      </c>
      <c r="K644">
        <v>0</v>
      </c>
      <c r="L644">
        <v>0</v>
      </c>
      <c r="M644">
        <v>0</v>
      </c>
      <c r="N644">
        <v>0</v>
      </c>
      <c r="O644">
        <v>0</v>
      </c>
      <c r="P644">
        <v>0</v>
      </c>
      <c r="Q644">
        <v>0</v>
      </c>
      <c r="S644" t="str">
        <v>Overturn moment arm for Y component</v>
      </c>
      <c r="T644" t="str">
        <v>ft</v>
      </c>
      <c r="U644">
        <f>IF(U639="+X",0,T632/2)</f>
        <v>0</v>
      </c>
      <c r="V644">
        <f>IF(U639="+X",0,T632/2)</f>
        <v>0</v>
      </c>
      <c r="W644">
        <v>0</v>
      </c>
      <c r="X644">
        <v>0</v>
      </c>
      <c r="Y644">
        <f>IF(Y639="+Y",T632+(T627+2*T629)*T634/3/(T627+T629),0)</f>
        <v>0</v>
      </c>
      <c r="Z644">
        <f>Y644</f>
        <v>0</v>
      </c>
      <c r="AA644">
        <v>0</v>
      </c>
      <c r="AB644">
        <v>0</v>
      </c>
      <c r="AC644">
        <v>0</v>
      </c>
      <c r="AD644">
        <v>0</v>
      </c>
      <c r="AE644">
        <v>0</v>
      </c>
      <c r="AF644">
        <v>0</v>
      </c>
      <c r="AG644">
        <v>0</v>
      </c>
      <c r="AH644">
        <v>0</v>
      </c>
      <c r="AJ644" t="str">
        <v>Overturn moment arm for Y component</v>
      </c>
      <c r="AK644" t="str">
        <v>ft</v>
      </c>
      <c r="AL644">
        <f>IF(AL639="+X",0,AK632/2)</f>
        <v>0</v>
      </c>
      <c r="AM644">
        <f>IF(AL639="+X",0,AK632/2)</f>
        <v>0</v>
      </c>
      <c r="AN644">
        <v>0</v>
      </c>
      <c r="AO644">
        <v>0</v>
      </c>
      <c r="AP644">
        <f>IF(AP639="+Y",AK632+(AK627+2*AK629)*AK634/3/(AK627+AK629),0)</f>
        <v>0</v>
      </c>
      <c r="AQ644">
        <f>AP644</f>
        <v>0</v>
      </c>
      <c r="AR644">
        <v>0</v>
      </c>
      <c r="AS644">
        <v>0</v>
      </c>
      <c r="AT644">
        <v>0</v>
      </c>
      <c r="AU644">
        <v>0</v>
      </c>
      <c r="AV644">
        <v>0</v>
      </c>
      <c r="AW644">
        <v>0</v>
      </c>
      <c r="AX644">
        <v>0</v>
      </c>
      <c r="AY644">
        <v>0</v>
      </c>
      <c r="BA644" t="str">
        <v>Overturn moment arm for Y component</v>
      </c>
      <c r="BB644" t="str">
        <v>ft</v>
      </c>
      <c r="BC644">
        <f>IF(BC639="+X",0,BB632/2)</f>
        <v>0</v>
      </c>
      <c r="BD644">
        <f>IF(BC639="+X",0,BB632/2)</f>
        <v>0</v>
      </c>
      <c r="BE644">
        <v>0</v>
      </c>
      <c r="BF644">
        <v>0</v>
      </c>
      <c r="BG644">
        <f>IF(BG639="+Y",BB632+(BB627+2*BB629)*BB634/3/(BB627+BB629),0)</f>
        <v>0</v>
      </c>
      <c r="BH644">
        <f>BG644</f>
        <v>0</v>
      </c>
      <c r="BI644">
        <v>0</v>
      </c>
      <c r="BJ644">
        <v>0</v>
      </c>
      <c r="BK644">
        <v>0</v>
      </c>
      <c r="BL644">
        <v>0</v>
      </c>
      <c r="BM644">
        <v>0</v>
      </c>
      <c r="BN644">
        <v>0</v>
      </c>
      <c r="BO644">
        <v>0</v>
      </c>
      <c r="BP644">
        <v>0</v>
      </c>
      <c r="BR644" t="str">
        <v>Overturn moment arm for Y component</v>
      </c>
      <c r="BS644" t="str">
        <v>ft</v>
      </c>
      <c r="BT644">
        <f>IF(BT639="+X",0,BS632/2)</f>
        <v>4</v>
      </c>
      <c r="BU644">
        <f>IF(BT639="+X",0,BS632/2)</f>
        <v>4</v>
      </c>
      <c r="BV644">
        <v>0</v>
      </c>
      <c r="BW644">
        <v>0</v>
      </c>
      <c r="BX644">
        <f>IF(BX639="+Y",BS632+(BS627+2*BS629)*BS634/3/(BS627+BS629),0)</f>
        <v>10</v>
      </c>
      <c r="BY644">
        <f>BX644</f>
        <v>10</v>
      </c>
      <c r="BZ644">
        <v>0</v>
      </c>
      <c r="CA644">
        <v>0</v>
      </c>
      <c r="CB644">
        <v>0</v>
      </c>
      <c r="CC644">
        <v>0</v>
      </c>
      <c r="CD644">
        <v>0</v>
      </c>
      <c r="CE644">
        <v>0</v>
      </c>
      <c r="CF644">
        <v>0</v>
      </c>
      <c r="CG644">
        <v>0</v>
      </c>
      <c r="CI644" t="str">
        <v>Overturn moment arm for Y component</v>
      </c>
      <c r="CJ644" t="str">
        <v>ft</v>
      </c>
      <c r="CK644">
        <f>IF(CK639="+X",0,CJ632/2)</f>
        <v>4</v>
      </c>
      <c r="CL644">
        <f>IF(CK639="+X",0,CJ632/2)</f>
        <v>4</v>
      </c>
      <c r="CM644">
        <v>0</v>
      </c>
      <c r="CN644">
        <v>0</v>
      </c>
      <c r="CO644">
        <f>IF(CO639="+Y",CJ632+(CJ627+2*CJ629)*CJ634/3/(CJ627+CJ629),0)</f>
        <v>10</v>
      </c>
      <c r="CP644">
        <f>CO644</f>
        <v>10</v>
      </c>
      <c r="CQ644">
        <v>0</v>
      </c>
      <c r="CR644">
        <v>0</v>
      </c>
      <c r="CS644">
        <v>0</v>
      </c>
      <c r="CT644">
        <v>0</v>
      </c>
      <c r="CU644">
        <v>0</v>
      </c>
      <c r="CV644">
        <v>0</v>
      </c>
      <c r="CW644">
        <v>0</v>
      </c>
      <c r="CX644">
        <v>0</v>
      </c>
      <c r="CZ644" t="str">
        <v>Overturn moment arm for Y component</v>
      </c>
      <c r="DA644" t="str">
        <v>ft</v>
      </c>
      <c r="DB644">
        <f>IF(DB639="+X",0,DA632/2)</f>
        <v>4</v>
      </c>
      <c r="DC644">
        <f>IF(DB639="+X",0,DA632/2)</f>
        <v>4</v>
      </c>
      <c r="DD644">
        <v>0</v>
      </c>
      <c r="DE644">
        <v>0</v>
      </c>
      <c r="DF644">
        <f>IF(DF639="+Y",DA632+(DA627+2*DA629)*DA634/3/(DA627+DA629),0)</f>
        <v>10</v>
      </c>
      <c r="DG644">
        <f>DF644</f>
        <v>10</v>
      </c>
      <c r="DH644">
        <v>0</v>
      </c>
      <c r="DI644">
        <v>0</v>
      </c>
      <c r="DJ644">
        <v>0</v>
      </c>
      <c r="DK644">
        <v>0</v>
      </c>
      <c r="DL644">
        <v>0</v>
      </c>
      <c r="DM644">
        <v>0</v>
      </c>
      <c r="DN644">
        <v>0</v>
      </c>
      <c r="DO644">
        <v>0</v>
      </c>
      <c r="DQ644" t="str">
        <v>Overturn moment arm for Y component</v>
      </c>
      <c r="DR644" t="str">
        <v>ft</v>
      </c>
      <c r="DS644">
        <f>IF(DS639="+X",0,DR632/2)</f>
        <v>4</v>
      </c>
      <c r="DT644">
        <f>IF(DS639="+X",0,DR632/2)</f>
        <v>4</v>
      </c>
      <c r="DU644">
        <v>0</v>
      </c>
      <c r="DV644">
        <v>0</v>
      </c>
      <c r="DW644">
        <f>IF(DW639="+Y",DR632+(DR627+2*DR629)*DR634/3/(DR627+DR629),0)</f>
        <v>10</v>
      </c>
      <c r="DX644">
        <f>DW644</f>
        <v>10</v>
      </c>
      <c r="DY644">
        <v>0</v>
      </c>
      <c r="DZ644">
        <v>0</v>
      </c>
      <c r="EA644">
        <v>0</v>
      </c>
      <c r="EB644">
        <v>0</v>
      </c>
      <c r="EC644">
        <v>0</v>
      </c>
      <c r="ED644">
        <v>0</v>
      </c>
      <c r="EE644">
        <v>0</v>
      </c>
      <c r="EF644">
        <v>0</v>
      </c>
    </row>
    <row r="645">
      <c r="B645" t="str">
        <v>Overturn moment arm for Z component</v>
      </c>
      <c r="C645" t="str">
        <v>ft</v>
      </c>
      <c r="D645">
        <v>0</v>
      </c>
      <c r="E645">
        <v>0</v>
      </c>
      <c r="F645">
        <v>0</v>
      </c>
      <c r="G645">
        <v>0</v>
      </c>
      <c r="H645">
        <f>IF(H639="+X",C626-(C627+2*C629)*C634/3/(C627+C629)/TAN(C631*3.14159/180),C626-(C627+2*C629)*C634/3/(C627+C629)/TAN(C631*3.14159/180))</f>
        <v>33.333333333333336</v>
      </c>
      <c r="I645">
        <f>IF(H639="+X",(C627+2*C629)*C634/3/(C627+C629)/TAN(C631*3.14159/180),(C627+2*C629)*C634/3/(C627+C629)/TAN(C631*3.14159/180))</f>
        <v>6.666666666666667</v>
      </c>
      <c r="J645">
        <f>C626-J546</f>
        <v>36.333333333333336</v>
      </c>
      <c r="K645">
        <f>C626-K546</f>
        <v>31.444444444444443</v>
      </c>
      <c r="L645">
        <f>C626-L546</f>
        <v>22.984037558685444</v>
      </c>
      <c r="M645">
        <f>C626-M546</f>
        <v>11.99999999999999</v>
      </c>
      <c r="N645">
        <f>J645</f>
        <v>36.333333333333336</v>
      </c>
      <c r="O645">
        <f>K645</f>
        <v>31.444444444444443</v>
      </c>
      <c r="P645">
        <f>L645</f>
        <v>22.984037558685444</v>
      </c>
      <c r="Q645">
        <f>M645</f>
        <v>11.99999999999999</v>
      </c>
      <c r="S645" t="str">
        <v>Overturn moment arm for Z component</v>
      </c>
      <c r="T645" t="str">
        <v>ft</v>
      </c>
      <c r="U645">
        <v>0</v>
      </c>
      <c r="V645">
        <v>0</v>
      </c>
      <c r="W645">
        <v>0</v>
      </c>
      <c r="X645">
        <v>0</v>
      </c>
      <c r="Y645">
        <f>IF(Y639="+X",T626-(T627+2*T629)*T634/3/(T627+T629)/TAN(T631*3.14159/180),T626-(T627+2*T629)*T634/3/(T627+T629)/TAN(T631*3.14159/180))</f>
        <v>33.333333333333336</v>
      </c>
      <c r="Z645">
        <f>IF(Y639="+X",(T627+2*T629)*T634/3/(T627+T629)/TAN(T631*3.14159/180),(T627+2*T629)*T634/3/(T627+T629)/TAN(T631*3.14159/180))</f>
        <v>6.666666666666667</v>
      </c>
      <c r="AA645">
        <f>T626-AA546</f>
        <v>36.333333333333336</v>
      </c>
      <c r="AB645">
        <f>T626-AB546</f>
        <v>31.444444444444443</v>
      </c>
      <c r="AC645">
        <f>T626-AC546</f>
        <v>22.984037558685444</v>
      </c>
      <c r="AD645">
        <f>T626-AD546</f>
        <v>11.99999999999999</v>
      </c>
      <c r="AE645">
        <f>AA645</f>
        <v>36.333333333333336</v>
      </c>
      <c r="AF645">
        <f>AB645</f>
        <v>31.444444444444443</v>
      </c>
      <c r="AG645">
        <f>AC645</f>
        <v>22.984037558685444</v>
      </c>
      <c r="AH645">
        <f>AD645</f>
        <v>11.99999999999999</v>
      </c>
      <c r="AJ645" t="str">
        <v>Overturn moment arm for Z component</v>
      </c>
      <c r="AK645" t="str">
        <v>ft</v>
      </c>
      <c r="AL645">
        <v>0</v>
      </c>
      <c r="AM645">
        <v>0</v>
      </c>
      <c r="AN645">
        <v>0</v>
      </c>
      <c r="AO645">
        <v>0</v>
      </c>
      <c r="AP645">
        <f>IF(AP639="+X",AK626-(AK627+2*AK629)*AK634/3/(AK627+AK629)/TAN(AK631*3.14159/180),AK626-(AK627+2*AK629)*AK634/3/(AK627+AK629)/TAN(AK631*3.14159/180))</f>
        <v>33.333333333333336</v>
      </c>
      <c r="AQ645">
        <f>IF(AP639="+X",(AK627+2*AK629)*AK634/3/(AK627+AK629)/TAN(AK631*3.14159/180),(AK627+2*AK629)*AK634/3/(AK627+AK629)/TAN(AK631*3.14159/180))</f>
        <v>6.666666666666667</v>
      </c>
      <c r="AR645">
        <f>AK626-AR546</f>
        <v>36.333333333333336</v>
      </c>
      <c r="AS645">
        <f>AK626-AS546</f>
        <v>31.444444444444443</v>
      </c>
      <c r="AT645">
        <f>AK626-AT546</f>
        <v>22.984037558685444</v>
      </c>
      <c r="AU645">
        <f>AK626-AU546</f>
        <v>11.99999999999999</v>
      </c>
      <c r="AV645">
        <f>AR645</f>
        <v>36.333333333333336</v>
      </c>
      <c r="AW645">
        <f>AS645</f>
        <v>31.444444444444443</v>
      </c>
      <c r="AX645">
        <f>AT645</f>
        <v>22.984037558685444</v>
      </c>
      <c r="AY645">
        <f>AU645</f>
        <v>11.99999999999999</v>
      </c>
      <c r="BA645" t="str">
        <v>Overturn moment arm for Z component</v>
      </c>
      <c r="BB645" t="str">
        <v>ft</v>
      </c>
      <c r="BC645">
        <v>0</v>
      </c>
      <c r="BD645">
        <v>0</v>
      </c>
      <c r="BE645">
        <v>0</v>
      </c>
      <c r="BF645">
        <v>0</v>
      </c>
      <c r="BG645">
        <f>IF(BG639="+X",BB626-(BB627+2*BB629)*BB634/3/(BB627+BB629)/TAN(BB631*3.14159/180),BB626-(BB627+2*BB629)*BB634/3/(BB627+BB629)/TAN(BB631*3.14159/180))</f>
        <v>33.333333333333336</v>
      </c>
      <c r="BH645">
        <f>IF(BG639="+X",(BB627+2*BB629)*BB634/3/(BB627+BB629)/TAN(BB631*3.14159/180),(BB627+2*BB629)*BB634/3/(BB627+BB629)/TAN(BB631*3.14159/180))</f>
        <v>6.666666666666667</v>
      </c>
      <c r="BI645">
        <f>BB626-BI546</f>
        <v>36.333333333333336</v>
      </c>
      <c r="BJ645">
        <f>BB626-BJ546</f>
        <v>31.444444444444443</v>
      </c>
      <c r="BK645">
        <f>BB626-BK546</f>
        <v>22.984037558685444</v>
      </c>
      <c r="BL645">
        <f>BB626-BL546</f>
        <v>11.99999999999999</v>
      </c>
      <c r="BM645">
        <f>BI645</f>
        <v>36.333333333333336</v>
      </c>
      <c r="BN645">
        <f>BJ645</f>
        <v>31.444444444444443</v>
      </c>
      <c r="BO645">
        <f>BK645</f>
        <v>22.984037558685444</v>
      </c>
      <c r="BP645">
        <f>BL645</f>
        <v>11.99999999999999</v>
      </c>
      <c r="BR645" t="str">
        <v>Overturn moment arm for Z component</v>
      </c>
      <c r="BS645" t="str">
        <v>ft</v>
      </c>
      <c r="BT645">
        <v>0</v>
      </c>
      <c r="BU645">
        <v>0</v>
      </c>
      <c r="BV645">
        <v>0</v>
      </c>
      <c r="BW645">
        <v>0</v>
      </c>
      <c r="BX645">
        <f>IF(BX639="+X",BS626-(BS627+2*BS629)*BS634/3/(BS627+BS629)/TAN(BS631*3.14159/180),BS626-(BS627+2*BS629)*BS634/3/(BS627+BS629)/TAN(BS631*3.14159/180))</f>
        <v>16.666666666666668</v>
      </c>
      <c r="BY645">
        <f>IF(BX639="+X",(BS627+2*BS629)*BS634/3/(BS627+BS629)/TAN(BS631*3.14159/180),(BS627+2*BS629)*BS634/3/(BS627+BS629)/TAN(BS631*3.14159/180))</f>
        <v>3.3333333333333335</v>
      </c>
      <c r="BZ645">
        <f>BS626-BZ546</f>
        <v>16.333333333333332</v>
      </c>
      <c r="CA645">
        <f>BS626-CA546</f>
        <v>11.492018779342722</v>
      </c>
      <c r="CB645">
        <f>BS626-CB546</f>
        <v>5.999999999999995</v>
      </c>
      <c r="CC645">
        <f>BS626-CC546</f>
        <v>20</v>
      </c>
      <c r="CD645">
        <f>BZ645</f>
        <v>16.333333333333332</v>
      </c>
      <c r="CE645">
        <f>CA645</f>
        <v>11.492018779342722</v>
      </c>
      <c r="CF645">
        <f>CB645</f>
        <v>5.999999999999995</v>
      </c>
      <c r="CG645">
        <f>CC645</f>
        <v>20</v>
      </c>
      <c r="CI645" t="str">
        <v>Overturn moment arm for Z component</v>
      </c>
      <c r="CJ645" t="str">
        <v>ft</v>
      </c>
      <c r="CK645">
        <v>0</v>
      </c>
      <c r="CL645">
        <v>0</v>
      </c>
      <c r="CM645">
        <v>0</v>
      </c>
      <c r="CN645">
        <v>0</v>
      </c>
      <c r="CO645">
        <f>IF(CO639="+X",CJ626-(CJ627+2*CJ629)*CJ634/3/(CJ627+CJ629)/TAN(CJ631*3.14159/180),CJ626-(CJ627+2*CJ629)*CJ634/3/(CJ627+CJ629)/TAN(CJ631*3.14159/180))</f>
        <v>16.666666666666668</v>
      </c>
      <c r="CP645">
        <f>IF(CO639="+X",(CJ627+2*CJ629)*CJ634/3/(CJ627+CJ629)/TAN(CJ631*3.14159/180),(CJ627+2*CJ629)*CJ634/3/(CJ627+CJ629)/TAN(CJ631*3.14159/180))</f>
        <v>3.3333333333333335</v>
      </c>
      <c r="CQ645">
        <f>CJ626-CQ546</f>
        <v>16.333333333333332</v>
      </c>
      <c r="CR645">
        <f>CJ626-CR546</f>
        <v>11.492018779342722</v>
      </c>
      <c r="CS645">
        <f>CJ626-CS546</f>
        <v>5.999999999999995</v>
      </c>
      <c r="CT645">
        <f>CJ626-CT546</f>
        <v>20</v>
      </c>
      <c r="CU645">
        <f>CQ645</f>
        <v>16.333333333333332</v>
      </c>
      <c r="CV645">
        <f>CR645</f>
        <v>11.492018779342722</v>
      </c>
      <c r="CW645">
        <f>CS645</f>
        <v>5.999999999999995</v>
      </c>
      <c r="CX645">
        <f>CT645</f>
        <v>20</v>
      </c>
      <c r="CZ645" t="str">
        <v>Overturn moment arm for Z component</v>
      </c>
      <c r="DA645" t="str">
        <v>ft</v>
      </c>
      <c r="DB645">
        <v>0</v>
      </c>
      <c r="DC645">
        <v>0</v>
      </c>
      <c r="DD645">
        <v>0</v>
      </c>
      <c r="DE645">
        <v>0</v>
      </c>
      <c r="DF645">
        <f>IF(DF639="+X",DA626-(DA627+2*DA629)*DA634/3/(DA627+DA629)/TAN(DA631*3.14159/180),DA626-(DA627+2*DA629)*DA634/3/(DA627+DA629)/TAN(DA631*3.14159/180))</f>
        <v>16.666666666666668</v>
      </c>
      <c r="DG645">
        <f>IF(DF639="+X",(DA627+2*DA629)*DA634/3/(DA627+DA629)/TAN(DA631*3.14159/180),(DA627+2*DA629)*DA634/3/(DA627+DA629)/TAN(DA631*3.14159/180))</f>
        <v>3.3333333333333335</v>
      </c>
      <c r="DH645">
        <f>DA626-DH546</f>
        <v>16.333333333333332</v>
      </c>
      <c r="DI645">
        <f>DA626-DI546</f>
        <v>11.492018779342722</v>
      </c>
      <c r="DJ645">
        <f>DA626-DJ546</f>
        <v>5.999999999999995</v>
      </c>
      <c r="DK645">
        <f>DA626-DK546</f>
        <v>20</v>
      </c>
      <c r="DL645">
        <f>DH645</f>
        <v>16.333333333333332</v>
      </c>
      <c r="DM645">
        <f>DI645</f>
        <v>11.492018779342722</v>
      </c>
      <c r="DN645">
        <f>DJ645</f>
        <v>5.999999999999995</v>
      </c>
      <c r="DO645">
        <f>DK645</f>
        <v>20</v>
      </c>
      <c r="DQ645" t="str">
        <v>Overturn moment arm for Z component</v>
      </c>
      <c r="DR645" t="str">
        <v>ft</v>
      </c>
      <c r="DS645">
        <v>0</v>
      </c>
      <c r="DT645">
        <v>0</v>
      </c>
      <c r="DU645">
        <v>0</v>
      </c>
      <c r="DV645">
        <v>0</v>
      </c>
      <c r="DW645">
        <f>IF(DW639="+X",DR626-(DR627+2*DR629)*DR634/3/(DR627+DR629)/TAN(DR631*3.14159/180),DR626-(DR627+2*DR629)*DR634/3/(DR627+DR629)/TAN(DR631*3.14159/180))</f>
        <v>16.666666666666668</v>
      </c>
      <c r="DX645">
        <f>IF(DW639="+X",(DR627+2*DR629)*DR634/3/(DR627+DR629)/TAN(DR631*3.14159/180),(DR627+2*DR629)*DR634/3/(DR627+DR629)/TAN(DR631*3.14159/180))</f>
        <v>3.3333333333333335</v>
      </c>
      <c r="DY645">
        <f>DR626-DY546</f>
        <v>16.333333333333332</v>
      </c>
      <c r="DZ645">
        <f>DR626-DZ546</f>
        <v>11.492018779342722</v>
      </c>
      <c r="EA645">
        <f>DR626-EA546</f>
        <v>5.999999999999995</v>
      </c>
      <c r="EB645">
        <f>DR626-EB546</f>
        <v>20</v>
      </c>
      <c r="EC645">
        <f>DY645</f>
        <v>16.333333333333332</v>
      </c>
      <c r="ED645">
        <f>DZ645</f>
        <v>11.492018779342722</v>
      </c>
      <c r="EE645">
        <f>EA645</f>
        <v>5.999999999999995</v>
      </c>
      <c r="EF645">
        <f>EB645</f>
        <v>20</v>
      </c>
    </row>
    <row r="646">
      <c r="B646" t="str">
        <v>Horizontal force (+ in X)</v>
      </c>
      <c r="C646" t="str">
        <v>lbs</v>
      </c>
      <c r="D646">
        <f>D640*D545*D484</f>
        <v>-21.943065534391497</v>
      </c>
      <c r="E646">
        <f>E640*E545*E484</f>
        <v>-135.87821350142423</v>
      </c>
      <c r="F646">
        <f>F640*F545*F484</f>
        <v>0</v>
      </c>
      <c r="G646">
        <f>G640*G545*G484</f>
        <v>0</v>
      </c>
      <c r="H646">
        <f>H640*H545*H484</f>
        <v>58.951088526098054</v>
      </c>
      <c r="I646">
        <f>I640*I545*I484</f>
        <v>-63.54336584624854</v>
      </c>
      <c r="J646">
        <f>J640*J545*J484</f>
        <v>0</v>
      </c>
      <c r="K646">
        <f>K640*K545*K484</f>
        <v>0</v>
      </c>
      <c r="L646">
        <f>L640*L545*L484</f>
        <v>0</v>
      </c>
      <c r="M646">
        <f>M640*M545*M484</f>
        <v>0</v>
      </c>
      <c r="N646">
        <f>N640*N545*N484</f>
        <v>0</v>
      </c>
      <c r="O646">
        <f>O640*O545*O484</f>
        <v>0</v>
      </c>
      <c r="P646">
        <f>P640*P545*P484</f>
        <v>0</v>
      </c>
      <c r="Q646">
        <f>Q640*Q545*Q484</f>
        <v>0</v>
      </c>
      <c r="S646" t="str">
        <v>Horizontal force (+ in X)</v>
      </c>
      <c r="T646" t="str">
        <v>lbs</v>
      </c>
      <c r="U646">
        <f>U640*U545*U484</f>
        <v>-21.943065534391497</v>
      </c>
      <c r="V646">
        <f>V640*V545*V484</f>
        <v>-135.87821350142423</v>
      </c>
      <c r="W646">
        <f>W640*W545*W484</f>
        <v>0</v>
      </c>
      <c r="X646">
        <f>X640*X545*X484</f>
        <v>0</v>
      </c>
      <c r="Y646">
        <f>Y640*Y545*Y484</f>
        <v>32.16154801116138</v>
      </c>
      <c r="Z646">
        <f>Z640*Z545*Z484</f>
        <v>-63.54336584624854</v>
      </c>
      <c r="AA646">
        <f>AA640*AA545*AA484</f>
        <v>0</v>
      </c>
      <c r="AB646">
        <f>AB640*AB545*AB484</f>
        <v>0</v>
      </c>
      <c r="AC646">
        <f>AC640*AC545*AC484</f>
        <v>0</v>
      </c>
      <c r="AD646">
        <f>AD640*AD545*AD484</f>
        <v>0</v>
      </c>
      <c r="AE646">
        <f>AE640*AE545*AE484</f>
        <v>0</v>
      </c>
      <c r="AF646">
        <f>AF640*AF545*AF484</f>
        <v>0</v>
      </c>
      <c r="AG646">
        <f>AG640*AG545*AG484</f>
        <v>0</v>
      </c>
      <c r="AH646">
        <f>AH640*AH545*AH484</f>
        <v>0</v>
      </c>
      <c r="AJ646" t="str">
        <v>Horizontal force (+ in X)</v>
      </c>
      <c r="AK646" t="str">
        <v>lbs</v>
      </c>
      <c r="AL646">
        <f>AL640*AL545*AL484</f>
        <v>-207.61515851770412</v>
      </c>
      <c r="AM646">
        <f>AM640*AM545*AM484</f>
        <v>49.79387948188838</v>
      </c>
      <c r="AN646">
        <f>AN640*AN545*AN484</f>
        <v>0</v>
      </c>
      <c r="AO646">
        <f>AO640*AO545*AO484</f>
        <v>0</v>
      </c>
      <c r="AP646">
        <f>AP640*AP545*AP484</f>
        <v>-10.675946342644174</v>
      </c>
      <c r="AQ646">
        <f>AQ640*AQ545*AQ484</f>
        <v>6.083669022493684</v>
      </c>
      <c r="AR646">
        <f>AR640*AR545*AR484</f>
        <v>0</v>
      </c>
      <c r="AS646">
        <f>AS640*AS545*AS484</f>
        <v>0</v>
      </c>
      <c r="AT646">
        <f>AT640*AT545*AT484</f>
        <v>0</v>
      </c>
      <c r="AU646">
        <f>AU640*AU545*AU484</f>
        <v>0</v>
      </c>
      <c r="AV646">
        <f>AV640*AV545*AV484</f>
        <v>0</v>
      </c>
      <c r="AW646">
        <f>AW640*AW545*AW484</f>
        <v>0</v>
      </c>
      <c r="AX646">
        <f>AX640*AX545*AX484</f>
        <v>0</v>
      </c>
      <c r="AY646">
        <f>AY640*AY545*AY484</f>
        <v>0</v>
      </c>
      <c r="BA646" t="str">
        <v>Horizontal force (+ in X)</v>
      </c>
      <c r="BB646" t="str">
        <v>lbs</v>
      </c>
      <c r="BC646">
        <f>BC640*BC545*BC484</f>
        <v>-207.61515851770412</v>
      </c>
      <c r="BD646">
        <f>BD640*BD545*BD484</f>
        <v>49.79387948188838</v>
      </c>
      <c r="BE646">
        <f>BE640*BE545*BE484</f>
        <v>0</v>
      </c>
      <c r="BF646">
        <f>BF640*BF545*BF484</f>
        <v>0</v>
      </c>
      <c r="BG646">
        <f>BG640*BG545*BG484</f>
        <v>-37.46548685758085</v>
      </c>
      <c r="BH646">
        <f>BH640*BH545*BH484</f>
        <v>6.083669022493684</v>
      </c>
      <c r="BI646">
        <f>BI640*BI545*BI484</f>
        <v>0</v>
      </c>
      <c r="BJ646">
        <f>BJ640*BJ545*BJ484</f>
        <v>0</v>
      </c>
      <c r="BK646">
        <f>BK640*BK545*BK484</f>
        <v>0</v>
      </c>
      <c r="BL646">
        <f>BL640*BL545*BL484</f>
        <v>0</v>
      </c>
      <c r="BM646">
        <f>BM640*BM545*BM484</f>
        <v>0</v>
      </c>
      <c r="BN646">
        <f>BN640*BN545*BN484</f>
        <v>0</v>
      </c>
      <c r="BO646">
        <f>BO640*BO545*BO484</f>
        <v>0</v>
      </c>
      <c r="BP646">
        <f>BP640*BP545*BP484</f>
        <v>0</v>
      </c>
      <c r="BR646" t="str">
        <v>Horizontal force (+ in X)</v>
      </c>
      <c r="BS646" t="str">
        <v>lbs</v>
      </c>
      <c r="BT646">
        <f>BT640*BT545*BT484</f>
        <v>0</v>
      </c>
      <c r="BU646">
        <f>BU640*BU545*BU484</f>
        <v>0</v>
      </c>
      <c r="BV646">
        <f>BV640*BV545*BV484</f>
        <v>193.2677695144481</v>
      </c>
      <c r="BW646">
        <f>BW640*BW545*BW484</f>
        <v>-193.2677695144481</v>
      </c>
      <c r="BX646">
        <f>BX640*BX545*BX484</f>
        <v>0</v>
      </c>
      <c r="BY646">
        <f>BY640*BY545*BY484</f>
        <v>0</v>
      </c>
      <c r="BZ646">
        <f>BZ640*BZ545*BZ484</f>
        <v>12.914944630215823</v>
      </c>
      <c r="CA646">
        <f>CA640*CA545*CA484</f>
        <v>36.45845613314515</v>
      </c>
      <c r="CB646">
        <f>CB640*CB545*CB484</f>
        <v>25.430325026241707</v>
      </c>
      <c r="CC646">
        <f>CC640*CC545*CC484</f>
        <v>0</v>
      </c>
      <c r="CD646">
        <f>CD640*CD545*CD484</f>
        <v>-12.914944630215823</v>
      </c>
      <c r="CE646">
        <f>CE640*CE545*CE484</f>
        <v>-36.45845613314515</v>
      </c>
      <c r="CF646">
        <f>CF640*CF545*CF484</f>
        <v>-25.430325026241707</v>
      </c>
      <c r="CG646">
        <f>CG640*CG545*CG484</f>
        <v>0</v>
      </c>
      <c r="CI646" t="str">
        <v>Horizontal force (+ in X)</v>
      </c>
      <c r="CJ646" t="str">
        <v>lbs</v>
      </c>
      <c r="CK646">
        <f>CK640*CK545*CK484</f>
        <v>0</v>
      </c>
      <c r="CL646">
        <f>CL640*CL545*CL484</f>
        <v>0</v>
      </c>
      <c r="CM646">
        <f>CM640*CM545*CM484</f>
        <v>193.2677695144481</v>
      </c>
      <c r="CN646">
        <f>CN640*CN545*CN484</f>
        <v>-193.2677695144481</v>
      </c>
      <c r="CO646">
        <f>CO640*CO545*CO484</f>
        <v>0</v>
      </c>
      <c r="CP646">
        <f>CP640*CP545*CP484</f>
        <v>0</v>
      </c>
      <c r="CQ646">
        <f>CQ640*CQ545*CQ484</f>
        <v>6.730323257999795</v>
      </c>
      <c r="CR646">
        <f>CR640*CR545*CR484</f>
        <v>19.745989723883696</v>
      </c>
      <c r="CS646">
        <f>CS640*CS545*CS484</f>
        <v>18.021692029685404</v>
      </c>
      <c r="CT646">
        <f>CT640*CT545*CT484</f>
        <v>0</v>
      </c>
      <c r="CU646">
        <f>CU640*CU545*CU484</f>
        <v>-6.730323257999795</v>
      </c>
      <c r="CV646">
        <f>CV640*CV545*CV484</f>
        <v>-19.745989723883696</v>
      </c>
      <c r="CW646">
        <f>CW640*CW545*CW484</f>
        <v>-18.021692029685404</v>
      </c>
      <c r="CX646">
        <f>CX640*CX545*CX484</f>
        <v>0</v>
      </c>
      <c r="CZ646" t="str">
        <v>Horizontal force (+ in X)</v>
      </c>
      <c r="DA646" t="str">
        <v>lbs</v>
      </c>
      <c r="DB646">
        <f>DB640*DB545*DB484</f>
        <v>0</v>
      </c>
      <c r="DC646">
        <f>DC640*DC545*DC484</f>
        <v>0</v>
      </c>
      <c r="DD646">
        <f>DD640*DD545*DD484</f>
        <v>7.595676531135496</v>
      </c>
      <c r="DE646">
        <f>DE640*DE545*DE484</f>
        <v>-7.595676531135496</v>
      </c>
      <c r="DF646">
        <f>DF640*DF545*DF484</f>
        <v>0</v>
      </c>
      <c r="DG646">
        <f>DG640*DG545*DG484</f>
        <v>0</v>
      </c>
      <c r="DH646">
        <f>DH640*DH545*DH484</f>
        <v>2.383855606318562</v>
      </c>
      <c r="DI646">
        <f>DI640*DI545*DI484</f>
        <v>5.561459410140785</v>
      </c>
      <c r="DJ646">
        <f>DJ640*DJ545*DJ484</f>
        <v>-2.768624095598896</v>
      </c>
      <c r="DK646">
        <f>DK640*DK545*DK484</f>
        <v>0</v>
      </c>
      <c r="DL646">
        <f>DL640*DL545*DL484</f>
        <v>-2.383855606318562</v>
      </c>
      <c r="DM646">
        <f>DM640*DM545*DM484</f>
        <v>-5.561459410140785</v>
      </c>
      <c r="DN646">
        <f>DN640*DN545*DN484</f>
        <v>2.768624095598896</v>
      </c>
      <c r="DO646">
        <f>DO640*DO545*DO484</f>
        <v>0</v>
      </c>
      <c r="DQ646" t="str">
        <v>Horizontal force (+ in X)</v>
      </c>
      <c r="DR646" t="str">
        <v>lbs</v>
      </c>
      <c r="DS646">
        <f>DS640*DS545*DS484</f>
        <v>0</v>
      </c>
      <c r="DT646">
        <f>DT640*DT545*DT484</f>
        <v>0</v>
      </c>
      <c r="DU646">
        <f>DU640*DU545*DU484</f>
        <v>7.595676531135496</v>
      </c>
      <c r="DV646">
        <f>DV640*DV545*DV484</f>
        <v>-7.595676531135496</v>
      </c>
      <c r="DW646">
        <f>DW640*DW545*DW484</f>
        <v>0</v>
      </c>
      <c r="DX646">
        <f>DX640*DX545*DX484</f>
        <v>0</v>
      </c>
      <c r="DY646">
        <f>DY640*DY545*DY484</f>
        <v>-3.800765765897466</v>
      </c>
      <c r="DZ646">
        <f>DZ640*DZ545*DZ484</f>
        <v>-11.151006999120666</v>
      </c>
      <c r="EA646">
        <f>EA640*EA545*EA484</f>
        <v>-10.1772570921552</v>
      </c>
      <c r="EB646">
        <f>EB640*EB545*EB484</f>
        <v>0</v>
      </c>
      <c r="EC646">
        <f>EC640*EC545*EC484</f>
        <v>3.800765765897466</v>
      </c>
      <c r="ED646">
        <f>ED640*ED545*ED484</f>
        <v>11.151006999120666</v>
      </c>
      <c r="EE646">
        <f>EE640*EE545*EE484</f>
        <v>10.1772570921552</v>
      </c>
      <c r="EF646">
        <f>EF640*EF545*EF484</f>
        <v>0</v>
      </c>
    </row>
    <row r="647">
      <c r="B647" t="str">
        <v>Horizontal force (+ in Y)</v>
      </c>
      <c r="C647" t="str">
        <v>lbs</v>
      </c>
      <c r="D647">
        <f>D641*D545*D484</f>
        <v>0</v>
      </c>
      <c r="E647">
        <f>E641*E545*E484</f>
        <v>0</v>
      </c>
      <c r="F647">
        <f>F641*F545*F484</f>
        <v>386.5355390288962</v>
      </c>
      <c r="G647">
        <f>G641*G545*G484</f>
        <v>-386.5355390288962</v>
      </c>
      <c r="H647">
        <f>H641*H545*H484</f>
        <v>0</v>
      </c>
      <c r="I647">
        <f>I641*I545*I484</f>
        <v>0</v>
      </c>
      <c r="J647">
        <f>J641*J545*J484</f>
        <v>6.2947191211022275</v>
      </c>
      <c r="K647">
        <f>K641*K545*K484</f>
        <v>18.88415736330668</v>
      </c>
      <c r="L647">
        <f>L641*L545*L484</f>
        <v>54.771948736235004</v>
      </c>
      <c r="M647">
        <f>M641*M545*M484</f>
        <v>41.27300735105761</v>
      </c>
      <c r="N647">
        <f>N641*N545*N484</f>
        <v>-6.2947191211022275</v>
      </c>
      <c r="O647">
        <f>O641*O545*O484</f>
        <v>-18.88415736330668</v>
      </c>
      <c r="P647">
        <f>P641*P545*P484</f>
        <v>-54.771948736235004</v>
      </c>
      <c r="Q647">
        <f>Q641*Q545*Q484</f>
        <v>-41.27300735105761</v>
      </c>
      <c r="S647" t="str">
        <v>Horizontal force (+ in Y)</v>
      </c>
      <c r="T647" t="str">
        <v>lbs</v>
      </c>
      <c r="U647">
        <f>U641*U545*U484</f>
        <v>0</v>
      </c>
      <c r="V647">
        <f>V641*V545*V484</f>
        <v>0</v>
      </c>
      <c r="W647">
        <f>W641*W545*W484</f>
        <v>386.5355390288962</v>
      </c>
      <c r="X647">
        <f>X641*X545*X484</f>
        <v>-386.5355390288962</v>
      </c>
      <c r="Y647">
        <f>Y641*Y545*Y484</f>
        <v>0</v>
      </c>
      <c r="Z647">
        <f>Z641*Z545*Z484</f>
        <v>0</v>
      </c>
      <c r="AA647">
        <f>AA641*AA545*AA484</f>
        <v>3.365161628999898</v>
      </c>
      <c r="AB647">
        <f>AB641*AB545*AB484</f>
        <v>10.095484886999694</v>
      </c>
      <c r="AC647">
        <f>AC641*AC545*AC484</f>
        <v>39.49197944776739</v>
      </c>
      <c r="AD647">
        <f>AD641*AD545*AD484</f>
        <v>36.04338405937081</v>
      </c>
      <c r="AE647">
        <f>AE641*AE545*AE484</f>
        <v>-3.365161628999898</v>
      </c>
      <c r="AF647">
        <f>AF641*AF545*AF484</f>
        <v>-10.095484886999694</v>
      </c>
      <c r="AG647">
        <f>AG641*AG545*AG484</f>
        <v>-39.49197944776739</v>
      </c>
      <c r="AH647">
        <f>AH641*AH545*AH484</f>
        <v>-36.04338405937081</v>
      </c>
      <c r="AJ647" t="str">
        <v>Horizontal force (+ in Y)</v>
      </c>
      <c r="AK647" t="str">
        <v>lbs</v>
      </c>
      <c r="AL647">
        <f>AL641*AL545*AL484</f>
        <v>0</v>
      </c>
      <c r="AM647">
        <f>AM641*AM545*AM484</f>
        <v>0</v>
      </c>
      <c r="AN647">
        <f>AN641*AN545*AN484</f>
        <v>15.191353062270991</v>
      </c>
      <c r="AO647">
        <f>AO641*AO545*AO484</f>
        <v>-15.191353062270991</v>
      </c>
      <c r="AP647">
        <f>AP641*AP545*AP484</f>
        <v>0</v>
      </c>
      <c r="AQ647">
        <f>AQ641*AQ545*AQ484</f>
        <v>0</v>
      </c>
      <c r="AR647">
        <f>AR641*AR545*AR484</f>
        <v>1.029174609153596</v>
      </c>
      <c r="AS647">
        <f>AS641*AS545*AS484</f>
        <v>3.0875238274607884</v>
      </c>
      <c r="AT647">
        <f>AT641*AT545*AT484</f>
        <v>-7.02204470977372</v>
      </c>
      <c r="AU647">
        <f>AU641*AU545*AU484</f>
        <v>-15.124890892623597</v>
      </c>
      <c r="AV647">
        <f>AV641*AV545*AV484</f>
        <v>-1.029174609153596</v>
      </c>
      <c r="AW647">
        <f>AW641*AW545*AW484</f>
        <v>-3.0875238274607884</v>
      </c>
      <c r="AX647">
        <f>AX641*AX545*AX484</f>
        <v>7.02204470977372</v>
      </c>
      <c r="AY647">
        <f>AY641*AY545*AY484</f>
        <v>15.124890892623597</v>
      </c>
      <c r="BA647" t="str">
        <v>Horizontal force (+ in Y)</v>
      </c>
      <c r="BB647" t="str">
        <v>lbs</v>
      </c>
      <c r="BC647">
        <f>BC641*BC545*BC484</f>
        <v>0</v>
      </c>
      <c r="BD647">
        <f>BD641*BD545*BD484</f>
        <v>0</v>
      </c>
      <c r="BE647">
        <f>BE641*BE545*BE484</f>
        <v>15.191353062270991</v>
      </c>
      <c r="BF647">
        <f>BF641*BF545*BF484</f>
        <v>-15.191353062270991</v>
      </c>
      <c r="BG647">
        <f>BG641*BG545*BG484</f>
        <v>0</v>
      </c>
      <c r="BH647">
        <f>BH641*BH545*BH484</f>
        <v>0</v>
      </c>
      <c r="BI647">
        <f>BI641*BI545*BI484</f>
        <v>-1.9003828829487333</v>
      </c>
      <c r="BJ647">
        <f>BJ641*BJ545*BJ484</f>
        <v>-5.7011486488462</v>
      </c>
      <c r="BK647">
        <f>BK641*BK545*BK484</f>
        <v>-22.302013998241332</v>
      </c>
      <c r="BL647">
        <f>BL641*BL545*BL484</f>
        <v>-20.3545141843104</v>
      </c>
      <c r="BM647">
        <f>BM641*BM545*BM484</f>
        <v>1.9003828829487333</v>
      </c>
      <c r="BN647">
        <f>BN641*BN545*BN484</f>
        <v>5.7011486488462</v>
      </c>
      <c r="BO647">
        <f>BO641*BO545*BO484</f>
        <v>22.302013998241332</v>
      </c>
      <c r="BP647">
        <f>BP641*BP545*BP484</f>
        <v>20.3545141843104</v>
      </c>
      <c r="BR647" t="str">
        <v>Horizontal force (+ in Y)</v>
      </c>
      <c r="BS647" t="str">
        <v>lbs</v>
      </c>
      <c r="BT647">
        <f>BT641*BT545*BT484</f>
        <v>-43.886131068782994</v>
      </c>
      <c r="BU647">
        <f>BU641*BU545*BU484</f>
        <v>-329.14598301587233</v>
      </c>
      <c r="BV647">
        <f>BV641*BV545*BV484</f>
        <v>0</v>
      </c>
      <c r="BW647">
        <f>BW641*BW545*BW484</f>
        <v>0</v>
      </c>
      <c r="BX647">
        <f>BX641*BX545*BX484</f>
        <v>92.0167560721974</v>
      </c>
      <c r="BY647">
        <f>BY641*BY545*BY484</f>
        <v>-134.1902853833941</v>
      </c>
      <c r="BZ647">
        <f>BZ641*BZ545*BZ484</f>
        <v>0</v>
      </c>
      <c r="CA647">
        <f>CA641*CA545*CA484</f>
        <v>0</v>
      </c>
      <c r="CB647">
        <f>CB641*CB545*CB484</f>
        <v>0</v>
      </c>
      <c r="CC647">
        <f>CC641*CC545*CC484</f>
        <v>0</v>
      </c>
      <c r="CD647">
        <f>CD641*CD545*CD484</f>
        <v>0</v>
      </c>
      <c r="CE647">
        <f>CE641*CE545*CE484</f>
        <v>0</v>
      </c>
      <c r="CF647">
        <f>CF641*CF545*CF484</f>
        <v>0</v>
      </c>
      <c r="CG647">
        <f>CG641*CG545*CG484</f>
        <v>0</v>
      </c>
      <c r="CI647" t="str">
        <v>Horizontal force (+ in Y)</v>
      </c>
      <c r="CJ647" t="str">
        <v>lbs</v>
      </c>
      <c r="CK647">
        <f>CK641*CK545*CK484</f>
        <v>-43.886131068782994</v>
      </c>
      <c r="CL647">
        <f>CL641*CL545*CL484</f>
        <v>-329.14598301587233</v>
      </c>
      <c r="CM647">
        <f>CM641*CM545*CM484</f>
        <v>0</v>
      </c>
      <c r="CN647">
        <f>CN641*CN545*CN484</f>
        <v>0</v>
      </c>
      <c r="CO647">
        <f>CO641*CO545*CO484</f>
        <v>46.239203073801335</v>
      </c>
      <c r="CP647">
        <f>CP641*CP545*CP484</f>
        <v>-134.1902853833941</v>
      </c>
      <c r="CQ647">
        <f>CQ641*CQ545*CQ484</f>
        <v>0</v>
      </c>
      <c r="CR647">
        <f>CR641*CR545*CR484</f>
        <v>0</v>
      </c>
      <c r="CS647">
        <f>CS641*CS545*CS484</f>
        <v>0</v>
      </c>
      <c r="CT647">
        <f>CT641*CT545*CT484</f>
        <v>0</v>
      </c>
      <c r="CU647">
        <f>CU641*CU545*CU484</f>
        <v>0</v>
      </c>
      <c r="CV647">
        <f>CV641*CV545*CV484</f>
        <v>0</v>
      </c>
      <c r="CW647">
        <f>CW641*CW545*CW484</f>
        <v>0</v>
      </c>
      <c r="CX647">
        <f>CX641*CX545*CX484</f>
        <v>0</v>
      </c>
      <c r="CZ647" t="str">
        <v>Horizontal force (+ in Y)</v>
      </c>
      <c r="DA647" t="str">
        <v>lbs</v>
      </c>
      <c r="DB647">
        <f>DB641*DB545*DB484</f>
        <v>-415.23031703540823</v>
      </c>
      <c r="DC647">
        <f>DC641*DC545*DC484</f>
        <v>42.19820295075287</v>
      </c>
      <c r="DD647">
        <f>DD641*DD545*DD484</f>
        <v>0</v>
      </c>
      <c r="DE647">
        <f>DE641*DE545*DE484</f>
        <v>0</v>
      </c>
      <c r="DF647">
        <f>DF641*DF545*DF484</f>
        <v>-47.237313665287054</v>
      </c>
      <c r="DG647">
        <f>DG641*DG545*DG484</f>
        <v>5.063784354090353</v>
      </c>
      <c r="DH647">
        <f>DH641*DH545*DH484</f>
        <v>0</v>
      </c>
      <c r="DI647">
        <f>DI641*DI545*DI484</f>
        <v>0</v>
      </c>
      <c r="DJ647">
        <f>DJ641*DJ545*DJ484</f>
        <v>0</v>
      </c>
      <c r="DK647">
        <f>DK641*DK545*DK484</f>
        <v>0</v>
      </c>
      <c r="DL647">
        <f>DL641*DL545*DL484</f>
        <v>0</v>
      </c>
      <c r="DM647">
        <f>DM641*DM545*DM484</f>
        <v>0</v>
      </c>
      <c r="DN647">
        <f>DN641*DN545*DN484</f>
        <v>0</v>
      </c>
      <c r="DO647">
        <f>DO641*DO545*DO484</f>
        <v>0</v>
      </c>
      <c r="DQ647" t="str">
        <v>Horizontal force (+ in Y)</v>
      </c>
      <c r="DR647" t="str">
        <v>lbs</v>
      </c>
      <c r="DS647">
        <f>DS641*DS545*DS484</f>
        <v>-415.23031703540823</v>
      </c>
      <c r="DT647">
        <f>DT641*DT545*DT484</f>
        <v>42.19820295075287</v>
      </c>
      <c r="DU647">
        <f>DU641*DU545*DU484</f>
        <v>0</v>
      </c>
      <c r="DV647">
        <f>DV641*DV545*DV484</f>
        <v>0</v>
      </c>
      <c r="DW647">
        <f>DW641*DW545*DW484</f>
        <v>-93.01486666368311</v>
      </c>
      <c r="DX647">
        <f>DX641*DX545*DX484</f>
        <v>5.063784354090353</v>
      </c>
      <c r="DY647">
        <f>DY641*DY545*DY484</f>
        <v>0</v>
      </c>
      <c r="DZ647">
        <f>DZ641*DZ545*DZ484</f>
        <v>0</v>
      </c>
      <c r="EA647">
        <f>EA641*EA545*EA484</f>
        <v>0</v>
      </c>
      <c r="EB647">
        <f>EB641*EB545*EB484</f>
        <v>0</v>
      </c>
      <c r="EC647">
        <f>EC641*EC545*EC484</f>
        <v>0</v>
      </c>
      <c r="ED647">
        <f>ED641*ED545*ED484</f>
        <v>0</v>
      </c>
      <c r="EE647">
        <f>EE641*EE545*EE484</f>
        <v>0</v>
      </c>
      <c r="EF647">
        <f>EF641*EF545*EF484</f>
        <v>0</v>
      </c>
    </row>
    <row r="648">
      <c r="B648" t="str">
        <v>Vertical force (+ in Z)</v>
      </c>
      <c r="C648" t="str">
        <v>lbs</v>
      </c>
      <c r="D648">
        <f>D642*D545*D484</f>
        <v>0</v>
      </c>
      <c r="E648">
        <f>E642*E545*E484</f>
        <v>0</v>
      </c>
      <c r="F648">
        <f>F642*F545*F484</f>
        <v>0</v>
      </c>
      <c r="G648">
        <f>G642*G545*G484</f>
        <v>0</v>
      </c>
      <c r="H648">
        <f>H642*H545*H484</f>
        <v>196.50362842032683</v>
      </c>
      <c r="I648">
        <f>I642*I545*I484</f>
        <v>211.81121948749512</v>
      </c>
      <c r="J648">
        <f>J642*J545*J484</f>
        <v>10.49119853517038</v>
      </c>
      <c r="K648">
        <f>K642*K545*K484</f>
        <v>31.473595605511136</v>
      </c>
      <c r="L648">
        <f>L642*L545*L484</f>
        <v>91.28658122705835</v>
      </c>
      <c r="M648">
        <f>M642*M545*M484</f>
        <v>68.78834558509601</v>
      </c>
      <c r="N648">
        <f>N642*N545*N484</f>
        <v>10.49119853517038</v>
      </c>
      <c r="O648">
        <f>O642*O545*O484</f>
        <v>31.473595605511136</v>
      </c>
      <c r="P648">
        <f>P642*P545*P484</f>
        <v>91.28658122705835</v>
      </c>
      <c r="Q648">
        <f>Q642*Q545*Q484</f>
        <v>68.78834558509601</v>
      </c>
      <c r="S648" t="str">
        <v>Vertical force (+ in Z)</v>
      </c>
      <c r="T648" t="str">
        <v>lbs</v>
      </c>
      <c r="U648">
        <f>U642*U545*U484</f>
        <v>0</v>
      </c>
      <c r="V648">
        <f>V642*V545*V484</f>
        <v>0</v>
      </c>
      <c r="W648">
        <f>W642*W545*W484</f>
        <v>0</v>
      </c>
      <c r="X648">
        <f>X642*X545*X484</f>
        <v>0</v>
      </c>
      <c r="Y648">
        <f>Y642*Y545*Y484</f>
        <v>107.20516003720459</v>
      </c>
      <c r="Z648">
        <f>Z642*Z545*Z484</f>
        <v>211.81121948749512</v>
      </c>
      <c r="AA648">
        <f>AA642*AA545*AA484</f>
        <v>5.60860271499983</v>
      </c>
      <c r="AB648">
        <f>AB642*AB545*AB484</f>
        <v>16.82580814499949</v>
      </c>
      <c r="AC648">
        <f>AC642*AC545*AC484</f>
        <v>65.819965746279</v>
      </c>
      <c r="AD648">
        <f>AD642*AD545*AD484</f>
        <v>60.07230676561801</v>
      </c>
      <c r="AE648">
        <f>AE642*AE545*AE484</f>
        <v>5.60860271499983</v>
      </c>
      <c r="AF648">
        <f>AF642*AF545*AF484</f>
        <v>16.82580814499949</v>
      </c>
      <c r="AG648">
        <f>AG642*AG545*AG484</f>
        <v>65.819965746279</v>
      </c>
      <c r="AH648">
        <f>AH642*AH545*AH484</f>
        <v>60.07230676561801</v>
      </c>
      <c r="AJ648" t="str">
        <v>Vertical force (+ in Z)</v>
      </c>
      <c r="AK648" t="str">
        <v>lbs</v>
      </c>
      <c r="AL648">
        <f>AL642*AL545*AL484</f>
        <v>0</v>
      </c>
      <c r="AM648">
        <f>AM642*AM545*AM484</f>
        <v>0</v>
      </c>
      <c r="AN648">
        <f>AN642*AN545*AN484</f>
        <v>0</v>
      </c>
      <c r="AO648">
        <f>AO642*AO545*AO484</f>
        <v>0</v>
      </c>
      <c r="AP648">
        <f>AP642*AP545*AP484</f>
        <v>-35.586487808813914</v>
      </c>
      <c r="AQ648">
        <f>AQ642*AQ545*AQ484</f>
        <v>-20.278896741645614</v>
      </c>
      <c r="AR648">
        <f>AR642*AR545*AR484</f>
        <v>1.7152910152559935</v>
      </c>
      <c r="AS648">
        <f>AS642*AS545*AS484</f>
        <v>5.14587304576798</v>
      </c>
      <c r="AT648">
        <f>AT642*AT545*AT484</f>
        <v>-11.703407849622867</v>
      </c>
      <c r="AU648">
        <f>AU642*AU545*AU484</f>
        <v>-25.208151487705994</v>
      </c>
      <c r="AV648">
        <f>AV642*AV545*AV484</f>
        <v>1.7152910152559935</v>
      </c>
      <c r="AW648">
        <f>AW642*AW545*AW484</f>
        <v>5.14587304576798</v>
      </c>
      <c r="AX648">
        <f>AX642*AX545*AX484</f>
        <v>-11.703407849622867</v>
      </c>
      <c r="AY648">
        <f>AY642*AY545*AY484</f>
        <v>-25.208151487705994</v>
      </c>
      <c r="BA648" t="str">
        <v>Vertical force (+ in Z)</v>
      </c>
      <c r="BB648" t="str">
        <v>lbs</v>
      </c>
      <c r="BC648">
        <f>BC642*BC545*BC484</f>
        <v>0</v>
      </c>
      <c r="BD648">
        <f>BD642*BD545*BD484</f>
        <v>0</v>
      </c>
      <c r="BE648">
        <f>BE642*BE545*BE484</f>
        <v>0</v>
      </c>
      <c r="BF648">
        <f>BF642*BF545*BF484</f>
        <v>0</v>
      </c>
      <c r="BG648">
        <f>BG642*BG545*BG484</f>
        <v>-124.88495619193615</v>
      </c>
      <c r="BH648">
        <f>BH642*BH545*BH484</f>
        <v>-20.278896741645614</v>
      </c>
      <c r="BI648">
        <f>BI642*BI545*BI484</f>
        <v>-3.1673048049145556</v>
      </c>
      <c r="BJ648">
        <f>BJ642*BJ545*BJ484</f>
        <v>-9.501914414743666</v>
      </c>
      <c r="BK648">
        <f>BK642*BK545*BK484</f>
        <v>-37.170023330402216</v>
      </c>
      <c r="BL648">
        <f>BL642*BL545*BL484</f>
        <v>-33.924190307184</v>
      </c>
      <c r="BM648">
        <f>BM642*BM545*BM484</f>
        <v>-3.1673048049145556</v>
      </c>
      <c r="BN648">
        <f>BN642*BN545*BN484</f>
        <v>-9.501914414743666</v>
      </c>
      <c r="BO648">
        <f>BO642*BO545*BO484</f>
        <v>-37.170023330402216</v>
      </c>
      <c r="BP648">
        <f>BP642*BP545*BP484</f>
        <v>-33.924190307184</v>
      </c>
      <c r="BR648" t="str">
        <v>Vertical force (+ in Z)</v>
      </c>
      <c r="BS648" t="str">
        <v>lbs</v>
      </c>
      <c r="BT648">
        <f>BT642*BT545*BT484</f>
        <v>0</v>
      </c>
      <c r="BU648">
        <f>BU642*BU545*BU484</f>
        <v>0</v>
      </c>
      <c r="BV648">
        <f>BV642*BV545*BV484</f>
        <v>0</v>
      </c>
      <c r="BW648">
        <f>BW642*BW545*BW484</f>
        <v>0</v>
      </c>
      <c r="BX648">
        <f>BX642*BX545*BX484</f>
        <v>153.36126012032898</v>
      </c>
      <c r="BY648">
        <f>BY642*BY545*BY484</f>
        <v>223.65047563899014</v>
      </c>
      <c r="BZ648">
        <f>BZ642*BZ545*BZ484</f>
        <v>43.049815434052746</v>
      </c>
      <c r="CA648">
        <f>CA642*CA545*CA484</f>
        <v>121.52818711048383</v>
      </c>
      <c r="CB648">
        <f>CB642*CB545*CB484</f>
        <v>84.76775008747235</v>
      </c>
      <c r="CC648">
        <f>CC642*CC545*CC484</f>
        <v>0</v>
      </c>
      <c r="CD648">
        <f>CD642*CD545*CD484</f>
        <v>43.049815434052746</v>
      </c>
      <c r="CE648">
        <f>CE642*CE545*CE484</f>
        <v>121.52818711048383</v>
      </c>
      <c r="CF648">
        <f>CF642*CF545*CF484</f>
        <v>84.76775008747235</v>
      </c>
      <c r="CG648">
        <f>CG642*CG545*CG484</f>
        <v>0</v>
      </c>
      <c r="CI648" t="str">
        <v>Vertical force (+ in Z)</v>
      </c>
      <c r="CJ648" t="str">
        <v>lbs</v>
      </c>
      <c r="CK648">
        <f>CK642*CK545*CK484</f>
        <v>0</v>
      </c>
      <c r="CL648">
        <f>CL642*CL545*CL484</f>
        <v>0</v>
      </c>
      <c r="CM648">
        <f>CM642*CM545*CM484</f>
        <v>0</v>
      </c>
      <c r="CN648">
        <f>CN642*CN545*CN484</f>
        <v>0</v>
      </c>
      <c r="CO648">
        <f>CO642*CO545*CO484</f>
        <v>77.06533845633555</v>
      </c>
      <c r="CP648">
        <f>CP642*CP545*CP484</f>
        <v>223.65047563899014</v>
      </c>
      <c r="CQ648">
        <f>CQ642*CQ545*CQ484</f>
        <v>22.434410859999318</v>
      </c>
      <c r="CR648">
        <f>CR642*CR545*CR484</f>
        <v>65.819965746279</v>
      </c>
      <c r="CS648">
        <f>CS642*CS545*CS484</f>
        <v>60.07230676561801</v>
      </c>
      <c r="CT648">
        <f>CT642*CT545*CT484</f>
        <v>0</v>
      </c>
      <c r="CU648">
        <f>CU642*CU545*CU484</f>
        <v>22.434410859999318</v>
      </c>
      <c r="CV648">
        <f>CV642*CV545*CV484</f>
        <v>65.819965746279</v>
      </c>
      <c r="CW648">
        <f>CW642*CW545*CW484</f>
        <v>60.07230676561801</v>
      </c>
      <c r="CX648">
        <f>CX642*CX545*CX484</f>
        <v>0</v>
      </c>
      <c r="CZ648" t="str">
        <v>Vertical force (+ in Z)</v>
      </c>
      <c r="DA648" t="str">
        <v>lbs</v>
      </c>
      <c r="DB648">
        <f>DB642*DB545*DB484</f>
        <v>0</v>
      </c>
      <c r="DC648">
        <f>DC642*DC545*DC484</f>
        <v>0</v>
      </c>
      <c r="DD648">
        <f>DD642*DD545*DD484</f>
        <v>0</v>
      </c>
      <c r="DE648">
        <f>DE642*DE545*DE484</f>
        <v>0</v>
      </c>
      <c r="DF648">
        <f>DF642*DF545*DF484</f>
        <v>-78.72885610881175</v>
      </c>
      <c r="DG648">
        <f>DG642*DG545*DG484</f>
        <v>-8.439640590150587</v>
      </c>
      <c r="DH648">
        <f>DH642*DH545*DH484</f>
        <v>7.946185354395207</v>
      </c>
      <c r="DI648">
        <f>DI642*DI545*DI484</f>
        <v>18.538198033802615</v>
      </c>
      <c r="DJ648">
        <f>DJ642*DJ545*DJ484</f>
        <v>-9.228746985329652</v>
      </c>
      <c r="DK648">
        <f>DK642*DK545*DK484</f>
        <v>0</v>
      </c>
      <c r="DL648">
        <f>DL642*DL545*DL484</f>
        <v>7.946185354395207</v>
      </c>
      <c r="DM648">
        <f>DM642*DM545*DM484</f>
        <v>18.538198033802615</v>
      </c>
      <c r="DN648">
        <f>DN642*DN545*DN484</f>
        <v>-9.228746985329652</v>
      </c>
      <c r="DO648">
        <f>DO642*DO545*DO484</f>
        <v>0</v>
      </c>
      <c r="DQ648" t="str">
        <v>Vertical force (+ in Z)</v>
      </c>
      <c r="DR648" t="str">
        <v>lbs</v>
      </c>
      <c r="DS648">
        <f>DS642*DS545*DS484</f>
        <v>0</v>
      </c>
      <c r="DT648">
        <f>DT642*DT545*DT484</f>
        <v>0</v>
      </c>
      <c r="DU648">
        <f>DU642*DU545*DU484</f>
        <v>0</v>
      </c>
      <c r="DV648">
        <f>DV642*DV545*DV484</f>
        <v>0</v>
      </c>
      <c r="DW648">
        <f>DW642*DW545*DW484</f>
        <v>-155.02477777280518</v>
      </c>
      <c r="DX648">
        <f>DX642*DX545*DX484</f>
        <v>-8.439640590150587</v>
      </c>
      <c r="DY648">
        <f>DY642*DY545*DY484</f>
        <v>-12.66921921965822</v>
      </c>
      <c r="DZ648">
        <f>DZ642*DZ545*DZ484</f>
        <v>-37.170023330402216</v>
      </c>
      <c r="EA648">
        <f>EA642*EA545*EA484</f>
        <v>-33.924190307184</v>
      </c>
      <c r="EB648">
        <f>EB642*EB545*EB484</f>
        <v>0</v>
      </c>
      <c r="EC648">
        <f>EC642*EC545*EC484</f>
        <v>-12.66921921965822</v>
      </c>
      <c r="ED648">
        <f>ED642*ED545*ED484</f>
        <v>-37.170023330402216</v>
      </c>
      <c r="EE648">
        <f>EE642*EE545*EE484</f>
        <v>-33.924190307184</v>
      </c>
      <c r="EF648">
        <f>EF642*EF545*EF484</f>
        <v>0</v>
      </c>
    </row>
    <row r="649">
      <c r="B649" t="str">
        <v>Overturn moment</v>
      </c>
      <c r="C649" t="str">
        <v>lbs.ft</v>
      </c>
      <c r="D649">
        <f>IF(D639="+X",D646*D643-D648*D645,-D644*D647+D645*D648)</f>
        <v>-87.77226213756599</v>
      </c>
      <c r="E649">
        <f>IF(D639="+X",E646*E643,-E644*E647)</f>
        <v>-543.5128540056969</v>
      </c>
      <c r="F649">
        <v>0</v>
      </c>
      <c r="G649">
        <v>0</v>
      </c>
      <c r="H649">
        <f>IF(H639="+X",H646*H643-H648*H645,-H644*H647+H645*H648)</f>
        <v>-5960.610062083248</v>
      </c>
      <c r="I649">
        <f>IF(I639="-X",I646*I643-I648*I645,-I644*I647+I645*I648)</f>
        <v>-2047.5084550457864</v>
      </c>
      <c r="J649">
        <f>IF(J639="+Y",-J648*J645,J648*J645)</f>
        <v>-381.1802134445238</v>
      </c>
      <c r="K649">
        <f>IF(J639="+Y",-K648*K645,K648*K645)</f>
        <v>-989.6697284844057</v>
      </c>
      <c r="L649">
        <f>IF(J639="+Y",-L648*L645,L648*L645)</f>
        <v>-2098.1342115266984</v>
      </c>
      <c r="M649">
        <f>IF(J639="+Y",-M648*M645,M648*M645)</f>
        <v>-825.4601470211514</v>
      </c>
      <c r="N649">
        <f>J649</f>
        <v>-381.1802134445238</v>
      </c>
      <c r="O649">
        <f>K649</f>
        <v>-989.6697284844057</v>
      </c>
      <c r="P649">
        <f>L649</f>
        <v>-2098.1342115266984</v>
      </c>
      <c r="Q649">
        <f>M649</f>
        <v>-825.4601470211514</v>
      </c>
      <c r="S649" t="str">
        <v>Overturn moment</v>
      </c>
      <c r="T649" t="str">
        <v>lbs.ft</v>
      </c>
      <c r="U649">
        <f>IF(U639="+X",U646*U643-U648*U645,-U644*U647+U645*U648)</f>
        <v>-87.77226213756599</v>
      </c>
      <c r="V649">
        <f>IF(U639="+X",V646*V643,-V644*V647)</f>
        <v>-543.5128540056969</v>
      </c>
      <c r="W649">
        <v>0</v>
      </c>
      <c r="X649">
        <v>0</v>
      </c>
      <c r="Y649">
        <f>IF(Y639="+X",Y646*Y643-Y648*Y645,-Y644*Y647+Y645*Y648)</f>
        <v>-3251.8898544618733</v>
      </c>
      <c r="Z649">
        <f>IF(Z639="-X",Z646*Z643-Z648*Z645,-Z644*Z647+Z645*Z648)</f>
        <v>-2047.5084550457864</v>
      </c>
      <c r="AA649">
        <f>IF(AA639="+Y",-AA648*AA645,AA648*AA645)</f>
        <v>-203.77923197832718</v>
      </c>
      <c r="AB649">
        <f>IF(AA639="+Y",-AB648*AB645,AB648*AB645)</f>
        <v>-529.0781894483172</v>
      </c>
      <c r="AC649">
        <f>IF(AA639="+Y",-AC648*AC645,AC648*AC645)</f>
        <v>-1512.8085648238657</v>
      </c>
      <c r="AD649">
        <f>IF(AA639="+Y",-AD648*AD645,AD648*AD645)</f>
        <v>-720.8676811874154</v>
      </c>
      <c r="AE649">
        <f>AA649</f>
        <v>-203.77923197832718</v>
      </c>
      <c r="AF649">
        <f>AB649</f>
        <v>-529.0781894483172</v>
      </c>
      <c r="AG649">
        <f>AC649</f>
        <v>-1512.8085648238657</v>
      </c>
      <c r="AH649">
        <f>AD649</f>
        <v>-720.8676811874154</v>
      </c>
      <c r="AJ649" t="str">
        <v>Overturn moment</v>
      </c>
      <c r="AK649" t="str">
        <v>lbs.ft</v>
      </c>
      <c r="AL649">
        <f>IF(AL639="+X",AL646*AL643-AL648*AL645,-AL644*AL647+AL645*AL648)</f>
        <v>-830.4606340708165</v>
      </c>
      <c r="AM649">
        <f>IF(AL639="+X",AM646*AM643,-AM644*AM647)</f>
        <v>199.17551792755353</v>
      </c>
      <c r="AN649">
        <v>0</v>
      </c>
      <c r="AO649">
        <v>0</v>
      </c>
      <c r="AP649">
        <f>IF(AP639="+X",AP646*AP643-AP648*AP645,-AP644*AP647+AP645*AP648)</f>
        <v>1079.4567968673555</v>
      </c>
      <c r="AQ649">
        <f>IF(AQ639="-X",AQ646*AQ643-AQ648*AQ645,-AQ644*AQ647+AQ645*AQ648)</f>
        <v>196.02933516924094</v>
      </c>
      <c r="AR649">
        <f>IF(AR639="+Y",-AR648*AR645,AR648*AR645)</f>
        <v>-62.322240220967764</v>
      </c>
      <c r="AS649">
        <f>IF(AR639="+Y",-AS648*AS645,AS648*AS645)</f>
        <v>-161.80911910581537</v>
      </c>
      <c r="AT649">
        <f>IF(AR639="+Y",-AT648*AT645,AT648*AT645)</f>
        <v>268.991565580346</v>
      </c>
      <c r="AU649">
        <f>IF(AR639="+Y",-AU648*AU645,AU648*AU645)</f>
        <v>302.49781785247166</v>
      </c>
      <c r="AV649">
        <f>AR649</f>
        <v>-62.322240220967764</v>
      </c>
      <c r="AW649">
        <f>AS649</f>
        <v>-161.80911910581537</v>
      </c>
      <c r="AX649">
        <f>AT649</f>
        <v>268.991565580346</v>
      </c>
      <c r="AY649">
        <f>AU649</f>
        <v>302.49781785247166</v>
      </c>
      <c r="BA649" t="str">
        <v>Overturn moment</v>
      </c>
      <c r="BB649" t="str">
        <v>lbs.ft</v>
      </c>
      <c r="BC649">
        <f>IF(BC639="+X",BC646*BC643-BC648*BC645,-BC644*BC647+BC645*BC648)</f>
        <v>-830.4606340708165</v>
      </c>
      <c r="BD649">
        <f>IF(BC639="+X",BD646*BD643,-BD644*BD647)</f>
        <v>199.17551792755353</v>
      </c>
      <c r="BE649">
        <v>0</v>
      </c>
      <c r="BF649">
        <v>0</v>
      </c>
      <c r="BG649">
        <f>IF(BG639="+X",BG646*BG643-BG648*BG645,-BG644*BG647+BG645*BG648)</f>
        <v>3788.1770044887303</v>
      </c>
      <c r="BH649">
        <f>IF(BH639="-X",BH646*BH643-BH648*BH645,-BH644*BH647+BH645*BH648)</f>
        <v>196.02933516924094</v>
      </c>
      <c r="BI649">
        <f>IF(BI639="+Y",-BI648*BI645,BI648*BI645)</f>
        <v>115.07874124522885</v>
      </c>
      <c r="BJ649">
        <f>IF(BI639="+Y",-BJ648*BJ645,BJ648*BJ645)</f>
        <v>298.782419930273</v>
      </c>
      <c r="BK649">
        <f>IF(BI639="+Y",-BK648*BK645,BK648*BK645)</f>
        <v>854.3172122831787</v>
      </c>
      <c r="BL649">
        <f>IF(BI639="+Y",-BL648*BL645,BL648*BL645)</f>
        <v>407.0902836862076</v>
      </c>
      <c r="BM649">
        <f>BI649</f>
        <v>115.07874124522885</v>
      </c>
      <c r="BN649">
        <f>BJ649</f>
        <v>298.782419930273</v>
      </c>
      <c r="BO649">
        <f>BK649</f>
        <v>854.3172122831787</v>
      </c>
      <c r="BP649">
        <f>BL649</f>
        <v>407.0902836862076</v>
      </c>
      <c r="BR649" t="str">
        <v>Overturn moment</v>
      </c>
      <c r="BS649" t="str">
        <v>lbs.ft</v>
      </c>
      <c r="BT649">
        <f>IF(BT639="+X",BT646*BT643-BT648*BT645,-BT644*BT647+BT645*BT648)</f>
        <v>175.54452427513198</v>
      </c>
      <c r="BU649">
        <f>IF(BT639="+X",BU646*BU643,-BU644*BU647)</f>
        <v>1316.5839320634893</v>
      </c>
      <c r="BV649">
        <v>0</v>
      </c>
      <c r="BW649">
        <v>0</v>
      </c>
      <c r="BX649">
        <f>IF(BX639="+X",BX646*BX643-BX648*BX645,-BX644*BX647+BX645*BX648)</f>
        <v>1635.8534412835093</v>
      </c>
      <c r="BY649">
        <f>IF(BY639="-X",BY646*BY643-BY648*BY645,-BY644*BY647+BY645*BY648)</f>
        <v>2087.4044392972414</v>
      </c>
      <c r="BZ649">
        <f>IF(BZ639="+Y",-BZ648*BZ645,BZ648*BZ645)</f>
        <v>703.1469854228615</v>
      </c>
      <c r="CA649">
        <f>IF(BZ639="+Y",-CA648*CA645,CA648*CA645)</f>
        <v>1396.6042084931562</v>
      </c>
      <c r="CB649">
        <f>IF(BZ639="+Y",-CB648*CB645,CB648*CB645)</f>
        <v>508.6065005248337</v>
      </c>
      <c r="CC649">
        <f>IF(BZ639="+Y",-CC648*CC645,CC648*CC645)</f>
        <v>0</v>
      </c>
      <c r="CD649">
        <f>BZ649</f>
        <v>703.1469854228615</v>
      </c>
      <c r="CE649">
        <f>CA649</f>
        <v>1396.6042084931562</v>
      </c>
      <c r="CF649">
        <f>CB649</f>
        <v>508.6065005248337</v>
      </c>
      <c r="CG649">
        <f>CC649</f>
        <v>0</v>
      </c>
      <c r="CI649" t="str">
        <v>Overturn moment</v>
      </c>
      <c r="CJ649" t="str">
        <v>lbs.ft</v>
      </c>
      <c r="CK649">
        <f>IF(CK639="+X",CK646*CK643-CK648*CK645,-CK644*CK647+CK645*CK648)</f>
        <v>175.54452427513198</v>
      </c>
      <c r="CL649">
        <f>IF(CK639="+X",CL646*CL643,-CL644*CL647)</f>
        <v>1316.5839320634893</v>
      </c>
      <c r="CM649">
        <v>0</v>
      </c>
      <c r="CN649">
        <v>0</v>
      </c>
      <c r="CO649">
        <f>IF(CO639="+X",CO646*CO643-CO648*CO645,-CO644*CO647+CO645*CO648)</f>
        <v>822.0302768675792</v>
      </c>
      <c r="CP649">
        <f>IF(CP639="-X",CP646*CP643-CP648*CP645,-CP644*CP647+CP645*CP648)</f>
        <v>2087.4044392972414</v>
      </c>
      <c r="CQ649">
        <f>IF(CQ639="+Y",-CQ648*CQ645,CQ648*CQ645)</f>
        <v>366.4287107133222</v>
      </c>
      <c r="CR649">
        <f>IF(CQ639="+Y",-CR648*CR645,CR648*CR645)</f>
        <v>756.4042824119329</v>
      </c>
      <c r="CS649">
        <f>IF(CQ639="+Y",-CS648*CS645,CS648*CS645)</f>
        <v>360.4338405937077</v>
      </c>
      <c r="CT649">
        <f>IF(CQ639="+Y",-CT648*CT645,CT648*CT645)</f>
        <v>0</v>
      </c>
      <c r="CU649">
        <f>CQ649</f>
        <v>366.4287107133222</v>
      </c>
      <c r="CV649">
        <f>CR649</f>
        <v>756.4042824119329</v>
      </c>
      <c r="CW649">
        <f>CS649</f>
        <v>360.4338405937077</v>
      </c>
      <c r="CX649">
        <f>CT649</f>
        <v>0</v>
      </c>
      <c r="CZ649" t="str">
        <v>Overturn moment</v>
      </c>
      <c r="DA649" t="str">
        <v>lbs.ft</v>
      </c>
      <c r="DB649">
        <f>IF(DB639="+X",DB646*DB643-DB648*DB645,-DB644*DB647+DB645*DB648)</f>
        <v>1660.921268141633</v>
      </c>
      <c r="DC649">
        <f>IF(DB639="+X",DC646*DC643,-DC644*DC647)</f>
        <v>-168.7928118030115</v>
      </c>
      <c r="DD649">
        <v>0</v>
      </c>
      <c r="DE649">
        <v>0</v>
      </c>
      <c r="DF649">
        <f>IF(DF639="+X",DF646*DF643-DF648*DF645,-DF644*DF647+DF645*DF648)</f>
        <v>-839.7744651606588</v>
      </c>
      <c r="DG649">
        <f>IF(DG639="-X",DG646*DG643-DG648*DG645,-DG644*DG647+DG645*DG648)</f>
        <v>-78.76997884140548</v>
      </c>
      <c r="DH649">
        <f>IF(DH639="+Y",-DH648*DH645,DH648*DH645)</f>
        <v>129.78769412178838</v>
      </c>
      <c r="DI649">
        <f>IF(DH639="+Y",-DI648*DI645,DI648*DI645)</f>
        <v>213.04131993963398</v>
      </c>
      <c r="DJ649">
        <f>IF(DH639="+Y",-DJ648*DJ645,DJ648*DJ645)</f>
        <v>-55.372481911977864</v>
      </c>
      <c r="DK649">
        <f>IF(DH639="+Y",-DK648*DK645,DK648*DK645)</f>
        <v>0</v>
      </c>
      <c r="DL649">
        <f>DH649</f>
        <v>129.78769412178838</v>
      </c>
      <c r="DM649">
        <f>DI649</f>
        <v>213.04131993963398</v>
      </c>
      <c r="DN649">
        <f>DJ649</f>
        <v>-55.372481911977864</v>
      </c>
      <c r="DO649">
        <f>DK649</f>
        <v>0</v>
      </c>
      <c r="DQ649" t="str">
        <v>Overturn moment</v>
      </c>
      <c r="DR649" t="str">
        <v>lbs.ft</v>
      </c>
      <c r="DS649">
        <f>IF(DS639="+X",DS646*DS643-DS648*DS645,-DS644*DS647+DS645*DS648)</f>
        <v>1660.921268141633</v>
      </c>
      <c r="DT649">
        <f>IF(DS639="+X",DT646*DT643,-DT644*DT647)</f>
        <v>-168.7928118030115</v>
      </c>
      <c r="DU649">
        <v>0</v>
      </c>
      <c r="DV649">
        <v>0</v>
      </c>
      <c r="DW649">
        <f>IF(DW639="+X",DW646*DW643-DW648*DW645,-DW644*DW647+DW645*DW648)</f>
        <v>-1653.597629576589</v>
      </c>
      <c r="DX649">
        <f>IF(DX639="-X",DX646*DX643-DX648*DX645,-DX644*DX647+DX645*DX648)</f>
        <v>-78.76997884140548</v>
      </c>
      <c r="DY649">
        <f>IF(DY639="+Y",-DY648*DY645,DY648*DY645)</f>
        <v>-206.9305805877509</v>
      </c>
      <c r="DZ649">
        <f>IF(DY639="+Y",-DZ648*DZ645,DZ648*DZ645)</f>
        <v>-427.15860614158936</v>
      </c>
      <c r="EA649">
        <f>IF(DY639="+Y",-EA648*EA645,EA648*EA645)</f>
        <v>-203.5451418431038</v>
      </c>
      <c r="EB649">
        <f>IF(DY639="+Y",-EB648*EB645,EB648*EB645)</f>
        <v>0</v>
      </c>
      <c r="EC649">
        <f>DY649</f>
        <v>-206.9305805877509</v>
      </c>
      <c r="ED649">
        <f>DZ649</f>
        <v>-427.15860614158936</v>
      </c>
      <c r="EE649">
        <f>EA649</f>
        <v>-203.5451418431038</v>
      </c>
      <c r="EF649">
        <f>EB649</f>
        <v>0</v>
      </c>
    </row>
    <row r="650">
      <c r="B650" t="str">
        <v>Total horizontal force (+ in X)</v>
      </c>
      <c r="C650" t="str">
        <v>lbs</v>
      </c>
      <c r="D650">
        <f>SUM(D646:Q646)</f>
        <v>-162.41355635596622</v>
      </c>
      <c r="S650" t="str">
        <v>Total horizontal force (+ in X)</v>
      </c>
      <c r="T650" t="str">
        <v>lbs</v>
      </c>
      <c r="U650">
        <f>SUM(U646:AH646)</f>
        <v>-189.2030968709029</v>
      </c>
      <c r="AJ650" t="str">
        <v>Total horizontal force (+ in X)</v>
      </c>
      <c r="AK650" t="str">
        <v>lbs</v>
      </c>
      <c r="AL650">
        <f>SUM(AL646:AY646)</f>
        <v>-162.41355635596622</v>
      </c>
      <c r="BA650" t="str">
        <v>Total horizontal force (+ in X)</v>
      </c>
      <c r="BB650" t="str">
        <v>lbs</v>
      </c>
      <c r="BC650">
        <f>SUM(BC646:BP646)</f>
        <v>-189.2030968709029</v>
      </c>
      <c r="BR650" t="str">
        <v>Total horizontal force (+ in X)</v>
      </c>
      <c r="BS650" t="str">
        <v>lbs</v>
      </c>
      <c r="BT650">
        <f>SUM(BT646:CG646)</f>
        <v>3.552713678800501e-15</v>
      </c>
      <c r="CI650" t="str">
        <v>Total horizontal force (+ in X)</v>
      </c>
      <c r="CJ650" t="str">
        <v>lbs</v>
      </c>
      <c r="CK650">
        <f>SUM(CK646:CX646)</f>
        <v>0</v>
      </c>
      <c r="CZ650" t="str">
        <v>Total horizontal force (+ in X)</v>
      </c>
      <c r="DA650" t="str">
        <v>lbs</v>
      </c>
      <c r="DB650">
        <f>SUM(DB646:DO646)</f>
        <v>0</v>
      </c>
      <c r="DQ650" t="str">
        <v>Total horizontal force (+ in X)</v>
      </c>
      <c r="DR650" t="str">
        <v>lbs</v>
      </c>
      <c r="DS650">
        <f>SUM(DS646:EF646)</f>
        <v>0</v>
      </c>
    </row>
    <row r="651">
      <c r="B651" t="str">
        <v>Total horizontal force (+ in Y)</v>
      </c>
      <c r="C651" t="str">
        <v>lbs</v>
      </c>
      <c r="D651">
        <f>SUM(D647:Q647)</f>
        <v>0</v>
      </c>
      <c r="S651" t="str">
        <v>Total horizontal force (+ in Y)</v>
      </c>
      <c r="T651" t="str">
        <v>lbs</v>
      </c>
      <c r="U651">
        <f>SUM(U647:AH647)</f>
        <v>0</v>
      </c>
      <c r="AJ651" t="str">
        <v>Total horizontal force (+ in Y)</v>
      </c>
      <c r="AK651" t="str">
        <v>lbs</v>
      </c>
      <c r="AL651">
        <f>SUM(AL647:AY647)</f>
        <v>0</v>
      </c>
      <c r="BA651" t="str">
        <v>Total horizontal force (+ in Y)</v>
      </c>
      <c r="BB651" t="str">
        <v>lbs</v>
      </c>
      <c r="BC651">
        <f>SUM(BC647:BP647)</f>
        <v>0</v>
      </c>
      <c r="BR651" t="str">
        <v>Total horizontal force (+ in Y)</v>
      </c>
      <c r="BS651" t="str">
        <v>lbs</v>
      </c>
      <c r="BT651">
        <f>SUM(BT647:CG647)</f>
        <v>-415.20564339585206</v>
      </c>
      <c r="CI651" t="str">
        <v>Total horizontal force (+ in Y)</v>
      </c>
      <c r="CJ651" t="str">
        <v>lbs</v>
      </c>
      <c r="CK651">
        <f>SUM(CK647:CX647)</f>
        <v>-460.9831963942481</v>
      </c>
      <c r="CZ651" t="str">
        <v>Total horizontal force (+ in Y)</v>
      </c>
      <c r="DA651" t="str">
        <v>lbs</v>
      </c>
      <c r="DB651">
        <f>SUM(DB647:DO647)</f>
        <v>-415.20564339585206</v>
      </c>
      <c r="DQ651" t="str">
        <v>Total horizontal force (+ in Y)</v>
      </c>
      <c r="DR651" t="str">
        <v>lbs</v>
      </c>
      <c r="DS651">
        <f>SUM(DS647:EF647)</f>
        <v>-460.9831963942481</v>
      </c>
    </row>
    <row r="652">
      <c r="B652" t="str">
        <v>Total vertical force (+ in Z)</v>
      </c>
      <c r="C652" t="str">
        <v>lbs</v>
      </c>
      <c r="D652">
        <f>SUM(D648:Q648)</f>
        <v>812.3942898134937</v>
      </c>
      <c r="S652" t="str">
        <v>Total vertical force (+ in Z)</v>
      </c>
      <c r="T652" t="str">
        <v>lbs</v>
      </c>
      <c r="U652">
        <f>SUM(U648:AH648)</f>
        <v>615.6697462684924</v>
      </c>
      <c r="AJ652" t="str">
        <v>Total vertical force (+ in Z)</v>
      </c>
      <c r="AK652" t="str">
        <v>lbs</v>
      </c>
      <c r="AL652">
        <f>SUM(AL648:AY648)</f>
        <v>-115.96617510306928</v>
      </c>
      <c r="BA652" t="str">
        <v>Total vertical force (+ in Z)</v>
      </c>
      <c r="BB652" t="str">
        <v>lbs</v>
      </c>
      <c r="BC652">
        <f>SUM(BC648:BP648)</f>
        <v>-312.69071864807063</v>
      </c>
      <c r="BR652" t="str">
        <v>Total vertical force (+ in Z)</v>
      </c>
      <c r="BS652" t="str">
        <v>lbs</v>
      </c>
      <c r="BT652">
        <f>SUM(BT648:CG648)</f>
        <v>875.703241023337</v>
      </c>
      <c r="CI652" t="str">
        <v>Total vertical force (+ in Z)</v>
      </c>
      <c r="CJ652" t="str">
        <v>lbs</v>
      </c>
      <c r="CK652">
        <f>SUM(CK648:CX648)</f>
        <v>597.3691808391184</v>
      </c>
      <c r="CZ652" t="str">
        <v>Total vertical force (+ in Z)</v>
      </c>
      <c r="DA652" t="str">
        <v>lbs</v>
      </c>
      <c r="DB652">
        <f>SUM(DB648:DO648)</f>
        <v>-52.657223893225996</v>
      </c>
      <c r="DQ652" t="str">
        <v>Total vertical force (+ in Z)</v>
      </c>
      <c r="DR652" t="str">
        <v>lbs</v>
      </c>
      <c r="DS652">
        <f>SUM(DS648:EF648)</f>
        <v>-330.9912840774447</v>
      </c>
    </row>
    <row r="653">
      <c r="B653" t="str">
        <v>Overturn moment</v>
      </c>
      <c r="C653" t="str">
        <v>lbs.ft</v>
      </c>
      <c r="D653">
        <f>SUM(D649:Q649)</f>
        <v>-17228.292234225857</v>
      </c>
      <c r="E653" t="str">
        <f>IF(D639="+X","Must be NEGATIVE for overturn","Must be POSITIVE for overturn")</f>
        <v>Must be NEGATIVE for overturn</v>
      </c>
      <c r="S653" t="str">
        <v>Overturn moment</v>
      </c>
      <c r="T653" t="str">
        <v>lbs.ft</v>
      </c>
      <c r="U653">
        <f>SUM(U649:AH649)</f>
        <v>-11863.750760526773</v>
      </c>
      <c r="V653" t="str">
        <f>IF(U639="+X","Must be NEGATIVE for overturn","Must be POSITIVE for overturn")</f>
        <v>Must be NEGATIVE for overturn</v>
      </c>
      <c r="AJ653" t="str">
        <v>Overturn moment</v>
      </c>
      <c r="AK653" t="str">
        <v>lbs.ft</v>
      </c>
      <c r="AL653">
        <f>SUM(AL649:AY649)</f>
        <v>1338.9170641054025</v>
      </c>
      <c r="AM653" t="str">
        <f>IF(AL639="+X","Must be NEGATIVE for overturn","Must be POSITIVE for overturn")</f>
        <v>Must be NEGATIVE for overturn</v>
      </c>
      <c r="BA653" t="str">
        <v>Overturn moment</v>
      </c>
      <c r="BB653" t="str">
        <v>lbs.ft</v>
      </c>
      <c r="BC653">
        <f>SUM(BC649:BP649)</f>
        <v>6703.458537804485</v>
      </c>
      <c r="BD653" t="str">
        <f>IF(BC639="+X","Must be NEGATIVE for overturn","Must be POSITIVE for overturn")</f>
        <v>Must be NEGATIVE for overturn</v>
      </c>
      <c r="BR653" t="str">
        <v>Overturn moment</v>
      </c>
      <c r="BS653" t="str">
        <v>lbs.ft</v>
      </c>
      <c r="BT653">
        <f>SUM(BT649:CG649)</f>
        <v>10432.101725801072</v>
      </c>
      <c r="BU653" t="str">
        <f>IF(BT639="+X","Must be NEGATIVE for overturn","Must be POSITIVE for overturn")</f>
        <v>Must be POSITIVE for overturn</v>
      </c>
      <c r="CI653" t="str">
        <v>Overturn moment</v>
      </c>
      <c r="CJ653" t="str">
        <v>lbs.ft</v>
      </c>
      <c r="CK653">
        <f>SUM(CK649:CX649)</f>
        <v>7368.096839941368</v>
      </c>
      <c r="CL653" t="str">
        <f>IF(CK639="+X","Must be NEGATIVE for overturn","Must be POSITIVE for overturn")</f>
        <v>Must be POSITIVE for overturn</v>
      </c>
      <c r="CZ653" t="str">
        <v>Overturn moment</v>
      </c>
      <c r="DA653" t="str">
        <v>lbs.ft</v>
      </c>
      <c r="DB653">
        <f>SUM(DB649:DO649)</f>
        <v>1148.497076635446</v>
      </c>
      <c r="DC653" t="str">
        <f>IF(DB639="+X","Must be NEGATIVE for overturn","Must be POSITIVE for overturn")</f>
        <v>Must be POSITIVE for overturn</v>
      </c>
      <c r="DQ653" t="str">
        <v>Overturn moment</v>
      </c>
      <c r="DR653" t="str">
        <v>lbs.ft</v>
      </c>
      <c r="DS653">
        <f>SUM(DS649:EF649)</f>
        <v>-1915.5078092242616</v>
      </c>
      <c r="DT653" t="str">
        <f>IF(DS639="+X","Must be NEGATIVE for overturn","Must be POSITIVE for overturn")</f>
        <v>Must be POSITIVE for overturn</v>
      </c>
    </row>
    <row r="655">
      <c r="J655" t="str">
        <v>Horizontal distance from windward edge</v>
      </c>
      <c r="N655" t="str">
        <v>Horizontal distance from windward edge</v>
      </c>
      <c r="AA655" t="str">
        <v>Horizontal distance from windward edge</v>
      </c>
      <c r="AE655" t="str">
        <v>Horizontal distance from windward edge</v>
      </c>
      <c r="AR655" t="str">
        <v>Horizontal distance from windward edge</v>
      </c>
      <c r="AV655" t="str">
        <v>Horizontal distance from windward edge</v>
      </c>
      <c r="BI655" t="str">
        <v>Horizontal distance from windward edge</v>
      </c>
      <c r="BM655" t="str">
        <v>Horizontal distance from windward edge</v>
      </c>
      <c r="BZ655" t="str">
        <v>Horizontal distance from windward edge</v>
      </c>
      <c r="CD655" t="str">
        <v>Horizontal distance from windward edge</v>
      </c>
      <c r="CQ655" t="str">
        <v>Horizontal distance from windward edge</v>
      </c>
      <c r="CU655" t="str">
        <v>Horizontal distance from windward edge</v>
      </c>
      <c r="DH655" t="str">
        <v>Horizontal distance from windward edge</v>
      </c>
      <c r="DL655" t="str">
        <v>Horizontal distance from windward edge</v>
      </c>
      <c r="DY655" t="str">
        <v>Horizontal distance from windward edge</v>
      </c>
      <c r="EC655" t="str">
        <v>Horizontal distance from windward edge</v>
      </c>
    </row>
    <row r="656">
      <c r="J656" t="str">
        <v>0-h/2</v>
      </c>
      <c r="K656" t="str">
        <v>h/2-h</v>
      </c>
      <c r="L656" t="str">
        <v>h-2h</v>
      </c>
      <c r="M656" t="str">
        <v>&gt;2h</v>
      </c>
      <c r="N656" t="str">
        <v>0-h/2</v>
      </c>
      <c r="O656" t="str">
        <v>h/2-h</v>
      </c>
      <c r="P656" t="str">
        <v>h-2h</v>
      </c>
      <c r="Q656" t="str">
        <v>&gt;2h</v>
      </c>
      <c r="AA656" t="str">
        <v>0-h/2</v>
      </c>
      <c r="AB656" t="str">
        <v>h/2-h</v>
      </c>
      <c r="AC656" t="str">
        <v>h-2h</v>
      </c>
      <c r="AD656" t="str">
        <v>&gt;2h</v>
      </c>
      <c r="AE656" t="str">
        <v>0-h/2</v>
      </c>
      <c r="AF656" t="str">
        <v>h/2-h</v>
      </c>
      <c r="AG656" t="str">
        <v>h-2h</v>
      </c>
      <c r="AH656" t="str">
        <v>&gt;2h</v>
      </c>
      <c r="AR656" t="str">
        <v>0-h/2</v>
      </c>
      <c r="AS656" t="str">
        <v>h/2-h</v>
      </c>
      <c r="AT656" t="str">
        <v>h-2h</v>
      </c>
      <c r="AU656" t="str">
        <v>&gt;2h</v>
      </c>
      <c r="AV656" t="str">
        <v>0-h/2</v>
      </c>
      <c r="AW656" t="str">
        <v>h/2-h</v>
      </c>
      <c r="AX656" t="str">
        <v>h-2h</v>
      </c>
      <c r="AY656" t="str">
        <v>&gt;2h</v>
      </c>
      <c r="BI656" t="str">
        <v>0-h/2</v>
      </c>
      <c r="BJ656" t="str">
        <v>h/2-h</v>
      </c>
      <c r="BK656" t="str">
        <v>h-2h</v>
      </c>
      <c r="BL656" t="str">
        <v>&gt;2h</v>
      </c>
      <c r="BM656" t="str">
        <v>0-h/2</v>
      </c>
      <c r="BN656" t="str">
        <v>h/2-h</v>
      </c>
      <c r="BO656" t="str">
        <v>h-2h</v>
      </c>
      <c r="BP656" t="str">
        <v>&gt;2h</v>
      </c>
      <c r="BZ656" t="str">
        <v>0-h/2</v>
      </c>
      <c r="CA656" t="str">
        <v>h/2-h</v>
      </c>
      <c r="CB656" t="str">
        <v>h-2h</v>
      </c>
      <c r="CC656" t="str">
        <v>&gt;2h</v>
      </c>
      <c r="CD656" t="str">
        <v>0-h/2</v>
      </c>
      <c r="CE656" t="str">
        <v>h/2-h</v>
      </c>
      <c r="CF656" t="str">
        <v>h-2h</v>
      </c>
      <c r="CG656" t="str">
        <v>&gt;2h</v>
      </c>
      <c r="CQ656" t="str">
        <v>0-h/2</v>
      </c>
      <c r="CR656" t="str">
        <v>h/2-h</v>
      </c>
      <c r="CS656" t="str">
        <v>h-2h</v>
      </c>
      <c r="CT656" t="str">
        <v>&gt;2h</v>
      </c>
      <c r="CU656" t="str">
        <v>0-h/2</v>
      </c>
      <c r="CV656" t="str">
        <v>h/2-h</v>
      </c>
      <c r="CW656" t="str">
        <v>h-2h</v>
      </c>
      <c r="CX656" t="str">
        <v>&gt;2h</v>
      </c>
      <c r="DH656" t="str">
        <v>0-h/2</v>
      </c>
      <c r="DI656" t="str">
        <v>h/2-h</v>
      </c>
      <c r="DJ656" t="str">
        <v>h-2h</v>
      </c>
      <c r="DK656" t="str">
        <v>&gt;2h</v>
      </c>
      <c r="DL656" t="str">
        <v>0-h/2</v>
      </c>
      <c r="DM656" t="str">
        <v>h/2-h</v>
      </c>
      <c r="DN656" t="str">
        <v>h-2h</v>
      </c>
      <c r="DO656" t="str">
        <v>&gt;2h</v>
      </c>
      <c r="DY656" t="str">
        <v>0-h/2</v>
      </c>
      <c r="DZ656" t="str">
        <v>h/2-h</v>
      </c>
      <c r="EA656" t="str">
        <v>h-2h</v>
      </c>
      <c r="EB656" t="str">
        <v>&gt;2h</v>
      </c>
      <c r="EC656" t="str">
        <v>0-h/2</v>
      </c>
      <c r="ED656" t="str">
        <v>h/2-h</v>
      </c>
      <c r="EE656" t="str">
        <v>h-2h</v>
      </c>
      <c r="EF656" t="str">
        <v>&gt;2h</v>
      </c>
    </row>
    <row r="657">
      <c r="B657" t="str">
        <v>IF GABLE ROOF</v>
      </c>
      <c r="D657" t="str">
        <f>D638</f>
        <v>WinWall</v>
      </c>
      <c r="E657" t="str">
        <f>E638</f>
        <v>LeeWall</v>
      </c>
      <c r="F657" t="str">
        <f>F638</f>
        <v>SideWall1</v>
      </c>
      <c r="G657" t="str">
        <f>G638</f>
        <v>SideWall2</v>
      </c>
      <c r="H657" t="str">
        <f>H638</f>
        <v>WinRoof</v>
      </c>
      <c r="I657" t="str">
        <f>I638</f>
        <v>LeeRoof</v>
      </c>
      <c r="J657" t="str">
        <v>Roof Side 1</v>
      </c>
      <c r="N657" t="str">
        <v>Roof Side 2</v>
      </c>
      <c r="S657" t="str">
        <v>IF GABLE ROOF</v>
      </c>
      <c r="U657" t="str">
        <f>U638</f>
        <v>WinWall</v>
      </c>
      <c r="V657" t="str">
        <f>V638</f>
        <v>LeeWall</v>
      </c>
      <c r="W657" t="str">
        <f>W638</f>
        <v>SideWall1</v>
      </c>
      <c r="X657" t="str">
        <f>X638</f>
        <v>SideWall2</v>
      </c>
      <c r="Y657" t="str">
        <f>Y638</f>
        <v>WinRoof</v>
      </c>
      <c r="Z657" t="str">
        <f>Z638</f>
        <v>LeeRoof</v>
      </c>
      <c r="AA657" t="str">
        <v>Roof Side 1</v>
      </c>
      <c r="AE657" t="str">
        <v>Roof Side 2</v>
      </c>
      <c r="AJ657" t="str">
        <v>IF GABLE ROOF</v>
      </c>
      <c r="AL657" t="str">
        <f>AL638</f>
        <v>WinWall</v>
      </c>
      <c r="AM657" t="str">
        <f>AM638</f>
        <v>LeeWall</v>
      </c>
      <c r="AN657" t="str">
        <f>AN638</f>
        <v>SideWall1</v>
      </c>
      <c r="AO657" t="str">
        <f>AO638</f>
        <v>SideWall2</v>
      </c>
      <c r="AP657" t="str">
        <f>AP638</f>
        <v>WinRoof</v>
      </c>
      <c r="AQ657" t="str">
        <f>AQ638</f>
        <v>LeeRoof</v>
      </c>
      <c r="AR657" t="str">
        <v>Roof Side 1</v>
      </c>
      <c r="AV657" t="str">
        <v>Roof Side 2</v>
      </c>
      <c r="BA657" t="str">
        <v>IF GABLE ROOF</v>
      </c>
      <c r="BC657" t="str">
        <f>BC638</f>
        <v>WinWall</v>
      </c>
      <c r="BD657" t="str">
        <f>BD638</f>
        <v>LeeWall</v>
      </c>
      <c r="BE657" t="str">
        <f>BE638</f>
        <v>SideWall1</v>
      </c>
      <c r="BF657" t="str">
        <f>BF638</f>
        <v>SideWall2</v>
      </c>
      <c r="BG657" t="str">
        <f>BG638</f>
        <v>WinRoof</v>
      </c>
      <c r="BH657" t="str">
        <f>BH638</f>
        <v>LeeRoof</v>
      </c>
      <c r="BI657" t="str">
        <v>Roof Side 1</v>
      </c>
      <c r="BM657" t="str">
        <v>Roof Side 2</v>
      </c>
      <c r="BR657" t="str">
        <v>IF GABLE ROOF</v>
      </c>
      <c r="BT657" t="str">
        <f>BT638</f>
        <v>WinWall</v>
      </c>
      <c r="BU657" t="str">
        <f>BU638</f>
        <v>LeeWall</v>
      </c>
      <c r="BV657" t="str">
        <f>BV638</f>
        <v>SideWall1</v>
      </c>
      <c r="BW657" t="str">
        <f>BW638</f>
        <v>SideWall2</v>
      </c>
      <c r="BX657" t="str">
        <f>BX638</f>
        <v>WinRoof</v>
      </c>
      <c r="BY657" t="str">
        <f>BY638</f>
        <v>LeeRoof</v>
      </c>
      <c r="BZ657" t="str">
        <v>Roof Side 1</v>
      </c>
      <c r="CD657" t="str">
        <v>Roof Side 2</v>
      </c>
      <c r="CI657" t="str">
        <v>IF GABLE ROOF</v>
      </c>
      <c r="CK657" t="str">
        <f>CK638</f>
        <v>WinWall</v>
      </c>
      <c r="CL657" t="str">
        <f>CL638</f>
        <v>LeeWall</v>
      </c>
      <c r="CM657" t="str">
        <f>CM638</f>
        <v>SideWall1</v>
      </c>
      <c r="CN657" t="str">
        <f>CN638</f>
        <v>SideWall2</v>
      </c>
      <c r="CO657" t="str">
        <f>CO638</f>
        <v>WinRoof</v>
      </c>
      <c r="CP657" t="str">
        <f>CP638</f>
        <v>LeeRoof</v>
      </c>
      <c r="CQ657" t="str">
        <v>Roof Side 1</v>
      </c>
      <c r="CU657" t="str">
        <v>Roof Side 2</v>
      </c>
      <c r="CZ657" t="str">
        <v>IF GABLE ROOF</v>
      </c>
      <c r="DB657" t="str">
        <f>DB638</f>
        <v>WinWall</v>
      </c>
      <c r="DC657" t="str">
        <f>DC638</f>
        <v>LeeWall</v>
      </c>
      <c r="DD657" t="str">
        <f>DD638</f>
        <v>SideWall1</v>
      </c>
      <c r="DE657" t="str">
        <f>DE638</f>
        <v>SideWall2</v>
      </c>
      <c r="DF657" t="str">
        <f>DF638</f>
        <v>WinRoof</v>
      </c>
      <c r="DG657" t="str">
        <f>DG638</f>
        <v>LeeRoof</v>
      </c>
      <c r="DH657" t="str">
        <v>Roof Side 1</v>
      </c>
      <c r="DL657" t="str">
        <v>Roof Side 2</v>
      </c>
      <c r="DQ657" t="str">
        <v>IF GABLE ROOF</v>
      </c>
      <c r="DS657" t="str">
        <f>DS638</f>
        <v>WinWall</v>
      </c>
      <c r="DT657" t="str">
        <f>DT638</f>
        <v>LeeWall</v>
      </c>
      <c r="DU657" t="str">
        <f>DU638</f>
        <v>SideWall1</v>
      </c>
      <c r="DV657" t="str">
        <f>DV638</f>
        <v>SideWall2</v>
      </c>
      <c r="DW657" t="str">
        <f>DW638</f>
        <v>WinRoof</v>
      </c>
      <c r="DX657" t="str">
        <f>DX638</f>
        <v>LeeRoof</v>
      </c>
      <c r="DY657" t="str">
        <v>Roof Side 1</v>
      </c>
      <c r="EC657" t="str">
        <v>Roof Side 2</v>
      </c>
    </row>
    <row r="658">
      <c r="D658" t="str">
        <f>D639</f>
        <v>+X</v>
      </c>
      <c r="E658" t="str">
        <f>E639</f>
        <v>-X</v>
      </c>
      <c r="F658" t="str">
        <f>F639</f>
        <v>+Y</v>
      </c>
      <c r="G658" t="str">
        <f>G639</f>
        <v>-Y</v>
      </c>
      <c r="H658" t="str">
        <f>H639</f>
        <v>+X</v>
      </c>
      <c r="I658" t="str">
        <f>I639</f>
        <v>-X</v>
      </c>
      <c r="J658" t="str">
        <f>J639</f>
        <v>+Y</v>
      </c>
      <c r="N658" t="str">
        <f>N639</f>
        <v>-Y</v>
      </c>
      <c r="U658" t="str">
        <f>U639</f>
        <v>+X</v>
      </c>
      <c r="V658" t="str">
        <f>V639</f>
        <v>-X</v>
      </c>
      <c r="W658" t="str">
        <f>W639</f>
        <v>+Y</v>
      </c>
      <c r="X658" t="str">
        <f>X639</f>
        <v>-Y</v>
      </c>
      <c r="Y658" t="str">
        <f>Y639</f>
        <v>+X</v>
      </c>
      <c r="Z658" t="str">
        <f>Z639</f>
        <v>-X</v>
      </c>
      <c r="AA658" t="str">
        <f>AA639</f>
        <v>+Y</v>
      </c>
      <c r="AE658" t="str">
        <f>AE639</f>
        <v>-Y</v>
      </c>
      <c r="AL658" t="str">
        <f>AL639</f>
        <v>+X</v>
      </c>
      <c r="AM658" t="str">
        <f>AM639</f>
        <v>-X</v>
      </c>
      <c r="AN658" t="str">
        <f>AN639</f>
        <v>+Y</v>
      </c>
      <c r="AO658" t="str">
        <f>AO639</f>
        <v>-Y</v>
      </c>
      <c r="AP658" t="str">
        <f>AP639</f>
        <v>+X</v>
      </c>
      <c r="AQ658" t="str">
        <f>AQ639</f>
        <v>-X</v>
      </c>
      <c r="AR658" t="str">
        <f>AR639</f>
        <v>+Y</v>
      </c>
      <c r="AV658" t="str">
        <f>AV639</f>
        <v>-Y</v>
      </c>
      <c r="BC658" t="str">
        <f>BC639</f>
        <v>+X</v>
      </c>
      <c r="BD658" t="str">
        <f>BD639</f>
        <v>-X</v>
      </c>
      <c r="BE658" t="str">
        <f>BE639</f>
        <v>+Y</v>
      </c>
      <c r="BF658" t="str">
        <f>BF639</f>
        <v>-Y</v>
      </c>
      <c r="BG658" t="str">
        <f>BG639</f>
        <v>+X</v>
      </c>
      <c r="BH658" t="str">
        <f>BH639</f>
        <v>-X</v>
      </c>
      <c r="BI658" t="str">
        <f>BI639</f>
        <v>+Y</v>
      </c>
      <c r="BM658" t="str">
        <f>BM639</f>
        <v>-Y</v>
      </c>
      <c r="BT658" t="str">
        <f>BT639</f>
        <v>+Y</v>
      </c>
      <c r="BU658" t="str">
        <f>BU639</f>
        <v>-Y</v>
      </c>
      <c r="BV658" t="str">
        <f>BV639</f>
        <v>+X</v>
      </c>
      <c r="BW658" t="str">
        <f>BW639</f>
        <v>-X</v>
      </c>
      <c r="BX658" t="str">
        <f>BX639</f>
        <v>+Y</v>
      </c>
      <c r="BY658" t="str">
        <f>BY639</f>
        <v>-Y</v>
      </c>
      <c r="BZ658" t="str">
        <f>BZ639</f>
        <v>+X</v>
      </c>
      <c r="CD658" t="str">
        <f>CD639</f>
        <v>-X</v>
      </c>
      <c r="CK658" t="str">
        <f>CK639</f>
        <v>+Y</v>
      </c>
      <c r="CL658" t="str">
        <f>CL639</f>
        <v>-Y</v>
      </c>
      <c r="CM658" t="str">
        <f>CM639</f>
        <v>+X</v>
      </c>
      <c r="CN658" t="str">
        <f>CN639</f>
        <v>-X</v>
      </c>
      <c r="CO658" t="str">
        <f>CO639</f>
        <v>+Y</v>
      </c>
      <c r="CP658" t="str">
        <f>CP639</f>
        <v>-Y</v>
      </c>
      <c r="CQ658" t="str">
        <f>CQ639</f>
        <v>+X</v>
      </c>
      <c r="CU658" t="str">
        <f>CU639</f>
        <v>-X</v>
      </c>
      <c r="DB658" t="str">
        <f>DB639</f>
        <v>+Y</v>
      </c>
      <c r="DC658" t="str">
        <f>DC639</f>
        <v>-Y</v>
      </c>
      <c r="DD658" t="str">
        <f>DD639</f>
        <v>+X</v>
      </c>
      <c r="DE658" t="str">
        <f>DE639</f>
        <v>-X</v>
      </c>
      <c r="DF658" t="str">
        <f>DF639</f>
        <v>+Y</v>
      </c>
      <c r="DG658" t="str">
        <f>DG639</f>
        <v>-Y</v>
      </c>
      <c r="DH658" t="str">
        <f>DH639</f>
        <v>+X</v>
      </c>
      <c r="DL658" t="str">
        <f>DL639</f>
        <v>-X</v>
      </c>
      <c r="DS658" t="str">
        <f>DS639</f>
        <v>+Y</v>
      </c>
      <c r="DT658" t="str">
        <f>DT639</f>
        <v>-Y</v>
      </c>
      <c r="DU658" t="str">
        <f>DU639</f>
        <v>+X</v>
      </c>
      <c r="DV658" t="str">
        <f>DV639</f>
        <v>-X</v>
      </c>
      <c r="DW658" t="str">
        <f>DW639</f>
        <v>+Y</v>
      </c>
      <c r="DX658" t="str">
        <f>DX639</f>
        <v>-Y</v>
      </c>
      <c r="DY658" t="str">
        <f>DY639</f>
        <v>+X</v>
      </c>
      <c r="EC658" t="str">
        <f>EC639</f>
        <v>-X</v>
      </c>
    </row>
    <row r="659">
      <c r="B659" t="str">
        <v>Areas</v>
      </c>
      <c r="C659" t="str">
        <v>ft2</v>
      </c>
      <c r="H659">
        <f>$D$83*$D$88/2</f>
        <v>60</v>
      </c>
      <c r="I659">
        <f>$D$83*$D$88/2</f>
        <v>60</v>
      </c>
      <c r="J659">
        <f>J598</f>
        <v>64.1404708432983</v>
      </c>
      <c r="K659">
        <f>K598</f>
        <v>64.1404708432983</v>
      </c>
      <c r="L659">
        <f>L598</f>
        <v>128.2809416865966</v>
      </c>
      <c r="M659">
        <f>M598</f>
        <v>209.91426821443082</v>
      </c>
      <c r="S659" t="str">
        <v>Areas</v>
      </c>
      <c r="T659" t="str">
        <v>ft2</v>
      </c>
      <c r="Y659">
        <f>$D$83*$D$88/2</f>
        <v>60</v>
      </c>
      <c r="Z659">
        <f>$D$83*$D$88/2</f>
        <v>60</v>
      </c>
      <c r="AA659">
        <f>AA598</f>
        <v>64.1404708432983</v>
      </c>
      <c r="AB659">
        <f>AB598</f>
        <v>64.1404708432983</v>
      </c>
      <c r="AC659">
        <f>AC598</f>
        <v>128.2809416865966</v>
      </c>
      <c r="AD659">
        <f>AD598</f>
        <v>209.91426821443082</v>
      </c>
      <c r="AJ659" t="str">
        <v>Areas</v>
      </c>
      <c r="AK659" t="str">
        <v>ft2</v>
      </c>
      <c r="AP659">
        <f>$D$83*$D$88/2</f>
        <v>60</v>
      </c>
      <c r="AQ659">
        <f>$D$83*$D$88/2</f>
        <v>60</v>
      </c>
      <c r="AR659">
        <f>AR598</f>
        <v>64.1404708432983</v>
      </c>
      <c r="AS659">
        <f>AS598</f>
        <v>64.1404708432983</v>
      </c>
      <c r="AT659">
        <f>AT598</f>
        <v>128.2809416865966</v>
      </c>
      <c r="AU659">
        <f>AU598</f>
        <v>209.91426821443082</v>
      </c>
      <c r="BA659" t="str">
        <v>Areas</v>
      </c>
      <c r="BB659" t="str">
        <v>ft2</v>
      </c>
      <c r="BG659">
        <f>$D$83*$D$88/2</f>
        <v>60</v>
      </c>
      <c r="BH659">
        <f>$D$83*$D$88/2</f>
        <v>60</v>
      </c>
      <c r="BI659">
        <f>BI598</f>
        <v>64.1404708432983</v>
      </c>
      <c r="BJ659">
        <f>BJ598</f>
        <v>64.1404708432983</v>
      </c>
      <c r="BK659">
        <f>BK598</f>
        <v>128.2809416865966</v>
      </c>
      <c r="BL659">
        <f>BL598</f>
        <v>209.91426821443082</v>
      </c>
      <c r="BR659" t="str">
        <v>Areas</v>
      </c>
      <c r="BS659" t="str">
        <v>ft2</v>
      </c>
      <c r="BX659">
        <f>BX598</f>
        <v>233.238075793812</v>
      </c>
      <c r="BY659">
        <f>BY598</f>
        <v>233.238075793812</v>
      </c>
      <c r="CI659" t="str">
        <v>Areas</v>
      </c>
      <c r="CJ659" t="str">
        <v>ft2</v>
      </c>
      <c r="CO659">
        <f>CO598</f>
        <v>233.238075793812</v>
      </c>
      <c r="CP659">
        <f>CP598</f>
        <v>233.238075793812</v>
      </c>
      <c r="CZ659" t="str">
        <v>Areas</v>
      </c>
      <c r="DA659" t="str">
        <v>ft2</v>
      </c>
      <c r="DF659">
        <f>DF598</f>
        <v>233.238075793812</v>
      </c>
      <c r="DG659">
        <f>DG598</f>
        <v>233.238075793812</v>
      </c>
      <c r="DQ659" t="str">
        <v>Areas</v>
      </c>
      <c r="DR659" t="str">
        <v>ft2</v>
      </c>
      <c r="DW659">
        <f>DW598</f>
        <v>233.238075793812</v>
      </c>
      <c r="DX659">
        <f>DX598</f>
        <v>233.238075793812</v>
      </c>
    </row>
    <row r="660">
      <c r="B660" t="str">
        <f>B640</f>
        <v>X-component of normal vector (+inward)</v>
      </c>
      <c r="H660">
        <v>-1</v>
      </c>
      <c r="I660">
        <v>1</v>
      </c>
      <c r="J660">
        <f>J599</f>
        <v>0</v>
      </c>
      <c r="K660">
        <f>K599</f>
        <v>0</v>
      </c>
      <c r="L660">
        <f>L599</f>
        <v>0</v>
      </c>
      <c r="M660">
        <f>M599</f>
        <v>0</v>
      </c>
      <c r="S660" t="str">
        <f>S640</f>
        <v>X-component of normal vector (+inward)</v>
      </c>
      <c r="Y660">
        <v>-1</v>
      </c>
      <c r="Z660">
        <v>1</v>
      </c>
      <c r="AA660">
        <f>AA599</f>
        <v>0</v>
      </c>
      <c r="AB660">
        <f>AB599</f>
        <v>0</v>
      </c>
      <c r="AC660">
        <f>AC599</f>
        <v>0</v>
      </c>
      <c r="AD660">
        <f>AD599</f>
        <v>0</v>
      </c>
      <c r="AJ660" t="str">
        <f>AJ640</f>
        <v>X-component of normal vector (+inward)</v>
      </c>
      <c r="AP660">
        <v>-1</v>
      </c>
      <c r="AQ660">
        <v>1</v>
      </c>
      <c r="AR660">
        <f>AR599</f>
        <v>0</v>
      </c>
      <c r="AS660">
        <f>AS599</f>
        <v>0</v>
      </c>
      <c r="AT660">
        <f>AT599</f>
        <v>0</v>
      </c>
      <c r="AU660">
        <f>AU599</f>
        <v>0</v>
      </c>
      <c r="BA660" t="str">
        <f>BA640</f>
        <v>X-component of normal vector (+inward)</v>
      </c>
      <c r="BG660">
        <v>-1</v>
      </c>
      <c r="BH660">
        <v>1</v>
      </c>
      <c r="BI660">
        <f>BI599</f>
        <v>0</v>
      </c>
      <c r="BJ660">
        <f>BJ599</f>
        <v>0</v>
      </c>
      <c r="BK660">
        <f>BK599</f>
        <v>0</v>
      </c>
      <c r="BL660">
        <f>BL599</f>
        <v>0</v>
      </c>
      <c r="BR660" t="str">
        <f>BR640</f>
        <v>X-component of normal vector (+inward)</v>
      </c>
      <c r="BX660">
        <f>BX599</f>
        <v>0</v>
      </c>
      <c r="BY660">
        <f>BY599</f>
        <v>0</v>
      </c>
      <c r="CI660" t="str">
        <f>CI640</f>
        <v>X-component of normal vector (+inward)</v>
      </c>
      <c r="CO660">
        <f>CO599</f>
        <v>0</v>
      </c>
      <c r="CP660">
        <f>CP599</f>
        <v>0</v>
      </c>
      <c r="CZ660" t="str">
        <f>CZ640</f>
        <v>X-component of normal vector (+inward)</v>
      </c>
      <c r="DF660">
        <f>DF599</f>
        <v>0</v>
      </c>
      <c r="DG660">
        <f>DG599</f>
        <v>0</v>
      </c>
      <c r="DQ660" t="str">
        <f>DQ640</f>
        <v>X-component of normal vector (+inward)</v>
      </c>
      <c r="DW660">
        <f>DW599</f>
        <v>0</v>
      </c>
      <c r="DX660">
        <f>DX599</f>
        <v>0</v>
      </c>
    </row>
    <row r="661">
      <c r="B661" t="str">
        <f>B641</f>
        <v>Y-component of normal vector (+inward)</v>
      </c>
      <c r="J661">
        <f>J600</f>
        <v>-0.5144957554275266</v>
      </c>
      <c r="K661">
        <f>K600</f>
        <v>-0.5144957554275266</v>
      </c>
      <c r="L661">
        <f>L600</f>
        <v>-0.5144957554275266</v>
      </c>
      <c r="M661">
        <f>M600</f>
        <v>-0.5144957554275266</v>
      </c>
      <c r="S661" t="str">
        <f>S641</f>
        <v>Y-component of normal vector (+inward)</v>
      </c>
      <c r="AA661">
        <f>AA600</f>
        <v>-0.5144957554275266</v>
      </c>
      <c r="AB661">
        <f>AB600</f>
        <v>-0.5144957554275266</v>
      </c>
      <c r="AC661">
        <f>AC600</f>
        <v>-0.5144957554275266</v>
      </c>
      <c r="AD661">
        <f>AD600</f>
        <v>-0.5144957554275266</v>
      </c>
      <c r="AJ661" t="str">
        <f>AJ641</f>
        <v>Y-component of normal vector (+inward)</v>
      </c>
      <c r="AR661">
        <f>AR600</f>
        <v>-0.5144957554275266</v>
      </c>
      <c r="AS661">
        <f>AS600</f>
        <v>-0.5144957554275266</v>
      </c>
      <c r="AT661">
        <f>AT600</f>
        <v>-0.5144957554275266</v>
      </c>
      <c r="AU661">
        <f>AU600</f>
        <v>-0.5144957554275266</v>
      </c>
      <c r="BA661" t="str">
        <f>BA641</f>
        <v>Y-component of normal vector (+inward)</v>
      </c>
      <c r="BI661">
        <f>BI600</f>
        <v>-0.5144957554275266</v>
      </c>
      <c r="BJ661">
        <f>BJ600</f>
        <v>-0.5144957554275266</v>
      </c>
      <c r="BK661">
        <f>BK600</f>
        <v>-0.5144957554275266</v>
      </c>
      <c r="BL661">
        <f>BL600</f>
        <v>-0.5144957554275266</v>
      </c>
      <c r="BR661" t="str">
        <f>BR641</f>
        <v>Y-component of normal vector (+inward)</v>
      </c>
      <c r="BX661">
        <f>BX600</f>
        <v>-0.5144957554275266</v>
      </c>
      <c r="BY661">
        <f>BY600</f>
        <v>0.5144957554275266</v>
      </c>
      <c r="CI661" t="str">
        <f>CI641</f>
        <v>Y-component of normal vector (+inward)</v>
      </c>
      <c r="CO661">
        <f>CO600</f>
        <v>-0.5144957554275266</v>
      </c>
      <c r="CP661">
        <f>CP600</f>
        <v>0.5144957554275266</v>
      </c>
      <c r="CZ661" t="str">
        <f>CZ641</f>
        <v>Y-component of normal vector (+inward)</v>
      </c>
      <c r="DF661">
        <f>DF600</f>
        <v>-0.5144957554275266</v>
      </c>
      <c r="DG661">
        <f>DG600</f>
        <v>0.5144957554275266</v>
      </c>
      <c r="DQ661" t="str">
        <f>DQ641</f>
        <v>Y-component of normal vector (+inward)</v>
      </c>
      <c r="DW661">
        <f>DW600</f>
        <v>-0.5144957554275266</v>
      </c>
      <c r="DX661">
        <f>DX600</f>
        <v>0.5144957554275266</v>
      </c>
    </row>
    <row r="662">
      <c r="B662" t="str">
        <f>B642</f>
        <v>Z-component of normal vector (+inward)</v>
      </c>
      <c r="J662">
        <f>J601</f>
        <v>-0.8574929257125442</v>
      </c>
      <c r="K662">
        <f>K601</f>
        <v>-0.8574929257125442</v>
      </c>
      <c r="L662">
        <f>L601</f>
        <v>-0.8574929257125442</v>
      </c>
      <c r="M662">
        <f>M601</f>
        <v>-0.8574929257125442</v>
      </c>
      <c r="S662" t="str">
        <f>S642</f>
        <v>Z-component of normal vector (+inward)</v>
      </c>
      <c r="AA662">
        <f>AA601</f>
        <v>-0.8574929257125442</v>
      </c>
      <c r="AB662">
        <f>AB601</f>
        <v>-0.8574929257125442</v>
      </c>
      <c r="AC662">
        <f>AC601</f>
        <v>-0.8574929257125442</v>
      </c>
      <c r="AD662">
        <f>AD601</f>
        <v>-0.8574929257125442</v>
      </c>
      <c r="AJ662" t="str">
        <f>AJ642</f>
        <v>Z-component of normal vector (+inward)</v>
      </c>
      <c r="AR662">
        <f>AR601</f>
        <v>-0.8574929257125442</v>
      </c>
      <c r="AS662">
        <f>AS601</f>
        <v>-0.8574929257125442</v>
      </c>
      <c r="AT662">
        <f>AT601</f>
        <v>-0.8574929257125442</v>
      </c>
      <c r="AU662">
        <f>AU601</f>
        <v>-0.8574929257125442</v>
      </c>
      <c r="BA662" t="str">
        <f>BA642</f>
        <v>Z-component of normal vector (+inward)</v>
      </c>
      <c r="BI662">
        <f>BI601</f>
        <v>-0.8574929257125442</v>
      </c>
      <c r="BJ662">
        <f>BJ601</f>
        <v>-0.8574929257125442</v>
      </c>
      <c r="BK662">
        <f>BK601</f>
        <v>-0.8574929257125442</v>
      </c>
      <c r="BL662">
        <f>BL601</f>
        <v>-0.8574929257125442</v>
      </c>
      <c r="BR662" t="str">
        <f>BR642</f>
        <v>Z-component of normal vector (+inward)</v>
      </c>
      <c r="BX662">
        <f>BX601</f>
        <v>-0.8574929257125442</v>
      </c>
      <c r="BY662">
        <f>BY601</f>
        <v>-0.8574929257125442</v>
      </c>
      <c r="CI662" t="str">
        <f>CI642</f>
        <v>Z-component of normal vector (+inward)</v>
      </c>
      <c r="CO662">
        <f>CO601</f>
        <v>-0.8574929257125442</v>
      </c>
      <c r="CP662">
        <f>CP601</f>
        <v>-0.8574929257125442</v>
      </c>
      <c r="CZ662" t="str">
        <f>CZ642</f>
        <v>Z-component of normal vector (+inward)</v>
      </c>
      <c r="DF662">
        <f>DF601</f>
        <v>-0.8574929257125442</v>
      </c>
      <c r="DG662">
        <f>DG601</f>
        <v>-0.8574929257125442</v>
      </c>
      <c r="DQ662" t="str">
        <f>DQ642</f>
        <v>Z-component of normal vector (+inward)</v>
      </c>
      <c r="DW662">
        <f>DW601</f>
        <v>-0.8574929257125442</v>
      </c>
      <c r="DX662">
        <f>DX601</f>
        <v>-0.8574929257125442</v>
      </c>
    </row>
    <row r="663">
      <c r="B663" t="str">
        <f>B643</f>
        <v>Overturn moment arm for X component</v>
      </c>
      <c r="C663" t="str">
        <f>C643</f>
        <v>ft</v>
      </c>
      <c r="H663">
        <f>$D$84+1/3*$D$88</f>
        <v>10</v>
      </c>
      <c r="I663">
        <f>$D$84+1/3*$D$88</f>
        <v>10</v>
      </c>
      <c r="J663">
        <f>J602</f>
        <v>0</v>
      </c>
      <c r="K663">
        <f>K602</f>
        <v>0</v>
      </c>
      <c r="L663">
        <f>L602</f>
        <v>0</v>
      </c>
      <c r="M663">
        <f>M602</f>
        <v>0</v>
      </c>
      <c r="S663" t="str">
        <f>S643</f>
        <v>Overturn moment arm for X component</v>
      </c>
      <c r="T663" t="str">
        <f>T643</f>
        <v>ft</v>
      </c>
      <c r="Y663">
        <f>$D$84+1/3*$D$88</f>
        <v>10</v>
      </c>
      <c r="Z663">
        <f>$D$84+1/3*$D$88</f>
        <v>10</v>
      </c>
      <c r="AA663">
        <f>AA602</f>
        <v>0</v>
      </c>
      <c r="AB663">
        <f>AB602</f>
        <v>0</v>
      </c>
      <c r="AC663">
        <f>AC602</f>
        <v>0</v>
      </c>
      <c r="AD663">
        <f>AD602</f>
        <v>0</v>
      </c>
      <c r="AJ663" t="str">
        <f>AJ643</f>
        <v>Overturn moment arm for X component</v>
      </c>
      <c r="AK663" t="str">
        <f>AK643</f>
        <v>ft</v>
      </c>
      <c r="AP663">
        <f>$D$84+1/3*$D$88</f>
        <v>10</v>
      </c>
      <c r="AQ663">
        <f>$D$84+1/3*$D$88</f>
        <v>10</v>
      </c>
      <c r="AR663">
        <f>AR602</f>
        <v>0</v>
      </c>
      <c r="AS663">
        <f>AS602</f>
        <v>0</v>
      </c>
      <c r="AT663">
        <f>AT602</f>
        <v>0</v>
      </c>
      <c r="AU663">
        <f>AU602</f>
        <v>0</v>
      </c>
      <c r="BA663" t="str">
        <f>BA643</f>
        <v>Overturn moment arm for X component</v>
      </c>
      <c r="BB663" t="str">
        <f>BB643</f>
        <v>ft</v>
      </c>
      <c r="BG663">
        <f>$D$84+1/3*$D$88</f>
        <v>10</v>
      </c>
      <c r="BH663">
        <f>$D$84+1/3*$D$88</f>
        <v>10</v>
      </c>
      <c r="BI663">
        <f>BI602</f>
        <v>0</v>
      </c>
      <c r="BJ663">
        <f>BJ602</f>
        <v>0</v>
      </c>
      <c r="BK663">
        <f>BK602</f>
        <v>0</v>
      </c>
      <c r="BL663">
        <f>BL602</f>
        <v>0</v>
      </c>
      <c r="BR663" t="str">
        <f>BR643</f>
        <v>Overturn moment arm for X component</v>
      </c>
      <c r="BS663" t="str">
        <f>BS643</f>
        <v>ft</v>
      </c>
      <c r="BX663">
        <f>BX602</f>
        <v>0</v>
      </c>
      <c r="BY663">
        <f>$D$84+1/3*$D$88</f>
        <v>10</v>
      </c>
      <c r="CI663" t="str">
        <f>CI643</f>
        <v>Overturn moment arm for X component</v>
      </c>
      <c r="CJ663" t="str">
        <f>CJ643</f>
        <v>ft</v>
      </c>
      <c r="CO663">
        <f>CO602</f>
        <v>0</v>
      </c>
      <c r="CP663">
        <f>$D$84+1/3*$D$88</f>
        <v>10</v>
      </c>
      <c r="CZ663" t="str">
        <f>CZ643</f>
        <v>Overturn moment arm for X component</v>
      </c>
      <c r="DA663" t="str">
        <f>DA643</f>
        <v>ft</v>
      </c>
      <c r="DF663">
        <f>DF602</f>
        <v>0</v>
      </c>
      <c r="DG663">
        <f>$D$84+1/3*$D$88</f>
        <v>10</v>
      </c>
      <c r="DQ663" t="str">
        <f>DQ643</f>
        <v>Overturn moment arm for X component</v>
      </c>
      <c r="DR663" t="str">
        <f>DR643</f>
        <v>ft</v>
      </c>
      <c r="DW663">
        <f>DW602</f>
        <v>0</v>
      </c>
      <c r="DX663">
        <f>$D$84+1/3*$D$88</f>
        <v>10</v>
      </c>
    </row>
    <row r="664">
      <c r="B664" t="str">
        <f>B644</f>
        <v>Overturn moment arm for Y component</v>
      </c>
      <c r="C664" t="str">
        <f>C644</f>
        <v>ft</v>
      </c>
      <c r="J664">
        <f>J603</f>
        <v>0</v>
      </c>
      <c r="K664">
        <f>K603</f>
        <v>0</v>
      </c>
      <c r="L664">
        <f>L603</f>
        <v>0</v>
      </c>
      <c r="M664">
        <f>M603</f>
        <v>0</v>
      </c>
      <c r="S664" t="str">
        <f>S644</f>
        <v>Overturn moment arm for Y component</v>
      </c>
      <c r="T664" t="str">
        <f>T644</f>
        <v>ft</v>
      </c>
      <c r="AA664">
        <f>AA603</f>
        <v>0</v>
      </c>
      <c r="AB664">
        <f>AB603</f>
        <v>0</v>
      </c>
      <c r="AC664">
        <f>AC603</f>
        <v>0</v>
      </c>
      <c r="AD664">
        <f>AD603</f>
        <v>0</v>
      </c>
      <c r="AJ664" t="str">
        <f>AJ644</f>
        <v>Overturn moment arm for Y component</v>
      </c>
      <c r="AK664" t="str">
        <f>AK644</f>
        <v>ft</v>
      </c>
      <c r="AR664">
        <f>AR603</f>
        <v>0</v>
      </c>
      <c r="AS664">
        <f>AS603</f>
        <v>0</v>
      </c>
      <c r="AT664">
        <f>AT603</f>
        <v>0</v>
      </c>
      <c r="AU664">
        <f>AU603</f>
        <v>0</v>
      </c>
      <c r="BA664" t="str">
        <f>BA644</f>
        <v>Overturn moment arm for Y component</v>
      </c>
      <c r="BB664" t="str">
        <f>BB644</f>
        <v>ft</v>
      </c>
      <c r="BI664">
        <f>BI603</f>
        <v>0</v>
      </c>
      <c r="BJ664">
        <f>BJ603</f>
        <v>0</v>
      </c>
      <c r="BK664">
        <f>BK603</f>
        <v>0</v>
      </c>
      <c r="BL664">
        <f>BL603</f>
        <v>0</v>
      </c>
      <c r="BR664" t="str">
        <f>BR644</f>
        <v>Overturn moment arm for Y component</v>
      </c>
      <c r="BS664" t="str">
        <f>BS644</f>
        <v>ft</v>
      </c>
      <c r="BX664">
        <f>BX603</f>
        <v>11</v>
      </c>
      <c r="BY664">
        <f>BY603</f>
        <v>11</v>
      </c>
      <c r="CI664" t="str">
        <f>CI644</f>
        <v>Overturn moment arm for Y component</v>
      </c>
      <c r="CJ664" t="str">
        <f>CJ644</f>
        <v>ft</v>
      </c>
      <c r="CO664">
        <f>CO603</f>
        <v>11</v>
      </c>
      <c r="CP664">
        <f>CP603</f>
        <v>11</v>
      </c>
      <c r="CZ664" t="str">
        <f>CZ644</f>
        <v>Overturn moment arm for Y component</v>
      </c>
      <c r="DA664" t="str">
        <f>DA644</f>
        <v>ft</v>
      </c>
      <c r="DF664">
        <f>DF603</f>
        <v>11</v>
      </c>
      <c r="DG664">
        <f>DG603</f>
        <v>11</v>
      </c>
      <c r="DQ664" t="str">
        <f>DQ644</f>
        <v>Overturn moment arm for Y component</v>
      </c>
      <c r="DR664" t="str">
        <f>DR644</f>
        <v>ft</v>
      </c>
      <c r="DW664">
        <f>DW603</f>
        <v>11</v>
      </c>
      <c r="DX664">
        <f>DX603</f>
        <v>11</v>
      </c>
    </row>
    <row r="665">
      <c r="B665" t="str">
        <f>B645</f>
        <v>Overturn moment arm for Z component</v>
      </c>
      <c r="C665" t="str">
        <f>C645</f>
        <v>ft</v>
      </c>
      <c r="J665">
        <f>J604</f>
        <v>37.25</v>
      </c>
      <c r="K665">
        <f>K604</f>
        <v>31.75</v>
      </c>
      <c r="L665">
        <f>L604</f>
        <v>23.5</v>
      </c>
      <c r="M665">
        <f>M604</f>
        <v>9</v>
      </c>
      <c r="S665" t="str">
        <f>S645</f>
        <v>Overturn moment arm for Z component</v>
      </c>
      <c r="T665" t="str">
        <f>T645</f>
        <v>ft</v>
      </c>
      <c r="AA665">
        <f>AA604</f>
        <v>37.25</v>
      </c>
      <c r="AB665">
        <f>AB604</f>
        <v>31.75</v>
      </c>
      <c r="AC665">
        <f>AC604</f>
        <v>23.5</v>
      </c>
      <c r="AD665">
        <f>AD604</f>
        <v>9</v>
      </c>
      <c r="AJ665" t="str">
        <f>AJ645</f>
        <v>Overturn moment arm for Z component</v>
      </c>
      <c r="AK665" t="str">
        <f>AK645</f>
        <v>ft</v>
      </c>
      <c r="AR665">
        <f>AR604</f>
        <v>37.25</v>
      </c>
      <c r="AS665">
        <f>AS604</f>
        <v>31.75</v>
      </c>
      <c r="AT665">
        <f>AT604</f>
        <v>23.5</v>
      </c>
      <c r="AU665">
        <f>AU604</f>
        <v>9</v>
      </c>
      <c r="BA665" t="str">
        <f>BA645</f>
        <v>Overturn moment arm for Z component</v>
      </c>
      <c r="BB665" t="str">
        <f>BB645</f>
        <v>ft</v>
      </c>
      <c r="BI665">
        <f>BI604</f>
        <v>37.25</v>
      </c>
      <c r="BJ665">
        <f>BJ604</f>
        <v>31.75</v>
      </c>
      <c r="BK665">
        <f>BK604</f>
        <v>23.5</v>
      </c>
      <c r="BL665">
        <f>BL604</f>
        <v>9</v>
      </c>
      <c r="BR665" t="str">
        <f>BR645</f>
        <v>Overturn moment arm for Z component</v>
      </c>
      <c r="BS665" t="str">
        <f>BS645</f>
        <v>ft</v>
      </c>
      <c r="BX665">
        <f>BX604</f>
        <v>15</v>
      </c>
      <c r="BY665">
        <f>BY604</f>
        <v>5</v>
      </c>
      <c r="CI665" t="str">
        <f>CI645</f>
        <v>Overturn moment arm for Z component</v>
      </c>
      <c r="CJ665" t="str">
        <f>CJ645</f>
        <v>ft</v>
      </c>
      <c r="CO665">
        <f>CO604</f>
        <v>15</v>
      </c>
      <c r="CP665">
        <f>CP604</f>
        <v>5</v>
      </c>
      <c r="CZ665" t="str">
        <f>CZ645</f>
        <v>Overturn moment arm for Z component</v>
      </c>
      <c r="DA665" t="str">
        <f>DA645</f>
        <v>ft</v>
      </c>
      <c r="DF665">
        <f>DF604</f>
        <v>15</v>
      </c>
      <c r="DG665">
        <f>DG604</f>
        <v>5</v>
      </c>
      <c r="DQ665" t="str">
        <f>DQ645</f>
        <v>Overturn moment arm for Z component</v>
      </c>
      <c r="DR665" t="str">
        <f>DR645</f>
        <v>ft</v>
      </c>
      <c r="DW665">
        <f>DW604</f>
        <v>15</v>
      </c>
      <c r="DX665">
        <f>DX604</f>
        <v>5</v>
      </c>
    </row>
    <row r="666">
      <c r="B666" t="str">
        <v>Pressure for PARTIALLY-ENCLOSED</v>
      </c>
      <c r="C666" t="str">
        <v>lbs/ft2</v>
      </c>
      <c r="D666">
        <f>D484</f>
        <v>0.13714415958994686</v>
      </c>
      <c r="E666">
        <f>E484</f>
        <v>-0.8492388343839014</v>
      </c>
      <c r="F666">
        <f>F484</f>
        <v>-1.2079235594653006</v>
      </c>
      <c r="G666">
        <f>G484</f>
        <v>-1.2079235594653006</v>
      </c>
      <c r="H666">
        <f>D666</f>
        <v>0.13714415958994686</v>
      </c>
      <c r="I666">
        <f>E666</f>
        <v>-0.8492388343839014</v>
      </c>
      <c r="J666">
        <f>J484</f>
        <v>-1.3872659220060004</v>
      </c>
      <c r="K666">
        <f>K484</f>
        <v>-1.3872659220060004</v>
      </c>
      <c r="L666">
        <f>L484</f>
        <v>-1.028581196924601</v>
      </c>
      <c r="M666">
        <f>M484</f>
        <v>-0.8492388343839014</v>
      </c>
      <c r="S666" t="str">
        <v>Pressure for PARTIALLY-ENCLOSED</v>
      </c>
      <c r="T666" t="str">
        <v>lbs/ft2</v>
      </c>
      <c r="U666">
        <f>U484</f>
        <v>0.13714415958994686</v>
      </c>
      <c r="V666">
        <f>V484</f>
        <v>-0.8492388343839014</v>
      </c>
      <c r="W666">
        <f>W484</f>
        <v>-1.2079235594653006</v>
      </c>
      <c r="X666">
        <f>X484</f>
        <v>-1.2079235594653006</v>
      </c>
      <c r="Y666">
        <f>U666</f>
        <v>0.13714415958994686</v>
      </c>
      <c r="Z666">
        <f>V666</f>
        <v>-0.8492388343839014</v>
      </c>
      <c r="AA666">
        <f>AA484</f>
        <v>-0.7416334168594816</v>
      </c>
      <c r="AB666">
        <f>AB484</f>
        <v>-0.7416334168594816</v>
      </c>
      <c r="AC666">
        <f>AC484</f>
        <v>-0.7416334168594816</v>
      </c>
      <c r="AD666">
        <f>AD484</f>
        <v>-0.7416334168594816</v>
      </c>
      <c r="AJ666" t="str">
        <v>Pressure for PARTIALLY-ENCLOSED</v>
      </c>
      <c r="AK666" t="str">
        <v>lbs/ft2</v>
      </c>
      <c r="AL666">
        <f>AL484</f>
        <v>1.2975947407356507</v>
      </c>
      <c r="AM666">
        <f>AM484</f>
        <v>0.3112117467618024</v>
      </c>
      <c r="AN666">
        <f>AN484</f>
        <v>-0.04747297831959685</v>
      </c>
      <c r="AO666">
        <f>AO484</f>
        <v>-0.04747297831959685</v>
      </c>
      <c r="AP666">
        <f>AL666</f>
        <v>1.2975947407356507</v>
      </c>
      <c r="AQ666">
        <f>AM666</f>
        <v>0.3112117467618024</v>
      </c>
      <c r="AR666">
        <f>AR484</f>
        <v>-0.22681534086029664</v>
      </c>
      <c r="AS666">
        <f>AS484</f>
        <v>-0.22681534086029664</v>
      </c>
      <c r="AT666">
        <f>AT484</f>
        <v>0.13186938422110273</v>
      </c>
      <c r="AU666">
        <f>AU484</f>
        <v>0.3112117467618024</v>
      </c>
      <c r="BA666" t="str">
        <v>Pressure for PARTIALLY-ENCLOSED</v>
      </c>
      <c r="BB666" t="str">
        <v>lbs/ft2</v>
      </c>
      <c r="BC666">
        <f>BC484</f>
        <v>1.2975947407356507</v>
      </c>
      <c r="BD666">
        <f>BD484</f>
        <v>0.3112117467618024</v>
      </c>
      <c r="BE666">
        <f>BE484</f>
        <v>-0.04747297831959685</v>
      </c>
      <c r="BF666">
        <f>BF484</f>
        <v>-0.04747297831959685</v>
      </c>
      <c r="BG666">
        <f>BC666</f>
        <v>1.2975947407356507</v>
      </c>
      <c r="BH666">
        <f>BD666</f>
        <v>0.3112117467618024</v>
      </c>
      <c r="BI666">
        <f>BI484</f>
        <v>0.4188171642862222</v>
      </c>
      <c r="BJ666">
        <f>BJ484</f>
        <v>0.4188171642862222</v>
      </c>
      <c r="BK666">
        <f>BK484</f>
        <v>0.4188171642862222</v>
      </c>
      <c r="BL666">
        <f>BL484</f>
        <v>0.4188171642862222</v>
      </c>
      <c r="BR666" t="str">
        <v>Pressure for PARTIALLY-ENCLOSED</v>
      </c>
      <c r="BS666" t="str">
        <v>lbs/ft2</v>
      </c>
      <c r="BT666">
        <f>BT484</f>
        <v>0.13714415958994686</v>
      </c>
      <c r="BU666">
        <f>BU484</f>
        <v>-1.028581196924601</v>
      </c>
      <c r="BV666">
        <f>BV484</f>
        <v>-1.2079235594653006</v>
      </c>
      <c r="BW666">
        <f>BW484</f>
        <v>-1.2079235594653006</v>
      </c>
      <c r="BX666">
        <f>BT666</f>
        <v>0.13714415958994686</v>
      </c>
      <c r="BY666">
        <f>BU666</f>
        <v>-1.028581196924601</v>
      </c>
      <c r="CI666" t="str">
        <v>Pressure for PARTIALLY-ENCLOSED</v>
      </c>
      <c r="CJ666" t="str">
        <v>lbs/ft2</v>
      </c>
      <c r="CK666">
        <f>CK484</f>
        <v>0.13714415958994686</v>
      </c>
      <c r="CL666">
        <f>CL484</f>
        <v>-1.028581196924601</v>
      </c>
      <c r="CM666">
        <f>CM484</f>
        <v>-1.2079235594653006</v>
      </c>
      <c r="CN666">
        <f>CN484</f>
        <v>-1.2079235594653006</v>
      </c>
      <c r="CO666">
        <f>CK666</f>
        <v>0.13714415958994686</v>
      </c>
      <c r="CP666">
        <f>CL666</f>
        <v>-1.028581196924601</v>
      </c>
      <c r="CZ666" t="str">
        <v>Pressure for PARTIALLY-ENCLOSED</v>
      </c>
      <c r="DA666" t="str">
        <v>lbs/ft2</v>
      </c>
      <c r="DB666">
        <f>DB484</f>
        <v>1.2975947407356507</v>
      </c>
      <c r="DC666">
        <f>DC484</f>
        <v>0.13186938422110273</v>
      </c>
      <c r="DD666">
        <f>DD484</f>
        <v>-0.04747297831959685</v>
      </c>
      <c r="DE666">
        <f>DE484</f>
        <v>-0.04747297831959685</v>
      </c>
      <c r="DF666">
        <f>DB666</f>
        <v>1.2975947407356507</v>
      </c>
      <c r="DG666">
        <f>DC666</f>
        <v>0.13186938422110273</v>
      </c>
      <c r="DQ666" t="str">
        <v>Pressure for PARTIALLY-ENCLOSED</v>
      </c>
      <c r="DR666" t="str">
        <v>lbs/ft2</v>
      </c>
      <c r="DS666">
        <f>DS484</f>
        <v>1.2975947407356507</v>
      </c>
      <c r="DT666">
        <f>DT484</f>
        <v>0.13186938422110273</v>
      </c>
      <c r="DU666">
        <f>DU484</f>
        <v>-0.04747297831959685</v>
      </c>
      <c r="DV666">
        <f>DV484</f>
        <v>-0.04747297831959685</v>
      </c>
      <c r="DW666">
        <f>DS666</f>
        <v>1.2975947407356507</v>
      </c>
      <c r="DX666">
        <f>DT666</f>
        <v>0.13186938422110273</v>
      </c>
    </row>
    <row r="667">
      <c r="B667" t="str">
        <f>B646</f>
        <v>Horizontal force (+ in X)</v>
      </c>
      <c r="C667" t="str">
        <f>C646</f>
        <v>lbs</v>
      </c>
      <c r="D667">
        <f>D646</f>
        <v>-21.943065534391497</v>
      </c>
      <c r="E667">
        <f>E646</f>
        <v>-135.87821350142423</v>
      </c>
      <c r="F667">
        <f>F646</f>
        <v>0</v>
      </c>
      <c r="G667">
        <f>G646</f>
        <v>0</v>
      </c>
      <c r="H667">
        <f>H666*H660*H659</f>
        <v>-8.228649575396812</v>
      </c>
      <c r="I667">
        <f>I666*I660*I659</f>
        <v>-50.95433006303408</v>
      </c>
      <c r="J667">
        <f>J666*J660*J659</f>
        <v>0</v>
      </c>
      <c r="K667">
        <f>K666*K660*K659</f>
        <v>0</v>
      </c>
      <c r="L667">
        <f>L666*L660*L659</f>
        <v>0</v>
      </c>
      <c r="M667">
        <f>M666*M660*M659</f>
        <v>0</v>
      </c>
      <c r="S667" t="str">
        <f>S646</f>
        <v>Horizontal force (+ in X)</v>
      </c>
      <c r="T667" t="str">
        <f>T646</f>
        <v>lbs</v>
      </c>
      <c r="U667">
        <f>U646</f>
        <v>-21.943065534391497</v>
      </c>
      <c r="V667">
        <f>V646</f>
        <v>-135.87821350142423</v>
      </c>
      <c r="W667">
        <f>W646</f>
        <v>0</v>
      </c>
      <c r="X667">
        <f>X646</f>
        <v>0</v>
      </c>
      <c r="Y667">
        <f>Y666*Y660*Y659</f>
        <v>-8.228649575396812</v>
      </c>
      <c r="Z667">
        <f>Z666*Z660*Z659</f>
        <v>-50.95433006303408</v>
      </c>
      <c r="AA667">
        <f>AA666*AA660*AA659</f>
        <v>0</v>
      </c>
      <c r="AB667">
        <f>AB666*AB660*AB659</f>
        <v>0</v>
      </c>
      <c r="AC667">
        <f>AC666*AC660*AC659</f>
        <v>0</v>
      </c>
      <c r="AD667">
        <f>AD666*AD660*AD659</f>
        <v>0</v>
      </c>
      <c r="AJ667" t="str">
        <f>AJ646</f>
        <v>Horizontal force (+ in X)</v>
      </c>
      <c r="AK667" t="str">
        <f>AK646</f>
        <v>lbs</v>
      </c>
      <c r="AL667">
        <f>AL646</f>
        <v>-207.61515851770412</v>
      </c>
      <c r="AM667">
        <f>AM646</f>
        <v>49.79387948188838</v>
      </c>
      <c r="AN667">
        <f>AN646</f>
        <v>0</v>
      </c>
      <c r="AO667">
        <f>AO646</f>
        <v>0</v>
      </c>
      <c r="AP667">
        <f>AP666*AP660*AP659</f>
        <v>-77.85568444413904</v>
      </c>
      <c r="AQ667">
        <f>AQ666*AQ660*AQ659</f>
        <v>18.672704805708143</v>
      </c>
      <c r="AR667">
        <f>AR666*AR660*AR659</f>
        <v>0</v>
      </c>
      <c r="AS667">
        <f>AS666*AS660*AS659</f>
        <v>0</v>
      </c>
      <c r="AT667">
        <f>AT666*AT660*AT659</f>
        <v>0</v>
      </c>
      <c r="AU667">
        <f>AU666*AU660*AU659</f>
        <v>0</v>
      </c>
      <c r="BA667" t="str">
        <f>BA646</f>
        <v>Horizontal force (+ in X)</v>
      </c>
      <c r="BB667" t="str">
        <f>BB646</f>
        <v>lbs</v>
      </c>
      <c r="BC667">
        <f>BC646</f>
        <v>-207.61515851770412</v>
      </c>
      <c r="BD667">
        <f>BD646</f>
        <v>49.79387948188838</v>
      </c>
      <c r="BE667">
        <f>BE646</f>
        <v>0</v>
      </c>
      <c r="BF667">
        <f>BF646</f>
        <v>0</v>
      </c>
      <c r="BG667">
        <f>BG666*BG660*BG659</f>
        <v>-77.85568444413904</v>
      </c>
      <c r="BH667">
        <f>BH666*BH660*BH659</f>
        <v>18.672704805708143</v>
      </c>
      <c r="BI667">
        <f>BI666*BI660*BI659</f>
        <v>0</v>
      </c>
      <c r="BJ667">
        <f>BJ666*BJ660*BJ659</f>
        <v>0</v>
      </c>
      <c r="BK667">
        <f>BK666*BK660*BK659</f>
        <v>0</v>
      </c>
      <c r="BL667">
        <f>BL666*BL660*BL659</f>
        <v>0</v>
      </c>
      <c r="BR667" t="str">
        <f>BR646</f>
        <v>Horizontal force (+ in X)</v>
      </c>
      <c r="BS667" t="str">
        <f>BS646</f>
        <v>lbs</v>
      </c>
      <c r="BT667">
        <f>BT646</f>
        <v>0</v>
      </c>
      <c r="BU667">
        <f>BU646</f>
        <v>0</v>
      </c>
      <c r="BV667">
        <f>BV646</f>
        <v>193.2677695144481</v>
      </c>
      <c r="BW667">
        <f>BW646</f>
        <v>-193.2677695144481</v>
      </c>
      <c r="BX667">
        <f>BX666*BX660*BX659</f>
        <v>0</v>
      </c>
      <c r="BY667">
        <f>BY666*BY660*BY659</f>
        <v>0</v>
      </c>
      <c r="CI667" t="str">
        <f>CI646</f>
        <v>Horizontal force (+ in X)</v>
      </c>
      <c r="CJ667" t="str">
        <f>CJ646</f>
        <v>lbs</v>
      </c>
      <c r="CK667">
        <f>CK646</f>
        <v>0</v>
      </c>
      <c r="CL667">
        <f>CL646</f>
        <v>0</v>
      </c>
      <c r="CM667">
        <f>CM646</f>
        <v>193.2677695144481</v>
      </c>
      <c r="CN667">
        <f>CN646</f>
        <v>-193.2677695144481</v>
      </c>
      <c r="CO667">
        <f>CO666*CO660*CO659</f>
        <v>0</v>
      </c>
      <c r="CP667">
        <f>CP666*CP660*CP659</f>
        <v>0</v>
      </c>
      <c r="CZ667" t="str">
        <f>CZ646</f>
        <v>Horizontal force (+ in X)</v>
      </c>
      <c r="DA667" t="str">
        <f>DA646</f>
        <v>lbs</v>
      </c>
      <c r="DB667">
        <f>DB646</f>
        <v>0</v>
      </c>
      <c r="DC667">
        <f>DC646</f>
        <v>0</v>
      </c>
      <c r="DD667">
        <f>DD646</f>
        <v>7.595676531135496</v>
      </c>
      <c r="DE667">
        <f>DE646</f>
        <v>-7.595676531135496</v>
      </c>
      <c r="DF667">
        <f>DF666*DF660*DF659</f>
        <v>0</v>
      </c>
      <c r="DG667">
        <f>DG666*DG660*DG659</f>
        <v>0</v>
      </c>
      <c r="DQ667" t="str">
        <f>DQ646</f>
        <v>Horizontal force (+ in X)</v>
      </c>
      <c r="DR667" t="str">
        <f>DR646</f>
        <v>lbs</v>
      </c>
      <c r="DS667">
        <f>DS646</f>
        <v>0</v>
      </c>
      <c r="DT667">
        <f>DT646</f>
        <v>0</v>
      </c>
      <c r="DU667">
        <f>DU646</f>
        <v>7.595676531135496</v>
      </c>
      <c r="DV667">
        <f>DV646</f>
        <v>-7.595676531135496</v>
      </c>
      <c r="DW667">
        <f>DW666*DW660*DW659</f>
        <v>0</v>
      </c>
      <c r="DX667">
        <f>DX666*DX660*DX659</f>
        <v>0</v>
      </c>
    </row>
    <row r="668">
      <c r="B668" t="str">
        <f>B647</f>
        <v>Horizontal force (+ in Y)</v>
      </c>
      <c r="C668" t="str">
        <f>C647</f>
        <v>lbs</v>
      </c>
      <c r="D668">
        <f>D647</f>
        <v>0</v>
      </c>
      <c r="E668">
        <f>E647</f>
        <v>0</v>
      </c>
      <c r="F668">
        <f>F647</f>
        <v>386.5355390288962</v>
      </c>
      <c r="G668">
        <f>G647</f>
        <v>-386.5355390288962</v>
      </c>
      <c r="J668">
        <f>J666*J661*J659</f>
        <v>45.779775426198015</v>
      </c>
      <c r="K668">
        <f>K666*K661*K659</f>
        <v>45.779775426198015</v>
      </c>
      <c r="L668">
        <f>L666*L661*L659</f>
        <v>67.88635899702368</v>
      </c>
      <c r="M668">
        <f>M666*M661*M659</f>
        <v>91.71779411346135</v>
      </c>
      <c r="N668">
        <f>-J668</f>
        <v>-45.779775426198015</v>
      </c>
      <c r="O668">
        <f>-K668</f>
        <v>-45.779775426198015</v>
      </c>
      <c r="P668">
        <f>-L668</f>
        <v>-67.88635899702368</v>
      </c>
      <c r="Q668">
        <f>-M668</f>
        <v>-91.71779411346135</v>
      </c>
      <c r="S668" t="str">
        <f>S647</f>
        <v>Horizontal force (+ in Y)</v>
      </c>
      <c r="T668" t="str">
        <f>T647</f>
        <v>lbs</v>
      </c>
      <c r="U668">
        <f>U647</f>
        <v>0</v>
      </c>
      <c r="V668">
        <f>V647</f>
        <v>0</v>
      </c>
      <c r="W668">
        <f>W647</f>
        <v>386.5355390288962</v>
      </c>
      <c r="X668">
        <f>X647</f>
        <v>-386.5355390288962</v>
      </c>
      <c r="AA668">
        <f>AA666*AA661*AA659</f>
        <v>24.473902756362893</v>
      </c>
      <c r="AB668">
        <f>AB666*AB661*AB659</f>
        <v>24.473902756362893</v>
      </c>
      <c r="AC668">
        <f>AC666*AC661*AC659</f>
        <v>48.947805512725786</v>
      </c>
      <c r="AD668">
        <f>AD666*AD661*AD659</f>
        <v>80.09640902082401</v>
      </c>
      <c r="AE668">
        <f>-AA668</f>
        <v>-24.473902756362893</v>
      </c>
      <c r="AF668">
        <f>-AB668</f>
        <v>-24.473902756362893</v>
      </c>
      <c r="AG668">
        <f>-AC668</f>
        <v>-48.947805512725786</v>
      </c>
      <c r="AH668">
        <f>-AD668</f>
        <v>-80.09640902082401</v>
      </c>
      <c r="AJ668" t="str">
        <f>AJ647</f>
        <v>Horizontal force (+ in Y)</v>
      </c>
      <c r="AK668" t="str">
        <f>AK647</f>
        <v>lbs</v>
      </c>
      <c r="AL668">
        <f>AL647</f>
        <v>0</v>
      </c>
      <c r="AM668">
        <f>AM647</f>
        <v>0</v>
      </c>
      <c r="AN668">
        <f>AN647</f>
        <v>15.191353062270991</v>
      </c>
      <c r="AO668">
        <f>AO647</f>
        <v>-15.191353062270991</v>
      </c>
      <c r="AR668">
        <f>AR666*AR661*AR659</f>
        <v>7.48490624838979</v>
      </c>
      <c r="AS668">
        <f>AS666*AS661*AS659</f>
        <v>7.48490624838979</v>
      </c>
      <c r="AT668">
        <f>AT666*AT661*AT659</f>
        <v>-8.70337935859278</v>
      </c>
      <c r="AU668">
        <f>AU666*AU661*AU659</f>
        <v>-33.61086865027467</v>
      </c>
      <c r="AV668">
        <f>-AR668</f>
        <v>-7.48490624838979</v>
      </c>
      <c r="AW668">
        <f>-AS668</f>
        <v>-7.48490624838979</v>
      </c>
      <c r="AX668">
        <f>-AT668</f>
        <v>8.70337935859278</v>
      </c>
      <c r="AY668">
        <f>-AU668</f>
        <v>33.61086865027467</v>
      </c>
      <c r="BA668" t="str">
        <f>BA647</f>
        <v>Horizontal force (+ in Y)</v>
      </c>
      <c r="BB668" t="str">
        <f>BB647</f>
        <v>lbs</v>
      </c>
      <c r="BC668">
        <f>BC647</f>
        <v>0</v>
      </c>
      <c r="BD668">
        <f>BD647</f>
        <v>0</v>
      </c>
      <c r="BE668">
        <f>BE647</f>
        <v>15.191353062270991</v>
      </c>
      <c r="BF668">
        <f>BF647</f>
        <v>-15.191353062270991</v>
      </c>
      <c r="BI668">
        <f>BI666*BI661*BI659</f>
        <v>-13.820966421445332</v>
      </c>
      <c r="BJ668">
        <f>BJ666*BJ661*BJ659</f>
        <v>-13.820966421445332</v>
      </c>
      <c r="BK668">
        <f>BK666*BK661*BK659</f>
        <v>-27.641932842890665</v>
      </c>
      <c r="BL668">
        <f>BL666*BL661*BL659</f>
        <v>-45.232253742912</v>
      </c>
      <c r="BM668">
        <f>-BI668</f>
        <v>13.820966421445332</v>
      </c>
      <c r="BN668">
        <f>-BJ668</f>
        <v>13.820966421445332</v>
      </c>
      <c r="BO668">
        <f>-BK668</f>
        <v>27.641932842890665</v>
      </c>
      <c r="BP668">
        <f>-BL668</f>
        <v>45.232253742912</v>
      </c>
      <c r="BR668" t="str">
        <f>BR647</f>
        <v>Horizontal force (+ in Y)</v>
      </c>
      <c r="BS668" t="str">
        <f>BS647</f>
        <v>lbs</v>
      </c>
      <c r="BT668">
        <f>BT647</f>
        <v>-43.886131068782994</v>
      </c>
      <c r="BU668">
        <f>BU647</f>
        <v>-329.14598301587233</v>
      </c>
      <c r="BV668">
        <f>BV647</f>
        <v>0</v>
      </c>
      <c r="BW668">
        <f>BW647</f>
        <v>0</v>
      </c>
      <c r="BX668">
        <f>BX659*BX661*BX666</f>
        <v>-16.457299150793624</v>
      </c>
      <c r="BY668">
        <f>BY659*BY661*BY666</f>
        <v>-123.42974363095212</v>
      </c>
      <c r="CI668" t="str">
        <f>CI647</f>
        <v>Horizontal force (+ in Y)</v>
      </c>
      <c r="CJ668" t="str">
        <f>CJ647</f>
        <v>lbs</v>
      </c>
      <c r="CK668">
        <f>CK647</f>
        <v>-43.886131068782994</v>
      </c>
      <c r="CL668">
        <f>CL647</f>
        <v>-329.14598301587233</v>
      </c>
      <c r="CM668">
        <f>CM647</f>
        <v>0</v>
      </c>
      <c r="CN668">
        <f>CN647</f>
        <v>0</v>
      </c>
      <c r="CO668">
        <f>CO659*CO661*CO666</f>
        <v>-16.457299150793624</v>
      </c>
      <c r="CP668">
        <f>CP659*CP661*CP666</f>
        <v>-123.42974363095212</v>
      </c>
      <c r="CZ668" t="str">
        <f>CZ647</f>
        <v>Horizontal force (+ in Y)</v>
      </c>
      <c r="DA668" t="str">
        <f>DA647</f>
        <v>lbs</v>
      </c>
      <c r="DB668">
        <f>DB647</f>
        <v>-415.23031703540823</v>
      </c>
      <c r="DC668">
        <f>DC647</f>
        <v>42.19820295075287</v>
      </c>
      <c r="DD668">
        <f>DD647</f>
        <v>0</v>
      </c>
      <c r="DE668">
        <f>DE647</f>
        <v>0</v>
      </c>
      <c r="DF668">
        <f>DF659*DF661*DF666</f>
        <v>-155.7113688882781</v>
      </c>
      <c r="DG668">
        <f>DG659*DG661*DG666</f>
        <v>15.824326106532327</v>
      </c>
      <c r="DQ668" t="str">
        <f>DQ647</f>
        <v>Horizontal force (+ in Y)</v>
      </c>
      <c r="DR668" t="str">
        <f>DR647</f>
        <v>lbs</v>
      </c>
      <c r="DS668">
        <f>DS647</f>
        <v>-415.23031703540823</v>
      </c>
      <c r="DT668">
        <f>DT647</f>
        <v>42.19820295075287</v>
      </c>
      <c r="DU668">
        <f>DU647</f>
        <v>0</v>
      </c>
      <c r="DV668">
        <f>DV647</f>
        <v>0</v>
      </c>
      <c r="DW668">
        <f>DW659*DW661*DW666</f>
        <v>-155.7113688882781</v>
      </c>
      <c r="DX668">
        <f>DX659*DX661*DX666</f>
        <v>15.824326106532327</v>
      </c>
    </row>
    <row r="669">
      <c r="B669" t="str">
        <f>B648</f>
        <v>Vertical force (+ in Z)</v>
      </c>
      <c r="C669" t="str">
        <f>C648</f>
        <v>lbs</v>
      </c>
      <c r="D669">
        <f>D648</f>
        <v>0</v>
      </c>
      <c r="E669">
        <f>E648</f>
        <v>0</v>
      </c>
      <c r="F669">
        <f>F648</f>
        <v>0</v>
      </c>
      <c r="G669">
        <f>G648</f>
        <v>0</v>
      </c>
      <c r="J669">
        <f>J666*J662*J659</f>
        <v>76.29962571033002</v>
      </c>
      <c r="K669">
        <f>K666*K662*K659</f>
        <v>76.29962571033002</v>
      </c>
      <c r="L669">
        <f>L666*L662*L659</f>
        <v>113.14393166170612</v>
      </c>
      <c r="M669">
        <f>M666*M662*M659</f>
        <v>152.86299018910225</v>
      </c>
      <c r="N669">
        <f>J669</f>
        <v>76.29962571033002</v>
      </c>
      <c r="O669">
        <f>K669</f>
        <v>76.29962571033002</v>
      </c>
      <c r="P669">
        <f>L669</f>
        <v>113.14393166170612</v>
      </c>
      <c r="Q669">
        <f>M669</f>
        <v>152.86299018910225</v>
      </c>
      <c r="S669" t="str">
        <f>S648</f>
        <v>Vertical force (+ in Z)</v>
      </c>
      <c r="T669" t="str">
        <f>T648</f>
        <v>lbs</v>
      </c>
      <c r="U669">
        <f>U648</f>
        <v>0</v>
      </c>
      <c r="V669">
        <f>V648</f>
        <v>0</v>
      </c>
      <c r="W669">
        <f>W648</f>
        <v>0</v>
      </c>
      <c r="X669">
        <f>X648</f>
        <v>0</v>
      </c>
      <c r="AA669">
        <f>AA666*AA662*AA659</f>
        <v>40.78983792727149</v>
      </c>
      <c r="AB669">
        <f>AB666*AB662*AB659</f>
        <v>40.78983792727149</v>
      </c>
      <c r="AC669">
        <f>AC666*AC662*AC659</f>
        <v>81.57967585454298</v>
      </c>
      <c r="AD669">
        <f>AD666*AD662*AD659</f>
        <v>133.4940150347067</v>
      </c>
      <c r="AE669">
        <f>AA669</f>
        <v>40.78983792727149</v>
      </c>
      <c r="AF669">
        <f>AB669</f>
        <v>40.78983792727149</v>
      </c>
      <c r="AG669">
        <f>AC669</f>
        <v>81.57967585454298</v>
      </c>
      <c r="AH669">
        <f>AD669</f>
        <v>133.4940150347067</v>
      </c>
      <c r="AJ669" t="str">
        <f>AJ648</f>
        <v>Vertical force (+ in Z)</v>
      </c>
      <c r="AK669" t="str">
        <f>AK648</f>
        <v>lbs</v>
      </c>
      <c r="AL669">
        <f>AL648</f>
        <v>0</v>
      </c>
      <c r="AM669">
        <f>AM648</f>
        <v>0</v>
      </c>
      <c r="AN669">
        <f>AN648</f>
        <v>0</v>
      </c>
      <c r="AO669">
        <f>AO648</f>
        <v>0</v>
      </c>
      <c r="AR669">
        <f>AR666*AR662*AR659</f>
        <v>12.474843747316315</v>
      </c>
      <c r="AS669">
        <f>AS666*AS662*AS659</f>
        <v>12.474843747316315</v>
      </c>
      <c r="AT669">
        <f>AT666*AT662*AT659</f>
        <v>-14.5056322643213</v>
      </c>
      <c r="AU669">
        <f>AU666*AU662*AU659</f>
        <v>-56.01811441712444</v>
      </c>
      <c r="AV669">
        <f>AR669</f>
        <v>12.474843747316315</v>
      </c>
      <c r="AW669">
        <f>AS669</f>
        <v>12.474843747316315</v>
      </c>
      <c r="AX669">
        <f>AT669</f>
        <v>-14.5056322643213</v>
      </c>
      <c r="AY669">
        <f>AU669</f>
        <v>-56.01811441712444</v>
      </c>
      <c r="BA669" t="str">
        <f>BA648</f>
        <v>Vertical force (+ in Z)</v>
      </c>
      <c r="BB669" t="str">
        <f>BB648</f>
        <v>lbs</v>
      </c>
      <c r="BC669">
        <f>BC648</f>
        <v>0</v>
      </c>
      <c r="BD669">
        <f>BD648</f>
        <v>0</v>
      </c>
      <c r="BE669">
        <f>BE648</f>
        <v>0</v>
      </c>
      <c r="BF669">
        <f>BF648</f>
        <v>0</v>
      </c>
      <c r="BI669">
        <f>BI666*BI662*BI659</f>
        <v>-23.034944035742217</v>
      </c>
      <c r="BJ669">
        <f>BJ666*BJ662*BJ659</f>
        <v>-23.034944035742217</v>
      </c>
      <c r="BK669">
        <f>BK666*BK662*BK659</f>
        <v>-46.069888071484435</v>
      </c>
      <c r="BL669">
        <f>BL666*BL662*BL659</f>
        <v>-75.38708957152</v>
      </c>
      <c r="BM669">
        <f>BI669</f>
        <v>-23.034944035742217</v>
      </c>
      <c r="BN669">
        <f>BJ669</f>
        <v>-23.034944035742217</v>
      </c>
      <c r="BO669">
        <f>BK669</f>
        <v>-46.069888071484435</v>
      </c>
      <c r="BP669">
        <f>BL669</f>
        <v>-75.38708957152</v>
      </c>
      <c r="BR669" t="str">
        <f>BR648</f>
        <v>Vertical force (+ in Z)</v>
      </c>
      <c r="BS669" t="str">
        <f>BS648</f>
        <v>lbs</v>
      </c>
      <c r="BT669">
        <f>BT648</f>
        <v>0</v>
      </c>
      <c r="BU669">
        <f>BU648</f>
        <v>0</v>
      </c>
      <c r="BV669">
        <f>BV648</f>
        <v>0</v>
      </c>
      <c r="BW669">
        <f>BW648</f>
        <v>0</v>
      </c>
      <c r="BX669">
        <f>BX659*BX662*BX666</f>
        <v>-27.428831917989367</v>
      </c>
      <c r="BY669">
        <f>BY659*BY662*BY666</f>
        <v>205.7162393849202</v>
      </c>
      <c r="CI669" t="str">
        <f>CI648</f>
        <v>Vertical force (+ in Z)</v>
      </c>
      <c r="CJ669" t="str">
        <f>CJ648</f>
        <v>lbs</v>
      </c>
      <c r="CK669">
        <f>CK648</f>
        <v>0</v>
      </c>
      <c r="CL669">
        <f>CL648</f>
        <v>0</v>
      </c>
      <c r="CM669">
        <f>CM648</f>
        <v>0</v>
      </c>
      <c r="CN669">
        <f>CN648</f>
        <v>0</v>
      </c>
      <c r="CO669">
        <f>CO659*CO662*CO666</f>
        <v>-27.428831917989367</v>
      </c>
      <c r="CP669">
        <f>CP659*CP662*CP666</f>
        <v>205.7162393849202</v>
      </c>
      <c r="CZ669" t="str">
        <f>CZ648</f>
        <v>Vertical force (+ in Z)</v>
      </c>
      <c r="DA669" t="str">
        <f>DA648</f>
        <v>lbs</v>
      </c>
      <c r="DB669">
        <f>DB648</f>
        <v>0</v>
      </c>
      <c r="DC669">
        <f>DC648</f>
        <v>0</v>
      </c>
      <c r="DD669">
        <f>DD648</f>
        <v>0</v>
      </c>
      <c r="DE669">
        <f>DE648</f>
        <v>0</v>
      </c>
      <c r="DF669">
        <f>DF659*DF662*DF666</f>
        <v>-259.5189481471301</v>
      </c>
      <c r="DG669">
        <f>DG659*DG662*DG666</f>
        <v>-26.37387684422054</v>
      </c>
      <c r="DQ669" t="str">
        <f>DQ648</f>
        <v>Vertical force (+ in Z)</v>
      </c>
      <c r="DR669" t="str">
        <f>DR648</f>
        <v>lbs</v>
      </c>
      <c r="DS669">
        <f>DS648</f>
        <v>0</v>
      </c>
      <c r="DT669">
        <f>DT648</f>
        <v>0</v>
      </c>
      <c r="DU669">
        <f>DU648</f>
        <v>0</v>
      </c>
      <c r="DV669">
        <f>DV648</f>
        <v>0</v>
      </c>
      <c r="DW669">
        <f>DW659*DW662*DW666</f>
        <v>-259.5189481471301</v>
      </c>
      <c r="DX669">
        <f>DX659*DX662*DX666</f>
        <v>-26.37387684422054</v>
      </c>
    </row>
    <row r="670">
      <c r="B670" t="str">
        <f>B649</f>
        <v>Overturn moment</v>
      </c>
      <c r="C670" t="str">
        <v>lbs.ft</v>
      </c>
      <c r="D670">
        <f>D649</f>
        <v>-87.77226213756599</v>
      </c>
      <c r="E670">
        <f>E649</f>
        <v>-543.5128540056969</v>
      </c>
      <c r="F670">
        <f>F649</f>
        <v>0</v>
      </c>
      <c r="G670">
        <f>G649</f>
        <v>0</v>
      </c>
      <c r="H670">
        <f>H667*H663</f>
        <v>-82.28649575396813</v>
      </c>
      <c r="I670">
        <f>I667*I663</f>
        <v>-509.5433006303408</v>
      </c>
      <c r="J670">
        <f>IF(J658="+Y",-J669*J665,J669*J665)</f>
        <v>-2842.161057709793</v>
      </c>
      <c r="K670">
        <f>IF(J658="+Y",-K669*K665,K669*K665)</f>
        <v>-2422.5131163029782</v>
      </c>
      <c r="L670">
        <f>IF(J658="+Y",-L669*L665,L669*L665)</f>
        <v>-2658.882394050094</v>
      </c>
      <c r="M670">
        <f>IF(J658="+Y",-M669*M665,M669*M665)</f>
        <v>-1375.7669117019202</v>
      </c>
      <c r="N670">
        <f>J670</f>
        <v>-2842.161057709793</v>
      </c>
      <c r="O670">
        <f>K670</f>
        <v>-2422.5131163029782</v>
      </c>
      <c r="P670">
        <f>L670</f>
        <v>-2658.882394050094</v>
      </c>
      <c r="Q670">
        <f>M670</f>
        <v>-1375.7669117019202</v>
      </c>
      <c r="S670" t="str">
        <f>S649</f>
        <v>Overturn moment</v>
      </c>
      <c r="T670" t="str">
        <v>lbs.ft</v>
      </c>
      <c r="U670">
        <f>U649</f>
        <v>-87.77226213756599</v>
      </c>
      <c r="V670">
        <f>V649</f>
        <v>-543.5128540056969</v>
      </c>
      <c r="W670">
        <f>W649</f>
        <v>0</v>
      </c>
      <c r="X670">
        <f>X649</f>
        <v>0</v>
      </c>
      <c r="Y670">
        <f>Y667*Y663</f>
        <v>-82.28649575396813</v>
      </c>
      <c r="Z670">
        <f>Z667*Z663</f>
        <v>-509.5433006303408</v>
      </c>
      <c r="AA670">
        <f>IF(AA658="+Y",-AA669*AA665,AA669*AA665)</f>
        <v>-1519.4214627908632</v>
      </c>
      <c r="AB670">
        <f>IF(AA658="+Y",-AB669*AB665,AB669*AB665)</f>
        <v>-1295.0773541908698</v>
      </c>
      <c r="AC670">
        <f>IF(AA658="+Y",-AC669*AC665,AC669*AC665)</f>
        <v>-1917.1223825817601</v>
      </c>
      <c r="AD670">
        <f>IF(AA658="+Y",-AD669*AD665,AD669*AD665)</f>
        <v>-1201.4461353123604</v>
      </c>
      <c r="AE670">
        <f>AA670</f>
        <v>-1519.4214627908632</v>
      </c>
      <c r="AF670">
        <f>AB670</f>
        <v>-1295.0773541908698</v>
      </c>
      <c r="AG670">
        <f>AC670</f>
        <v>-1917.1223825817601</v>
      </c>
      <c r="AH670">
        <f>AD670</f>
        <v>-1201.4461353123604</v>
      </c>
      <c r="AJ670" t="str">
        <f>AJ649</f>
        <v>Overturn moment</v>
      </c>
      <c r="AK670" t="str">
        <v>lbs.ft</v>
      </c>
      <c r="AL670">
        <f>AL649</f>
        <v>-830.4606340708165</v>
      </c>
      <c r="AM670">
        <f>AM649</f>
        <v>199.17551792755353</v>
      </c>
      <c r="AN670">
        <f>AN649</f>
        <v>0</v>
      </c>
      <c r="AO670">
        <f>AO649</f>
        <v>0</v>
      </c>
      <c r="AP670">
        <f>AP667*AP663</f>
        <v>-778.5568444413905</v>
      </c>
      <c r="AQ670">
        <f>AQ667*AQ663</f>
        <v>186.72704805708145</v>
      </c>
      <c r="AR670">
        <f>IF(AR658="+Y",-AR669*AR665,AR669*AR665)</f>
        <v>-464.6879295875327</v>
      </c>
      <c r="AS670">
        <f>IF(AR658="+Y",-AS669*AS665,AS669*AS665)</f>
        <v>-396.076288977293</v>
      </c>
      <c r="AT670">
        <f>IF(AR658="+Y",-AT669*AT665,AT669*AT665)</f>
        <v>340.8823582115505</v>
      </c>
      <c r="AU670">
        <f>IF(AR658="+Y",-AU669*AU665,AU669*AU665)</f>
        <v>504.1630297541199</v>
      </c>
      <c r="AV670">
        <f>AR670</f>
        <v>-464.6879295875327</v>
      </c>
      <c r="AW670">
        <f>AS670</f>
        <v>-396.076288977293</v>
      </c>
      <c r="AX670">
        <f>AT670</f>
        <v>340.8823582115505</v>
      </c>
      <c r="AY670">
        <f>AU670</f>
        <v>504.1630297541199</v>
      </c>
      <c r="BA670" t="str">
        <f>BA649</f>
        <v>Overturn moment</v>
      </c>
      <c r="BB670" t="str">
        <v>lbs.ft</v>
      </c>
      <c r="BC670">
        <f>BC649</f>
        <v>-830.4606340708165</v>
      </c>
      <c r="BD670">
        <f>BD649</f>
        <v>199.17551792755353</v>
      </c>
      <c r="BE670">
        <f>BE649</f>
        <v>0</v>
      </c>
      <c r="BF670">
        <f>BF649</f>
        <v>0</v>
      </c>
      <c r="BG670">
        <f>BG667*BG663</f>
        <v>-778.5568444413905</v>
      </c>
      <c r="BH670">
        <f>BH667*BH663</f>
        <v>186.72704805708145</v>
      </c>
      <c r="BI670">
        <f>IF(BI658="+Y",-BI669*BI665,BI669*BI665)</f>
        <v>858.0516653313977</v>
      </c>
      <c r="BJ670">
        <f>IF(BI658="+Y",-BJ669*BJ665,BJ669*BJ665)</f>
        <v>731.3594731348154</v>
      </c>
      <c r="BK670">
        <f>IF(BI658="+Y",-BK669*BK665,BK669*BK665)</f>
        <v>1082.6423696798843</v>
      </c>
      <c r="BL670">
        <f>IF(BI658="+Y",-BL669*BL665,BL669*BL665)</f>
        <v>678.4838061436799</v>
      </c>
      <c r="BM670">
        <f>BI670</f>
        <v>858.0516653313977</v>
      </c>
      <c r="BN670">
        <f>BJ670</f>
        <v>731.3594731348154</v>
      </c>
      <c r="BO670">
        <f>BK670</f>
        <v>1082.6423696798843</v>
      </c>
      <c r="BP670">
        <f>BL670</f>
        <v>678.4838061436799</v>
      </c>
      <c r="BR670" t="str">
        <f>BR649</f>
        <v>Overturn moment</v>
      </c>
      <c r="BS670" t="str">
        <v>lbs.ft</v>
      </c>
      <c r="BT670">
        <f>BT649</f>
        <v>175.54452427513198</v>
      </c>
      <c r="BU670">
        <f>BU649</f>
        <v>1316.5839320634893</v>
      </c>
      <c r="BV670">
        <f>BV649</f>
        <v>0</v>
      </c>
      <c r="BW670">
        <f>BW649</f>
        <v>0</v>
      </c>
      <c r="BX670">
        <f>BX668*BX664+BX669*BX665</f>
        <v>-592.4627694285704</v>
      </c>
      <c r="BY670">
        <f>BY668*BY664+BY669*BY665</f>
        <v>-329.14598301587216</v>
      </c>
      <c r="CI670" t="str">
        <f>CI649</f>
        <v>Overturn moment</v>
      </c>
      <c r="CJ670" t="str">
        <v>lbs.ft</v>
      </c>
      <c r="CK670">
        <f>CK649</f>
        <v>175.54452427513198</v>
      </c>
      <c r="CL670">
        <f>CL649</f>
        <v>1316.5839320634893</v>
      </c>
      <c r="CM670">
        <f>CM649</f>
        <v>0</v>
      </c>
      <c r="CN670">
        <f>CN649</f>
        <v>0</v>
      </c>
      <c r="CO670">
        <f>CO668*CO664+CO669*CO665</f>
        <v>-592.4627694285704</v>
      </c>
      <c r="CP670">
        <f>CP668*CP664+CP669*CP665</f>
        <v>-329.14598301587216</v>
      </c>
      <c r="CZ670" t="str">
        <f>CZ649</f>
        <v>Overturn moment</v>
      </c>
      <c r="DA670" t="str">
        <v>lbs.ft</v>
      </c>
      <c r="DB670">
        <f>DB649</f>
        <v>1660.921268141633</v>
      </c>
      <c r="DC670">
        <f>DC649</f>
        <v>-168.7928118030115</v>
      </c>
      <c r="DD670">
        <f>DD649</f>
        <v>0</v>
      </c>
      <c r="DE670">
        <f>DE649</f>
        <v>0</v>
      </c>
      <c r="DF670">
        <f>DF668*DF664+DF669*DF665</f>
        <v>-5605.609279978011</v>
      </c>
      <c r="DG670">
        <f>DG668*DG664+DG669*DG665</f>
        <v>42.198202950752886</v>
      </c>
      <c r="DQ670" t="str">
        <f>DQ649</f>
        <v>Overturn moment</v>
      </c>
      <c r="DR670" t="str">
        <v>lbs.ft</v>
      </c>
      <c r="DS670">
        <f>DS649</f>
        <v>1660.921268141633</v>
      </c>
      <c r="DT670">
        <f>DT649</f>
        <v>-168.7928118030115</v>
      </c>
      <c r="DU670">
        <f>DU649</f>
        <v>0</v>
      </c>
      <c r="DV670">
        <f>DV649</f>
        <v>0</v>
      </c>
      <c r="DW670">
        <f>DW668*DW664+DW669*DW665</f>
        <v>-5605.609279978011</v>
      </c>
      <c r="DX670">
        <f>DX668*DX664+DX669*DX665</f>
        <v>42.198202950752886</v>
      </c>
    </row>
    <row r="671">
      <c r="B671" t="str">
        <f>B650</f>
        <v>Total horizontal force (+ in X)</v>
      </c>
      <c r="C671" t="str">
        <v>lbs</v>
      </c>
      <c r="D671">
        <f>SUM(D667:Q667)</f>
        <v>-217.0042586742466</v>
      </c>
      <c r="S671" t="str">
        <f>S650</f>
        <v>Total horizontal force (+ in X)</v>
      </c>
      <c r="T671" t="str">
        <v>lbs</v>
      </c>
      <c r="U671">
        <f>SUM(U667:AH667)</f>
        <v>-217.0042586742466</v>
      </c>
      <c r="AJ671" t="str">
        <f>AJ650</f>
        <v>Total horizontal force (+ in X)</v>
      </c>
      <c r="AK671" t="str">
        <v>lbs</v>
      </c>
      <c r="AL671">
        <f>SUM(AL667:AY667)</f>
        <v>-217.00425867424664</v>
      </c>
      <c r="BA671" t="str">
        <f>BA650</f>
        <v>Total horizontal force (+ in X)</v>
      </c>
      <c r="BB671" t="str">
        <v>lbs</v>
      </c>
      <c r="BC671">
        <f>SUM(BC667:BP667)</f>
        <v>-217.00425867424664</v>
      </c>
      <c r="BR671" t="str">
        <f>BR650</f>
        <v>Total horizontal force (+ in X)</v>
      </c>
      <c r="BS671" t="str">
        <v>lbs</v>
      </c>
      <c r="BT671">
        <f>SUM(BT667:BY667)</f>
        <v>0</v>
      </c>
      <c r="CI671" t="str">
        <f>CI650</f>
        <v>Total horizontal force (+ in X)</v>
      </c>
      <c r="CJ671" t="str">
        <v>lbs</v>
      </c>
      <c r="CK671">
        <f>SUM(CK667:CP667)</f>
        <v>0</v>
      </c>
      <c r="CZ671" t="str">
        <f>CZ650</f>
        <v>Total horizontal force (+ in X)</v>
      </c>
      <c r="DA671" t="str">
        <v>lbs</v>
      </c>
      <c r="DB671">
        <f>SUM(DB667:DG667)</f>
        <v>0</v>
      </c>
      <c r="DQ671" t="str">
        <f>DQ650</f>
        <v>Total horizontal force (+ in X)</v>
      </c>
      <c r="DR671" t="str">
        <v>lbs</v>
      </c>
      <c r="DS671">
        <f>SUM(DS667:DX667)</f>
        <v>0</v>
      </c>
    </row>
    <row r="672">
      <c r="B672" t="str">
        <f>B651</f>
        <v>Total horizontal force (+ in Y)</v>
      </c>
      <c r="C672" t="str">
        <v>lbs</v>
      </c>
      <c r="D672">
        <f>SUM(D668:Q668)</f>
        <v>0</v>
      </c>
      <c r="S672" t="str">
        <f>S651</f>
        <v>Total horizontal force (+ in Y)</v>
      </c>
      <c r="T672" t="str">
        <v>lbs</v>
      </c>
      <c r="U672">
        <f>SUM(U668:AH668)</f>
        <v>0</v>
      </c>
      <c r="AJ672" t="str">
        <f>AJ651</f>
        <v>Total horizontal force (+ in Y)</v>
      </c>
      <c r="AK672" t="str">
        <v>lbs</v>
      </c>
      <c r="AL672">
        <f>SUM(AL668:AY668)</f>
        <v>0</v>
      </c>
      <c r="BA672" t="str">
        <f>BA651</f>
        <v>Total horizontal force (+ in Y)</v>
      </c>
      <c r="BB672" t="str">
        <v>lbs</v>
      </c>
      <c r="BC672">
        <f>SUM(BC668:BP668)</f>
        <v>0</v>
      </c>
      <c r="BR672" t="str">
        <f>BR651</f>
        <v>Total horizontal force (+ in Y)</v>
      </c>
      <c r="BS672" t="str">
        <v>lbs</v>
      </c>
      <c r="BT672">
        <f>SUM(BT668:BY668)</f>
        <v>-512.9191568664011</v>
      </c>
      <c r="CI672" t="str">
        <f>CI651</f>
        <v>Total horizontal force (+ in Y)</v>
      </c>
      <c r="CJ672" t="str">
        <v>lbs</v>
      </c>
      <c r="CK672">
        <f>SUM(CK668:CP668)</f>
        <v>-512.9191568664011</v>
      </c>
      <c r="CZ672" t="str">
        <f>CZ651</f>
        <v>Total horizontal force (+ in Y)</v>
      </c>
      <c r="DA672" t="str">
        <v>lbs</v>
      </c>
      <c r="DB672">
        <f>SUM(DB668:DG668)</f>
        <v>-512.9191568664011</v>
      </c>
      <c r="DQ672" t="str">
        <f>DQ651</f>
        <v>Total horizontal force (+ in Y)</v>
      </c>
      <c r="DR672" t="str">
        <v>lbs</v>
      </c>
      <c r="DS672">
        <f>SUM(DS668:DX668)</f>
        <v>-512.9191568664011</v>
      </c>
    </row>
    <row r="673">
      <c r="B673" t="str">
        <f>B652</f>
        <v>Total vertical force (+ in Z)</v>
      </c>
      <c r="C673" t="str">
        <v>lbs</v>
      </c>
      <c r="D673">
        <f>SUM(D669:Q669)</f>
        <v>837.2123465429368</v>
      </c>
      <c r="S673" t="str">
        <f>S652</f>
        <v>Total vertical force (+ in Z)</v>
      </c>
      <c r="T673" t="str">
        <v>lbs</v>
      </c>
      <c r="U673">
        <f>SUM(U669:AH669)</f>
        <v>593.3067334875853</v>
      </c>
      <c r="AJ673" t="str">
        <f>AJ652</f>
        <v>Total vertical force (+ in Z)</v>
      </c>
      <c r="AK673" t="str">
        <v>lbs</v>
      </c>
      <c r="AL673">
        <f>SUM(AL669:AY669)</f>
        <v>-91.1481183736262</v>
      </c>
      <c r="BA673" t="str">
        <f>BA652</f>
        <v>Total vertical force (+ in Z)</v>
      </c>
      <c r="BB673" t="str">
        <v>lbs</v>
      </c>
      <c r="BC673">
        <f>SUM(BC669:BP669)</f>
        <v>-335.05373142897776</v>
      </c>
      <c r="BR673" t="str">
        <f>BR652</f>
        <v>Total vertical force (+ in Z)</v>
      </c>
      <c r="BS673" t="str">
        <v>lbs</v>
      </c>
      <c r="BT673">
        <f>SUM(BT669:BY669)</f>
        <v>178.28740746693083</v>
      </c>
      <c r="CI673" t="str">
        <f>CI652</f>
        <v>Total vertical force (+ in Z)</v>
      </c>
      <c r="CJ673" t="str">
        <v>lbs</v>
      </c>
      <c r="CK673">
        <f>SUM(CK669:CP669)</f>
        <v>178.28740746693083</v>
      </c>
      <c r="CZ673" t="str">
        <f>CZ652</f>
        <v>Total vertical force (+ in Z)</v>
      </c>
      <c r="DA673" t="str">
        <v>lbs</v>
      </c>
      <c r="DB673">
        <f>SUM(DB669:DG669)</f>
        <v>-285.89282499135066</v>
      </c>
      <c r="DQ673" t="str">
        <f>DQ652</f>
        <v>Total vertical force (+ in Z)</v>
      </c>
      <c r="DR673" t="str">
        <v>lbs</v>
      </c>
      <c r="DS673">
        <f>SUM(DS669:DX669)</f>
        <v>-285.89282499135066</v>
      </c>
    </row>
    <row r="674">
      <c r="B674" t="str">
        <f>B653</f>
        <v>Overturn moment</v>
      </c>
      <c r="C674" t="str">
        <v>lbs.ft</v>
      </c>
      <c r="D674">
        <f>SUM(D670:Q670)</f>
        <v>-19821.761872057145</v>
      </c>
      <c r="E674" t="str">
        <f>E653</f>
        <v>Must be NEGATIVE for overturn</v>
      </c>
      <c r="S674" t="str">
        <f>S653</f>
        <v>Overturn moment</v>
      </c>
      <c r="T674" t="str">
        <v>lbs.ft</v>
      </c>
      <c r="U674">
        <f>SUM(U670:AH670)</f>
        <v>-13089.249582279279</v>
      </c>
      <c r="V674" t="str">
        <f>V653</f>
        <v>Must be NEGATIVE for overturn</v>
      </c>
      <c r="AJ674" t="str">
        <f>AJ653</f>
        <v>Overturn moment</v>
      </c>
      <c r="AK674" t="str">
        <v>lbs.ft</v>
      </c>
      <c r="AL674">
        <f>SUM(AL670:AY670)</f>
        <v>-1254.552573725883</v>
      </c>
      <c r="AM674" t="str">
        <f>AM653</f>
        <v>Must be NEGATIVE for overturn</v>
      </c>
      <c r="BA674" t="str">
        <f>BA653</f>
        <v>Overturn moment</v>
      </c>
      <c r="BB674" t="str">
        <v>lbs.ft</v>
      </c>
      <c r="BC674">
        <f>SUM(BC670:BP670)</f>
        <v>5477.9597160519825</v>
      </c>
      <c r="BD674" t="str">
        <f>BD653</f>
        <v>Must be NEGATIVE for overturn</v>
      </c>
      <c r="BR674" t="str">
        <f>BR653</f>
        <v>Overturn moment</v>
      </c>
      <c r="BS674" t="str">
        <v>lbs.ft</v>
      </c>
      <c r="BT674">
        <f>SUM(BT670:BY670)</f>
        <v>570.5197038941789</v>
      </c>
      <c r="BU674" t="str">
        <f>BU653</f>
        <v>Must be POSITIVE for overturn</v>
      </c>
      <c r="CI674" t="str">
        <f>CI653</f>
        <v>Overturn moment</v>
      </c>
      <c r="CJ674" t="str">
        <v>lbs.ft</v>
      </c>
      <c r="CK674">
        <f>SUM(CK670:CP670)</f>
        <v>570.5197038941789</v>
      </c>
      <c r="CL674" t="str">
        <f>CL653</f>
        <v>Must be POSITIVE for overturn</v>
      </c>
      <c r="CZ674" t="str">
        <f>CZ653</f>
        <v>Overturn moment</v>
      </c>
      <c r="DA674" t="str">
        <v>lbs.ft</v>
      </c>
      <c r="DB674">
        <f>SUM(DB670:DG670)</f>
        <v>-4071.282620688636</v>
      </c>
      <c r="DC674" t="str">
        <f>DC653</f>
        <v>Must be POSITIVE for overturn</v>
      </c>
      <c r="DQ674" t="str">
        <f>DQ653</f>
        <v>Overturn moment</v>
      </c>
      <c r="DR674" t="str">
        <v>lbs.ft</v>
      </c>
      <c r="DS674">
        <f>SUM(DS670:DX670)</f>
        <v>-4071.282620688636</v>
      </c>
      <c r="DT674" t="str">
        <f>DT653</f>
        <v>Must be POSITIVE for overturn</v>
      </c>
    </row>
    <row r="677">
      <c r="A677" t="str">
        <v>Method 2: Wind exposure</v>
      </c>
    </row>
    <row r="678">
      <c r="E678" t="str">
        <v>Roof</v>
      </c>
      <c r="H678" t="str">
        <v>Walls</v>
      </c>
      <c r="I678" t="str">
        <v>Valance</v>
      </c>
      <c r="J678" t="str">
        <v>OPEN</v>
      </c>
      <c r="M678" t="str">
        <v>PART-E</v>
      </c>
    </row>
    <row r="679">
      <c r="E679" t="str">
        <v>Gable</v>
      </c>
      <c r="F679" t="str">
        <v>Hip</v>
      </c>
      <c r="G679" t="str">
        <v>Pyramid</v>
      </c>
      <c r="J679" t="str">
        <v>Gable</v>
      </c>
      <c r="K679" t="str">
        <v>Hip</v>
      </c>
      <c r="L679" t="str">
        <v>Pyramid</v>
      </c>
      <c r="M679" t="str">
        <v>Gable</v>
      </c>
      <c r="N679" t="str">
        <v>Hip</v>
      </c>
      <c r="O679" t="str">
        <v>Pyramid</v>
      </c>
    </row>
    <row r="680">
      <c r="C680" t="str">
        <v>Fx</v>
      </c>
      <c r="D680" t="str">
        <v>lbs</v>
      </c>
      <c r="E680">
        <f>-0.00256*$D$91^2*$D$83*$D$88/2</f>
        <v>-61.44</v>
      </c>
      <c r="F680">
        <f>-0.00256*$D$91^2*$D$83*$D$88/2</f>
        <v>-61.44</v>
      </c>
      <c r="G680">
        <f>-0.00256*$D$91^2*$D$83*$D$88/2</f>
        <v>-61.44</v>
      </c>
      <c r="H680">
        <f>-0.00256*$D$91^2*$D$83*$D$84</f>
        <v>-163.84</v>
      </c>
      <c r="I680">
        <f>-0.00256*$D$91^2*$D$83*$D$93</f>
        <v>-20.48</v>
      </c>
      <c r="J680">
        <f>E680+I680</f>
        <v>-81.92</v>
      </c>
      <c r="K680">
        <f>F680+I680</f>
        <v>-81.92</v>
      </c>
      <c r="L680">
        <f>G680+I680</f>
        <v>-81.92</v>
      </c>
      <c r="M680">
        <f>E680+H680</f>
        <v>-225.28</v>
      </c>
      <c r="N680">
        <f>F680+H680</f>
        <v>-225.28</v>
      </c>
      <c r="O680">
        <f>G680+H680</f>
        <v>-225.28</v>
      </c>
    </row>
    <row r="681">
      <c r="C681" t="str">
        <v>Fy</v>
      </c>
      <c r="D681" t="str">
        <v>lbs</v>
      </c>
      <c r="E681">
        <f>-0.00256*$D$91^2*$D$82*$D$88</f>
        <v>-245.76</v>
      </c>
      <c r="F681">
        <f>-0.00256*$D$91^2*($D$86+($D$82-$D$86)/2)*$D$88</f>
        <v>-184.32</v>
      </c>
      <c r="G681">
        <f>-0.00256*$D$91^2*$D$82*$D$88/2</f>
        <v>-122.88</v>
      </c>
      <c r="H681">
        <f>-0.00256*$D$91^2*$D$82*$D$84</f>
        <v>-327.68</v>
      </c>
      <c r="I681">
        <f>-0.00256*$D$91^2*$D$82*$D$93</f>
        <v>-40.96</v>
      </c>
      <c r="J681">
        <f>E681+I681</f>
        <v>-286.71999999999997</v>
      </c>
      <c r="K681">
        <f>F681+I681</f>
        <v>-225.28</v>
      </c>
      <c r="L681">
        <f>G681+I681</f>
        <v>-163.84</v>
      </c>
      <c r="M681">
        <f>E681+H681</f>
        <v>-573.44</v>
      </c>
      <c r="N681">
        <f>F681+H681</f>
        <v>-512</v>
      </c>
      <c r="O681">
        <f>G681+H681</f>
        <v>-450.56</v>
      </c>
    </row>
    <row r="682">
      <c r="C682" t="str">
        <v>Mx</v>
      </c>
      <c r="D682" t="str">
        <v>lbs.ft</v>
      </c>
      <c r="E682">
        <f>-E681*($D$84+$D$88/2)</f>
        <v>2703.3599999999997</v>
      </c>
      <c r="F682">
        <f>-F681*($D$84+$D$88*(2*$D$86+$D$82)/3/($D$86+$D$82))</f>
        <v>1966.08</v>
      </c>
      <c r="G682">
        <f>-G681*($D$84+$D$88/3)</f>
        <v>1228.8</v>
      </c>
      <c r="H682">
        <f>-H681*($D$84/2)</f>
        <v>1310.72</v>
      </c>
      <c r="I682">
        <f>-I681*($D$84-$D$93/2)</f>
        <v>307.2</v>
      </c>
      <c r="J682">
        <f>E682+I682</f>
        <v>3010.5599999999995</v>
      </c>
      <c r="K682">
        <f>F682+I682</f>
        <v>2273.2799999999997</v>
      </c>
      <c r="L682">
        <f>G682+I682</f>
        <v>1536</v>
      </c>
      <c r="M682">
        <f>E682+H682</f>
        <v>4014.08</v>
      </c>
      <c r="N682">
        <f>F682+H682</f>
        <v>3276.8</v>
      </c>
      <c r="O682">
        <f>G682+H682</f>
        <v>2539.52</v>
      </c>
    </row>
    <row r="683">
      <c r="C683" t="str">
        <v>My</v>
      </c>
      <c r="D683" t="str">
        <v>lbs.ft</v>
      </c>
      <c r="E683">
        <f>E680*($D$84+$D$88/3)</f>
        <v>-614.4</v>
      </c>
      <c r="F683">
        <f>F680*($D$84+$D$88/3)</f>
        <v>-614.4</v>
      </c>
      <c r="G683">
        <f>G680*($D$84+$D$88/3)</f>
        <v>-614.4</v>
      </c>
      <c r="H683">
        <f>H680*($D$84/2)</f>
        <v>-655.36</v>
      </c>
      <c r="I683">
        <f>I680*($D$84-$D$93/2)</f>
        <v>-153.6</v>
      </c>
      <c r="J683">
        <f>E683+I683</f>
        <v>-768</v>
      </c>
      <c r="K683">
        <f>F683+I683</f>
        <v>-768</v>
      </c>
      <c r="L683">
        <f>G683+I683</f>
        <v>-768</v>
      </c>
      <c r="M683">
        <f>E683+H683</f>
        <v>-1269.76</v>
      </c>
      <c r="N683">
        <f>F683+H683</f>
        <v>-1269.76</v>
      </c>
      <c r="O683">
        <f>G683+H683</f>
        <v>-1269.76</v>
      </c>
    </row>
    <row r="686">
      <c r="E686" t="str">
        <v>OPEN</v>
      </c>
      <c r="F686" t="str">
        <v>PART-E</v>
      </c>
    </row>
    <row r="687">
      <c r="C687" t="str">
        <v>Fx</v>
      </c>
      <c r="D687" t="str">
        <v>lbs</v>
      </c>
      <c r="E687">
        <f>IF($D$85=1,J680,IF($D$85=2,K680,L680))</f>
        <v>-81.92</v>
      </c>
      <c r="F687">
        <f>IF($D$85=1,M680,IF($D$85=2,N680,O680))</f>
        <v>-225.28</v>
      </c>
    </row>
    <row r="688">
      <c r="C688" t="str">
        <v>Fy</v>
      </c>
      <c r="D688" t="str">
        <v>lbs</v>
      </c>
      <c r="E688">
        <f>IF($D$85=1,J681,IF($D$85=2,K681,L681))</f>
        <v>-163.84</v>
      </c>
      <c r="F688">
        <f>IF($D$85=1,M681,IF($D$85=2,N681,O681))</f>
        <v>-450.56</v>
      </c>
    </row>
    <row r="689">
      <c r="C689" t="str">
        <v>Mx</v>
      </c>
      <c r="D689" t="str">
        <v>lbs.ft</v>
      </c>
      <c r="E689">
        <f>IF($D$85=1,J682,IF($D$85=2,K682,L682))</f>
        <v>1536</v>
      </c>
      <c r="F689">
        <f>IF($D$85=1,M682,IF($D$85=2,N682,O682))</f>
        <v>2539.52</v>
      </c>
    </row>
    <row r="690">
      <c r="C690" t="str">
        <v>My</v>
      </c>
      <c r="D690" t="str">
        <v>lbs.ft</v>
      </c>
      <c r="E690">
        <f>IF($D$85=1,J683,IF($D$85=2,K683,L683))</f>
        <v>-768</v>
      </c>
      <c r="F690">
        <f>IF($D$85=1,M683,IF($D$85=2,N683,O683))</f>
        <v>-1269.76</v>
      </c>
    </row>
  </sheetData>
  <mergeCells count="504">
    <mergeCell ref="BM657:BP657"/>
    <mergeCell ref="E33:F33"/>
    <mergeCell ref="G33:H33"/>
    <mergeCell ref="I33:J33"/>
    <mergeCell ref="K33:L33"/>
    <mergeCell ref="O33:P33"/>
    <mergeCell ref="Q33:R33"/>
    <mergeCell ref="E34:F34"/>
    <mergeCell ref="G34:H34"/>
    <mergeCell ref="E35:F35"/>
    <mergeCell ref="G35:H35"/>
    <mergeCell ref="E53:F53"/>
    <mergeCell ref="G53:H53"/>
    <mergeCell ref="I53:J53"/>
    <mergeCell ref="O53:P53"/>
    <mergeCell ref="Q53:R53"/>
    <mergeCell ref="E36:F36"/>
    <mergeCell ref="G36:H36"/>
    <mergeCell ref="E37:F37"/>
    <mergeCell ref="G37:H37"/>
    <mergeCell ref="E38:F38"/>
    <mergeCell ref="G38:H38"/>
    <mergeCell ref="E39:F39"/>
    <mergeCell ref="G39:H39"/>
    <mergeCell ref="AE657:AH657"/>
    <mergeCell ref="AA658:AD658"/>
    <mergeCell ref="AE658:AH658"/>
    <mergeCell ref="BI658:BL658"/>
    <mergeCell ref="AR655:AU655"/>
    <mergeCell ref="AV655:AY655"/>
    <mergeCell ref="AR657:AU657"/>
    <mergeCell ref="AV657:AY657"/>
    <mergeCell ref="BI655:BL655"/>
    <mergeCell ref="BI657:BL657"/>
    <mergeCell ref="EC638:EF638"/>
    <mergeCell ref="DY639:EB639"/>
    <mergeCell ref="EC639:EF639"/>
    <mergeCell ref="DY636:EB636"/>
    <mergeCell ref="DY655:EB655"/>
    <mergeCell ref="EC655:EF655"/>
    <mergeCell ref="DY657:EB657"/>
    <mergeCell ref="EC657:EF657"/>
    <mergeCell ref="DY658:EB658"/>
    <mergeCell ref="EC658:EF658"/>
    <mergeCell ref="EC576:EF576"/>
    <mergeCell ref="EC541:EF541"/>
    <mergeCell ref="DY543:EB543"/>
    <mergeCell ref="EC543:EF543"/>
    <mergeCell ref="DY544:EB544"/>
    <mergeCell ref="EC544:EF544"/>
    <mergeCell ref="DY573:EB573"/>
    <mergeCell ref="DY541:EB541"/>
    <mergeCell ref="EC636:EF636"/>
    <mergeCell ref="DY593:EB593"/>
    <mergeCell ref="EC593:EF593"/>
    <mergeCell ref="DY595:EB595"/>
    <mergeCell ref="EC595:EF595"/>
    <mergeCell ref="DY596:EB596"/>
    <mergeCell ref="EC596:EF596"/>
    <mergeCell ref="EC509:EF509"/>
    <mergeCell ref="DY511:EB511"/>
    <mergeCell ref="EC511:EF511"/>
    <mergeCell ref="DY512:EB512"/>
    <mergeCell ref="EC512:EF512"/>
    <mergeCell ref="DY509:EB509"/>
    <mergeCell ref="EC573:EF573"/>
    <mergeCell ref="DY575:EB575"/>
    <mergeCell ref="EC575:EF575"/>
    <mergeCell ref="EC480:EF480"/>
    <mergeCell ref="DY482:EB482"/>
    <mergeCell ref="EC482:EF482"/>
    <mergeCell ref="DY483:EB483"/>
    <mergeCell ref="EC483:EF483"/>
    <mergeCell ref="EC457:EF457"/>
    <mergeCell ref="DY459:EB459"/>
    <mergeCell ref="EC459:EF459"/>
    <mergeCell ref="DY460:EB460"/>
    <mergeCell ref="EC460:EF460"/>
    <mergeCell ref="DY480:EB480"/>
    <mergeCell ref="DH658:DK658"/>
    <mergeCell ref="DL658:DO658"/>
    <mergeCell ref="DW352:DZ352"/>
    <mergeCell ref="DU353:DV353"/>
    <mergeCell ref="DW353:DX353"/>
    <mergeCell ref="DY353:DZ353"/>
    <mergeCell ref="DY457:EB457"/>
    <mergeCell ref="DS284:DU284"/>
    <mergeCell ref="DS352:DV352"/>
    <mergeCell ref="DY576:EB576"/>
    <mergeCell ref="DY638:EB638"/>
    <mergeCell ref="DH593:DK593"/>
    <mergeCell ref="DL593:DO593"/>
    <mergeCell ref="DH595:DK595"/>
    <mergeCell ref="DL595:DO595"/>
    <mergeCell ref="DH596:DK596"/>
    <mergeCell ref="DL596:DO596"/>
    <mergeCell ref="DH638:DK638"/>
    <mergeCell ref="DL638:DO638"/>
    <mergeCell ref="DH639:DK639"/>
    <mergeCell ref="DL639:DO639"/>
    <mergeCell ref="DH636:DK636"/>
    <mergeCell ref="DH655:DK655"/>
    <mergeCell ref="DL655:DO655"/>
    <mergeCell ref="DH657:DK657"/>
    <mergeCell ref="DL657:DO657"/>
    <mergeCell ref="DH509:DK509"/>
    <mergeCell ref="DH541:DK541"/>
    <mergeCell ref="DH573:DK573"/>
    <mergeCell ref="DL509:DO509"/>
    <mergeCell ref="DH511:DK511"/>
    <mergeCell ref="DL511:DO511"/>
    <mergeCell ref="DH512:DK512"/>
    <mergeCell ref="DL512:DO512"/>
    <mergeCell ref="DL636:DO636"/>
    <mergeCell ref="DL573:DO573"/>
    <mergeCell ref="DH575:DK575"/>
    <mergeCell ref="DL575:DO575"/>
    <mergeCell ref="DH576:DK576"/>
    <mergeCell ref="DL576:DO576"/>
    <mergeCell ref="DL541:DO541"/>
    <mergeCell ref="DH543:DK543"/>
    <mergeCell ref="DL543:DO543"/>
    <mergeCell ref="DH544:DK544"/>
    <mergeCell ref="DL544:DO544"/>
    <mergeCell ref="DB284:DD284"/>
    <mergeCell ref="DB352:DE352"/>
    <mergeCell ref="DF352:DI352"/>
    <mergeCell ref="DB353:DC353"/>
    <mergeCell ref="DD353:DE353"/>
    <mergeCell ref="DF353:DG353"/>
    <mergeCell ref="DH353:DI353"/>
    <mergeCell ref="DH457:DK457"/>
    <mergeCell ref="DH480:DK480"/>
    <mergeCell ref="CV364:DC364"/>
    <mergeCell ref="CV423:DC423"/>
    <mergeCell ref="CU457:CX457"/>
    <mergeCell ref="CU459:CX459"/>
    <mergeCell ref="CU460:CX460"/>
    <mergeCell ref="CU480:CX480"/>
    <mergeCell ref="CU509:CX509"/>
    <mergeCell ref="CU511:CX511"/>
    <mergeCell ref="CU512:CX512"/>
    <mergeCell ref="CU655:CX655"/>
    <mergeCell ref="CQ657:CT657"/>
    <mergeCell ref="CU657:CX657"/>
    <mergeCell ref="CQ658:CT658"/>
    <mergeCell ref="CU658:CX658"/>
    <mergeCell ref="CU482:CX482"/>
    <mergeCell ref="CU483:CX483"/>
    <mergeCell ref="CU576:CX576"/>
    <mergeCell ref="CU636:CX636"/>
    <mergeCell ref="CU638:CX638"/>
    <mergeCell ref="CU639:CX639"/>
    <mergeCell ref="CU541:CX541"/>
    <mergeCell ref="CU543:CX543"/>
    <mergeCell ref="CU544:CX544"/>
    <mergeCell ref="CU573:CX573"/>
    <mergeCell ref="CU575:CX575"/>
    <mergeCell ref="CU593:CX593"/>
    <mergeCell ref="CQ595:CT595"/>
    <mergeCell ref="CU595:CX595"/>
    <mergeCell ref="CQ596:CT596"/>
    <mergeCell ref="CU596:CX596"/>
    <mergeCell ref="DO353:DP353"/>
    <mergeCell ref="DS353:DT353"/>
    <mergeCell ref="DM352:DP352"/>
    <mergeCell ref="DL364:DS364"/>
    <mergeCell ref="DL423:DS423"/>
    <mergeCell ref="DL480:DO480"/>
    <mergeCell ref="DH482:DK482"/>
    <mergeCell ref="DL482:DO482"/>
    <mergeCell ref="DH483:DK483"/>
    <mergeCell ref="DL483:DO483"/>
    <mergeCell ref="DL457:DO457"/>
    <mergeCell ref="DH459:DK459"/>
    <mergeCell ref="DL459:DO459"/>
    <mergeCell ref="DH460:DK460"/>
    <mergeCell ref="DL460:DO460"/>
    <mergeCell ref="CQ655:CT655"/>
    <mergeCell ref="CQ509:CT509"/>
    <mergeCell ref="CQ511:CT511"/>
    <mergeCell ref="CQ512:CT512"/>
    <mergeCell ref="CQ480:CT480"/>
    <mergeCell ref="BI480:BL480"/>
    <mergeCell ref="BI482:BL482"/>
    <mergeCell ref="BI483:BL483"/>
    <mergeCell ref="CQ482:CT482"/>
    <mergeCell ref="CQ483:CT483"/>
    <mergeCell ref="CD655:CG655"/>
    <mergeCell ref="BZ512:CC512"/>
    <mergeCell ref="CD512:CG512"/>
    <mergeCell ref="BZ541:CC541"/>
    <mergeCell ref="CD541:CG541"/>
    <mergeCell ref="BZ543:CC543"/>
    <mergeCell ref="CD543:CG543"/>
    <mergeCell ref="BZ639:CC639"/>
    <mergeCell ref="CQ575:CT575"/>
    <mergeCell ref="CQ576:CT576"/>
    <mergeCell ref="CQ541:CT541"/>
    <mergeCell ref="CQ543:CT543"/>
    <mergeCell ref="CQ544:CT544"/>
    <mergeCell ref="CD575:CG575"/>
    <mergeCell ref="CK284:CM284"/>
    <mergeCell ref="CO352:CR352"/>
    <mergeCell ref="CO353:CP353"/>
    <mergeCell ref="CQ353:CR353"/>
    <mergeCell ref="CW284:CY284"/>
    <mergeCell ref="CW352:CZ352"/>
    <mergeCell ref="BZ657:CC657"/>
    <mergeCell ref="CD657:CG657"/>
    <mergeCell ref="BZ658:CC658"/>
    <mergeCell ref="CD658:CG658"/>
    <mergeCell ref="CQ457:CT457"/>
    <mergeCell ref="CQ459:CT459"/>
    <mergeCell ref="CQ460:CT460"/>
    <mergeCell ref="CK352:CN352"/>
    <mergeCell ref="CG353:CH353"/>
    <mergeCell ref="CK353:CL353"/>
    <mergeCell ref="CM353:CN353"/>
    <mergeCell ref="CG352:CJ352"/>
    <mergeCell ref="CF364:CM364"/>
    <mergeCell ref="CF423:CM423"/>
    <mergeCell ref="CQ636:CT636"/>
    <mergeCell ref="CQ638:CT638"/>
    <mergeCell ref="CQ639:CT639"/>
    <mergeCell ref="CQ573:CT573"/>
    <mergeCell ref="CD639:CG639"/>
    <mergeCell ref="BZ576:CC576"/>
    <mergeCell ref="CD576:CG576"/>
    <mergeCell ref="BZ636:CC636"/>
    <mergeCell ref="CD636:CG636"/>
    <mergeCell ref="BZ638:CC638"/>
    <mergeCell ref="CD638:CG638"/>
    <mergeCell ref="BZ593:CC593"/>
    <mergeCell ref="CD593:CG593"/>
    <mergeCell ref="BZ595:CC595"/>
    <mergeCell ref="CD595:CG595"/>
    <mergeCell ref="BZ596:CC596"/>
    <mergeCell ref="CD596:CG596"/>
    <mergeCell ref="CQ593:CT593"/>
    <mergeCell ref="CD509:CG509"/>
    <mergeCell ref="BZ511:CC511"/>
    <mergeCell ref="CD511:CG511"/>
    <mergeCell ref="BZ483:CC483"/>
    <mergeCell ref="CD483:CG483"/>
    <mergeCell ref="BZ544:CC544"/>
    <mergeCell ref="CD544:CG544"/>
    <mergeCell ref="BZ573:CC573"/>
    <mergeCell ref="CD573:CG573"/>
    <mergeCell ref="BZ509:CC509"/>
    <mergeCell ref="BZ575:CC575"/>
    <mergeCell ref="BT284:BV284"/>
    <mergeCell ref="BZ460:CC460"/>
    <mergeCell ref="CD460:CG460"/>
    <mergeCell ref="BZ480:CC480"/>
    <mergeCell ref="CD480:CG480"/>
    <mergeCell ref="BZ482:CC482"/>
    <mergeCell ref="CD482:CG482"/>
    <mergeCell ref="BP364:BW364"/>
    <mergeCell ref="BP423:BW423"/>
    <mergeCell ref="BM457:BP457"/>
    <mergeCell ref="BM459:BP459"/>
    <mergeCell ref="BZ457:CC457"/>
    <mergeCell ref="CD457:CG457"/>
    <mergeCell ref="BZ459:CC459"/>
    <mergeCell ref="CD459:CG459"/>
    <mergeCell ref="BM480:BP480"/>
    <mergeCell ref="BM482:BP482"/>
    <mergeCell ref="CG284:CI284"/>
    <mergeCell ref="BT352:BW352"/>
    <mergeCell ref="BX352:CA352"/>
    <mergeCell ref="BT353:BU353"/>
    <mergeCell ref="BV353:BW353"/>
    <mergeCell ref="BX353:BY353"/>
    <mergeCell ref="BZ353:CA353"/>
    <mergeCell ref="BZ655:CC655"/>
    <mergeCell ref="BI459:BL459"/>
    <mergeCell ref="BI460:BL460"/>
    <mergeCell ref="BM541:BP541"/>
    <mergeCell ref="BI543:BL543"/>
    <mergeCell ref="BM543:BP543"/>
    <mergeCell ref="BI544:BL544"/>
    <mergeCell ref="BM544:BP544"/>
    <mergeCell ref="BI636:BL636"/>
    <mergeCell ref="BM636:BP636"/>
    <mergeCell ref="BI509:BL509"/>
    <mergeCell ref="BM509:BP509"/>
    <mergeCell ref="BI511:BL511"/>
    <mergeCell ref="BM511:BP511"/>
    <mergeCell ref="BM512:BP512"/>
    <mergeCell ref="BI573:BL573"/>
    <mergeCell ref="BM573:BP573"/>
    <mergeCell ref="BI575:BL575"/>
    <mergeCell ref="BM575:BP575"/>
    <mergeCell ref="BI576:BL576"/>
    <mergeCell ref="BM576:BP576"/>
    <mergeCell ref="BI541:BL541"/>
    <mergeCell ref="BM655:BP655"/>
    <mergeCell ref="BG352:BJ352"/>
    <mergeCell ref="BI353:BJ353"/>
    <mergeCell ref="BI638:BL638"/>
    <mergeCell ref="BM638:BP638"/>
    <mergeCell ref="AR639:AU639"/>
    <mergeCell ref="AV639:AY639"/>
    <mergeCell ref="AR544:AU544"/>
    <mergeCell ref="AV544:AY544"/>
    <mergeCell ref="AR573:AU573"/>
    <mergeCell ref="AV573:AY573"/>
    <mergeCell ref="AR575:AU575"/>
    <mergeCell ref="AV575:AY575"/>
    <mergeCell ref="BC594:BF594"/>
    <mergeCell ref="BI639:BL639"/>
    <mergeCell ref="BM639:BP639"/>
    <mergeCell ref="AR512:AU512"/>
    <mergeCell ref="AV512:AY512"/>
    <mergeCell ref="AR541:AU541"/>
    <mergeCell ref="AV541:AY541"/>
    <mergeCell ref="AR543:AU543"/>
    <mergeCell ref="AV543:AY543"/>
    <mergeCell ref="BM483:BP483"/>
    <mergeCell ref="BM460:BP460"/>
    <mergeCell ref="BG353:BH353"/>
    <mergeCell ref="BC284:BE284"/>
    <mergeCell ref="BC352:BF352"/>
    <mergeCell ref="AR638:AU638"/>
    <mergeCell ref="AV638:AY638"/>
    <mergeCell ref="AR509:AU509"/>
    <mergeCell ref="AV509:AY509"/>
    <mergeCell ref="AR511:AU511"/>
    <mergeCell ref="AV511:AY511"/>
    <mergeCell ref="AR483:AU483"/>
    <mergeCell ref="AV483:AY483"/>
    <mergeCell ref="AR576:AU576"/>
    <mergeCell ref="AV576:AY576"/>
    <mergeCell ref="AR636:AU636"/>
    <mergeCell ref="AV636:AY636"/>
    <mergeCell ref="AR460:AU460"/>
    <mergeCell ref="AV460:AY460"/>
    <mergeCell ref="AR480:AU480"/>
    <mergeCell ref="AV480:AY480"/>
    <mergeCell ref="BC353:BD353"/>
    <mergeCell ref="BE353:BF353"/>
    <mergeCell ref="BB364:BI364"/>
    <mergeCell ref="BB423:BI423"/>
    <mergeCell ref="BI457:BL457"/>
    <mergeCell ref="BI512:BL512"/>
    <mergeCell ref="AR482:AU482"/>
    <mergeCell ref="AV482:AY482"/>
    <mergeCell ref="AK364:AR364"/>
    <mergeCell ref="AK423:AR423"/>
    <mergeCell ref="AR457:AU457"/>
    <mergeCell ref="AV457:AY457"/>
    <mergeCell ref="AR459:AU459"/>
    <mergeCell ref="AV459:AY459"/>
    <mergeCell ref="AL352:AO352"/>
    <mergeCell ref="AP352:AS352"/>
    <mergeCell ref="AL353:AM353"/>
    <mergeCell ref="AN353:AO353"/>
    <mergeCell ref="AP353:AQ353"/>
    <mergeCell ref="AR353:AS353"/>
    <mergeCell ref="AL284:AN284"/>
    <mergeCell ref="AA636:AD636"/>
    <mergeCell ref="AE636:AH636"/>
    <mergeCell ref="AA638:AD638"/>
    <mergeCell ref="AE638:AH638"/>
    <mergeCell ref="AA639:AD639"/>
    <mergeCell ref="AE639:AH639"/>
    <mergeCell ref="AA573:AD573"/>
    <mergeCell ref="AE573:AH573"/>
    <mergeCell ref="AA575:AD575"/>
    <mergeCell ref="AE575:AH575"/>
    <mergeCell ref="AA576:AD576"/>
    <mergeCell ref="AE576:AH576"/>
    <mergeCell ref="AA483:AD483"/>
    <mergeCell ref="AE483:AH483"/>
    <mergeCell ref="AA541:AD541"/>
    <mergeCell ref="AE541:AH541"/>
    <mergeCell ref="AA543:AD543"/>
    <mergeCell ref="AE543:AH543"/>
    <mergeCell ref="AA544:AD544"/>
    <mergeCell ref="AE544:AH544"/>
    <mergeCell ref="AA509:AD509"/>
    <mergeCell ref="AE509:AH509"/>
    <mergeCell ref="AA511:AD511"/>
    <mergeCell ref="AA459:AD459"/>
    <mergeCell ref="AE459:AH459"/>
    <mergeCell ref="AA460:AD460"/>
    <mergeCell ref="AE460:AH460"/>
    <mergeCell ref="J639:M639"/>
    <mergeCell ref="N639:Q639"/>
    <mergeCell ref="J655:M655"/>
    <mergeCell ref="N655:Q655"/>
    <mergeCell ref="J576:M576"/>
    <mergeCell ref="N576:Q576"/>
    <mergeCell ref="J541:M541"/>
    <mergeCell ref="N541:Q541"/>
    <mergeCell ref="AA480:AD480"/>
    <mergeCell ref="AE480:AH480"/>
    <mergeCell ref="AA482:AD482"/>
    <mergeCell ref="AE482:AH482"/>
    <mergeCell ref="J636:M636"/>
    <mergeCell ref="N636:Q636"/>
    <mergeCell ref="J638:M638"/>
    <mergeCell ref="N638:Q638"/>
    <mergeCell ref="J590:M590"/>
    <mergeCell ref="N590:Q590"/>
    <mergeCell ref="AA655:AD655"/>
    <mergeCell ref="AE655:AH655"/>
    <mergeCell ref="Y352:AB352"/>
    <mergeCell ref="U353:V353"/>
    <mergeCell ref="W353:X353"/>
    <mergeCell ref="Y353:Z353"/>
    <mergeCell ref="AA353:AB353"/>
    <mergeCell ref="T364:AA364"/>
    <mergeCell ref="T423:AA423"/>
    <mergeCell ref="AA457:AD457"/>
    <mergeCell ref="AE457:AH457"/>
    <mergeCell ref="J593:M593"/>
    <mergeCell ref="N593:Q593"/>
    <mergeCell ref="J544:M544"/>
    <mergeCell ref="N544:Q544"/>
    <mergeCell ref="J573:M573"/>
    <mergeCell ref="N573:Q573"/>
    <mergeCell ref="J575:M575"/>
    <mergeCell ref="U284:W284"/>
    <mergeCell ref="U352:X352"/>
    <mergeCell ref="AE511:AH511"/>
    <mergeCell ref="AA512:AD512"/>
    <mergeCell ref="AE512:AH512"/>
    <mergeCell ref="D353:E353"/>
    <mergeCell ref="F353:G353"/>
    <mergeCell ref="H353:I353"/>
    <mergeCell ref="J353:K353"/>
    <mergeCell ref="E678:G678"/>
    <mergeCell ref="J678:L678"/>
    <mergeCell ref="C364:J364"/>
    <mergeCell ref="C423:J423"/>
    <mergeCell ref="N575:Q575"/>
    <mergeCell ref="J543:M543"/>
    <mergeCell ref="N543:Q543"/>
    <mergeCell ref="J511:M511"/>
    <mergeCell ref="N511:Q511"/>
    <mergeCell ref="J512:M512"/>
    <mergeCell ref="N512:Q512"/>
    <mergeCell ref="J457:M457"/>
    <mergeCell ref="J658:M658"/>
    <mergeCell ref="N658:Q658"/>
    <mergeCell ref="J657:M657"/>
    <mergeCell ref="N657:Q657"/>
    <mergeCell ref="M678:O678"/>
    <mergeCell ref="P678:R678"/>
    <mergeCell ref="BI593:BL593"/>
    <mergeCell ref="BM593:BP593"/>
    <mergeCell ref="BI595:BL595"/>
    <mergeCell ref="BM595:BP595"/>
    <mergeCell ref="BI596:BL596"/>
    <mergeCell ref="BM596:BP596"/>
    <mergeCell ref="AA593:AD593"/>
    <mergeCell ref="AE593:AH593"/>
    <mergeCell ref="AA595:AD595"/>
    <mergeCell ref="AE595:AH595"/>
    <mergeCell ref="AA596:AD596"/>
    <mergeCell ref="AE596:AH596"/>
    <mergeCell ref="AR593:AU593"/>
    <mergeCell ref="AV593:AY593"/>
    <mergeCell ref="AR595:AU595"/>
    <mergeCell ref="AV595:AY595"/>
    <mergeCell ref="AR596:AU596"/>
    <mergeCell ref="AV596:AY596"/>
    <mergeCell ref="N595:Q595"/>
    <mergeCell ref="BM658:BP658"/>
    <mergeCell ref="AR658:AU658"/>
    <mergeCell ref="AV658:AY658"/>
    <mergeCell ref="AA657:AD657"/>
    <mergeCell ref="J596:M596"/>
    <mergeCell ref="N596:Q596"/>
    <mergeCell ref="U594:X594"/>
    <mergeCell ref="AL594:AO594"/>
    <mergeCell ref="BT594:BW594"/>
    <mergeCell ref="CK594:CN594"/>
    <mergeCell ref="DB594:DE594"/>
    <mergeCell ref="D594:G594"/>
    <mergeCell ref="DS594:DV594"/>
    <mergeCell ref="J595:M595"/>
    <mergeCell ref="J509:M509"/>
    <mergeCell ref="N509:Q509"/>
    <mergeCell ref="D284:F284"/>
    <mergeCell ref="D352:G352"/>
    <mergeCell ref="H352:K352"/>
    <mergeCell ref="K32:N32"/>
    <mergeCell ref="M33:N33"/>
    <mergeCell ref="K53:N53"/>
    <mergeCell ref="N483:Q483"/>
    <mergeCell ref="J483:M483"/>
    <mergeCell ref="N482:Q482"/>
    <mergeCell ref="J482:M482"/>
    <mergeCell ref="N480:Q480"/>
    <mergeCell ref="J480:M480"/>
    <mergeCell ref="N460:Q460"/>
    <mergeCell ref="J460:M460"/>
    <mergeCell ref="N459:Q459"/>
    <mergeCell ref="J459:M459"/>
    <mergeCell ref="N457:Q457"/>
    <mergeCell ref="G43:H43"/>
  </mergeCells>
  <pageMargins left="0.7" right="0.7" top="0.75" bottom="0.75" header="0.3" footer="0.3"/>
  <ignoredErrors>
    <ignoredError numberStoredAsText="1" sqref="A1:EF690"/>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2020-01-20T23:14:00.000Z</dcterms:created>
  <dcterms:modified xsi:type="dcterms:W3CDTF">2021-08-31T00:53:12.000Z</dcterms:modified>
  <cp:lastModifiedBy>vblouin</cp:lastModifiedBy>
  <dc:creator>vblouin</dc:creator>
</cp:coreProperties>
</file>