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ERSONAL_PROY\PROY_ITVAL\EXCEL\"/>
    </mc:Choice>
  </mc:AlternateContent>
  <bookViews>
    <workbookView xWindow="1020" yWindow="330" windowWidth="6960" windowHeight="7890"/>
  </bookViews>
  <sheets>
    <sheet name="PANEL" sheetId="20" r:id="rId1"/>
  </sheets>
  <definedNames>
    <definedName name="_xlnm.Print_Area" localSheetId="0">PANEL!$A$1:$G$52</definedName>
    <definedName name="_xlnm.Print_Area">#REF!</definedName>
    <definedName name="sdfg" localSheetId="0">#REF!</definedName>
    <definedName name="sdfg">#REF!</definedName>
  </definedNames>
  <calcPr calcId="152511"/>
</workbook>
</file>

<file path=xl/calcChain.xml><?xml version="1.0" encoding="utf-8"?>
<calcChain xmlns="http://schemas.openxmlformats.org/spreadsheetml/2006/main">
  <c r="G46" i="20" l="1"/>
  <c r="G31" i="20" l="1"/>
  <c r="E31" i="20"/>
  <c r="F47" i="20"/>
  <c r="I39" i="20"/>
  <c r="G30" i="20"/>
  <c r="E29" i="20"/>
  <c r="G20" i="20"/>
  <c r="D20" i="20"/>
  <c r="E20" i="20" s="1"/>
  <c r="E19" i="20"/>
  <c r="G19" i="20" s="1"/>
  <c r="D19" i="20"/>
  <c r="E26" i="20" s="1"/>
  <c r="E28" i="20" s="1"/>
  <c r="E18" i="20"/>
  <c r="G18" i="20" s="1"/>
  <c r="A17" i="20"/>
  <c r="A18" i="20" s="1"/>
  <c r="A19" i="20" s="1"/>
  <c r="A20" i="20" s="1"/>
  <c r="E17" i="20"/>
  <c r="G17" i="20" s="1"/>
  <c r="L15" i="20"/>
  <c r="L18" i="20" s="1"/>
  <c r="E16" i="20"/>
  <c r="G16" i="20" s="1"/>
  <c r="M18" i="20"/>
  <c r="N18" i="20"/>
  <c r="O18" i="20"/>
  <c r="K17" i="20"/>
  <c r="K16" i="20"/>
  <c r="K15" i="20"/>
  <c r="K18" i="20" s="1"/>
  <c r="G49" i="20" l="1"/>
  <c r="G47" i="20"/>
  <c r="G41" i="20"/>
  <c r="G40" i="20"/>
  <c r="A40" i="20"/>
  <c r="A41" i="20" s="1"/>
  <c r="G39" i="20"/>
  <c r="G29" i="20"/>
  <c r="G28" i="20"/>
  <c r="A28" i="20"/>
  <c r="A29" i="20" s="1"/>
  <c r="A30" i="20" s="1"/>
  <c r="A31" i="20" s="1"/>
  <c r="A32" i="20" s="1"/>
  <c r="A27" i="20"/>
  <c r="G26" i="20"/>
  <c r="G22" i="20"/>
  <c r="F27" i="20" s="1"/>
  <c r="G27" i="20" s="1"/>
  <c r="H16" i="20"/>
  <c r="H21" i="20" s="1"/>
  <c r="F4" i="20"/>
  <c r="G42" i="20" l="1"/>
  <c r="G34" i="20"/>
  <c r="H22" i="20"/>
  <c r="G35" i="20" l="1"/>
  <c r="F46" i="20" s="1"/>
  <c r="G48" i="20" l="1"/>
  <c r="G50" i="20" l="1"/>
  <c r="G52" i="20" s="1"/>
  <c r="H46" i="20" l="1"/>
  <c r="G54" i="20"/>
  <c r="H47" i="20"/>
  <c r="H49" i="20"/>
  <c r="H33" i="20"/>
  <c r="H42" i="20"/>
  <c r="H34" i="20"/>
  <c r="H48" i="20"/>
  <c r="G55" i="20" l="1"/>
</calcChain>
</file>

<file path=xl/sharedStrings.xml><?xml version="1.0" encoding="utf-8"?>
<sst xmlns="http://schemas.openxmlformats.org/spreadsheetml/2006/main" count="89" uniqueCount="66">
  <si>
    <t>CLIENTE :</t>
  </si>
  <si>
    <t>PROYECTO:</t>
  </si>
  <si>
    <t>CONTIENE:</t>
  </si>
  <si>
    <t>MATERIALES</t>
  </si>
  <si>
    <t>ITEM</t>
  </si>
  <si>
    <t>ACCESORIOS ESTRUCTURA</t>
  </si>
  <si>
    <t>MANO DE OBRA ESTRUCTURA</t>
  </si>
  <si>
    <t>VARIOS</t>
  </si>
  <si>
    <t>DESCPRIPCION</t>
  </si>
  <si>
    <t>FECHA DE ELABORACION:</t>
  </si>
  <si>
    <t>UNIDAD</t>
  </si>
  <si>
    <t>glb</t>
  </si>
  <si>
    <t>CANTIDAD</t>
  </si>
  <si>
    <t>PRECIO UNITARIO</t>
  </si>
  <si>
    <t>TOTAL 2</t>
  </si>
  <si>
    <t>TOTAL3</t>
  </si>
  <si>
    <t>TOTAL4</t>
  </si>
  <si>
    <t>PRECIO TOTAL</t>
  </si>
  <si>
    <t>TOTAL MATERIALES</t>
  </si>
  <si>
    <t>FECHA ACTUAL:</t>
  </si>
  <si>
    <t>REALIZADO POR:</t>
  </si>
  <si>
    <t>G.VELASQUEZ</t>
  </si>
  <si>
    <t>ESPECIFICACIONES:</t>
  </si>
  <si>
    <t>ELEMENTO</t>
  </si>
  <si>
    <t>LONGITUD</t>
  </si>
  <si>
    <t>#PERFILES</t>
  </si>
  <si>
    <t>(m)</t>
  </si>
  <si>
    <t>(u)</t>
  </si>
  <si>
    <t>(Usd $)</t>
  </si>
  <si>
    <t>TOTAL ESTRUCTURA</t>
  </si>
  <si>
    <t>Transporte y movilización</t>
  </si>
  <si>
    <t>REFERENCIA</t>
  </si>
  <si>
    <t>ESTRUCTURA DE ALUMINIO</t>
  </si>
  <si>
    <t>h/h</t>
  </si>
  <si>
    <t>ITVAL CIA LTDA</t>
  </si>
  <si>
    <t>Glb</t>
  </si>
  <si>
    <t>Planos y Supervisión</t>
  </si>
  <si>
    <t>COTIZACIÓN PARA FABRICACION E INSTALACION</t>
  </si>
  <si>
    <t>m2</t>
  </si>
  <si>
    <t xml:space="preserve">AREA VIDRIO: </t>
  </si>
  <si>
    <t>P.UNITARIO $/m2</t>
  </si>
  <si>
    <t>Total ($)</t>
  </si>
  <si>
    <t>Bodega Obra</t>
  </si>
  <si>
    <t>m</t>
  </si>
  <si>
    <t>Instalación de vidrio</t>
  </si>
  <si>
    <t>Fianzas</t>
  </si>
  <si>
    <t>Equipos de seguridad, generador y otros equipos</t>
  </si>
  <si>
    <t>Fabricación - Instalación Panel Metálico</t>
  </si>
  <si>
    <t>VENTA 1.25</t>
  </si>
  <si>
    <t>ARQ. JOSÉ GARZÓN</t>
  </si>
  <si>
    <t>VENTANAS REMODELACION</t>
  </si>
  <si>
    <t>ALUMINIO COLOR NEGRO</t>
  </si>
  <si>
    <t>VIDRIO CLARO 6mm</t>
  </si>
  <si>
    <t>Marco Perimetral Proyectable</t>
  </si>
  <si>
    <t>Marco de hoja</t>
  </si>
  <si>
    <t>Intermedio</t>
  </si>
  <si>
    <t>Junquillo</t>
  </si>
  <si>
    <t>Ancla</t>
  </si>
  <si>
    <t>Viniles</t>
  </si>
  <si>
    <t>Tornillos Anclaje</t>
  </si>
  <si>
    <t>Silicón de Sellado</t>
  </si>
  <si>
    <t>Vidrio 6mm</t>
  </si>
  <si>
    <t>Tubo</t>
  </si>
  <si>
    <t xml:space="preserve">Manija </t>
  </si>
  <si>
    <t>u</t>
  </si>
  <si>
    <t>Pintura Electrostática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</si>
</sst>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* #,##0.00_-;\-* #,##0.00_-;_-* &quot;-&quot;??_-;_-@_-"/>
    <numFmt numFmtId="166" formatCode="_(* #,##0.00_);_(* \(#,##0.00\);_(* &quot;-&quot;??_);_(@_)"/>
    <numFmt numFmtId="167" formatCode="0.0"/>
    <numFmt numFmtId="168" formatCode="#,##0.0"/>
    <numFmt numFmtId="169" formatCode="0.000"/>
    <numFmt numFmtId="170" formatCode="_(* #,##0.0_);_(* \(#,##0.0\);_(* &quot;-&quot;??_);_(@_)"/>
  </numFmts>
  <fonts count="10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NumberFormat="1" applyFont="1" applyAlignment="1"/>
    <xf numFmtId="0" fontId="1" fillId="0" borderId="0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/>
    <xf numFmtId="0" fontId="4" fillId="0" borderId="0" xfId="0" applyNumberFormat="1" applyFont="1" applyAlignment="1"/>
    <xf numFmtId="15" fontId="4" fillId="0" borderId="0" xfId="0" applyNumberFormat="1" applyFont="1" applyAlignment="1"/>
    <xf numFmtId="0" fontId="4" fillId="0" borderId="3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8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0" fontId="4" fillId="0" borderId="11" xfId="0" applyNumberFormat="1" applyFont="1" applyBorder="1"/>
    <xf numFmtId="0" fontId="3" fillId="0" borderId="12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167" fontId="4" fillId="0" borderId="0" xfId="0" applyNumberFormat="1" applyFont="1" applyAlignment="1"/>
    <xf numFmtId="0" fontId="4" fillId="0" borderId="0" xfId="0" applyNumberFormat="1" applyFont="1" applyBorder="1" applyAlignment="1"/>
    <xf numFmtId="0" fontId="4" fillId="0" borderId="14" xfId="0" applyNumberFormat="1" applyFont="1" applyBorder="1" applyAlignment="1">
      <alignment horizontal="center"/>
    </xf>
    <xf numFmtId="0" fontId="4" fillId="0" borderId="14" xfId="0" applyNumberFormat="1" applyFont="1" applyBorder="1" applyAlignment="1"/>
    <xf numFmtId="0" fontId="4" fillId="0" borderId="15" xfId="0" applyNumberFormat="1" applyFon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0" fontId="3" fillId="0" borderId="18" xfId="0" applyNumberFormat="1" applyFont="1" applyBorder="1" applyAlignment="1">
      <alignment horizontal="center"/>
    </xf>
    <xf numFmtId="0" fontId="3" fillId="0" borderId="19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left"/>
    </xf>
    <xf numFmtId="0" fontId="4" fillId="0" borderId="15" xfId="0" applyNumberFormat="1" applyFont="1" applyBorder="1" applyAlignment="1">
      <alignment horizontal="left"/>
    </xf>
    <xf numFmtId="0" fontId="4" fillId="0" borderId="0" xfId="0" applyNumberFormat="1" applyFont="1" applyBorder="1"/>
    <xf numFmtId="1" fontId="4" fillId="0" borderId="4" xfId="0" applyNumberFormat="1" applyFont="1" applyBorder="1" applyAlignment="1">
      <alignment horizontal="center"/>
    </xf>
    <xf numFmtId="2" fontId="1" fillId="0" borderId="0" xfId="0" applyNumberFormat="1" applyFont="1" applyAlignment="1"/>
    <xf numFmtId="4" fontId="4" fillId="0" borderId="0" xfId="0" applyNumberFormat="1" applyFont="1" applyBorder="1" applyAlignment="1"/>
    <xf numFmtId="0" fontId="3" fillId="0" borderId="25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0" borderId="15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0" fontId="3" fillId="0" borderId="18" xfId="0" applyNumberFormat="1" applyFont="1" applyBorder="1" applyAlignment="1"/>
    <xf numFmtId="4" fontId="4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5" fillId="0" borderId="0" xfId="0" applyNumberFormat="1" applyFont="1" applyAlignment="1"/>
    <xf numFmtId="4" fontId="1" fillId="0" borderId="0" xfId="0" applyNumberFormat="1" applyFont="1" applyAlignment="1"/>
    <xf numFmtId="0" fontId="6" fillId="0" borderId="2" xfId="0" applyNumberFormat="1" applyFont="1" applyBorder="1" applyAlignment="1"/>
    <xf numFmtId="0" fontId="1" fillId="0" borderId="11" xfId="0" applyNumberFormat="1" applyFont="1" applyBorder="1"/>
    <xf numFmtId="0" fontId="1" fillId="0" borderId="4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3" fillId="0" borderId="6" xfId="0" applyNumberFormat="1" applyFont="1" applyBorder="1" applyAlignment="1"/>
    <xf numFmtId="0" fontId="1" fillId="0" borderId="13" xfId="0" applyNumberFormat="1" applyFont="1" applyBorder="1" applyAlignment="1"/>
    <xf numFmtId="168" fontId="1" fillId="0" borderId="0" xfId="0" applyNumberFormat="1" applyFont="1" applyBorder="1"/>
    <xf numFmtId="0" fontId="7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right"/>
    </xf>
    <xf numFmtId="0" fontId="0" fillId="0" borderId="0" xfId="0" applyNumberFormat="1" applyAlignment="1"/>
    <xf numFmtId="0" fontId="0" fillId="0" borderId="0" xfId="0" applyNumberFormat="1" applyFont="1" applyBorder="1" applyAlignment="1">
      <alignment horizontal="right"/>
    </xf>
    <xf numFmtId="0" fontId="4" fillId="0" borderId="0" xfId="0" quotePrefix="1" applyNumberFormat="1" applyFont="1" applyAlignment="1"/>
    <xf numFmtId="166" fontId="4" fillId="0" borderId="10" xfId="1" applyFont="1" applyBorder="1" applyAlignment="1">
      <alignment horizontal="right"/>
    </xf>
    <xf numFmtId="166" fontId="4" fillId="0" borderId="16" xfId="1" applyFont="1" applyBorder="1" applyAlignment="1">
      <alignment horizontal="right"/>
    </xf>
    <xf numFmtId="0" fontId="1" fillId="0" borderId="28" xfId="0" applyNumberFormat="1" applyFont="1" applyBorder="1" applyAlignment="1">
      <alignment horizontal="center"/>
    </xf>
    <xf numFmtId="0" fontId="4" fillId="0" borderId="27" xfId="0" applyNumberFormat="1" applyFont="1" applyBorder="1" applyAlignment="1">
      <alignment horizontal="center"/>
    </xf>
    <xf numFmtId="0" fontId="1" fillId="0" borderId="6" xfId="0" applyNumberFormat="1" applyFont="1" applyBorder="1"/>
    <xf numFmtId="0" fontId="1" fillId="0" borderId="6" xfId="0" applyNumberFormat="1" applyFont="1" applyBorder="1" applyAlignment="1"/>
    <xf numFmtId="0" fontId="4" fillId="0" borderId="15" xfId="0" applyNumberFormat="1" applyFont="1" applyBorder="1" applyAlignment="1">
      <alignment horizontal="right"/>
    </xf>
    <xf numFmtId="0" fontId="4" fillId="0" borderId="6" xfId="0" applyNumberFormat="1" applyFont="1" applyBorder="1" applyAlignment="1">
      <alignment horizontal="right"/>
    </xf>
    <xf numFmtId="3" fontId="4" fillId="0" borderId="6" xfId="0" applyNumberFormat="1" applyFont="1" applyBorder="1"/>
    <xf numFmtId="0" fontId="3" fillId="0" borderId="27" xfId="0" applyNumberFormat="1" applyFont="1" applyBorder="1" applyAlignment="1">
      <alignment horizontal="left"/>
    </xf>
    <xf numFmtId="0" fontId="3" fillId="0" borderId="27" xfId="0" applyNumberFormat="1" applyFont="1" applyBorder="1" applyAlignment="1">
      <alignment horizontal="center"/>
    </xf>
    <xf numFmtId="0" fontId="1" fillId="0" borderId="29" xfId="0" applyNumberFormat="1" applyFont="1" applyBorder="1"/>
    <xf numFmtId="167" fontId="0" fillId="0" borderId="0" xfId="0" applyNumberFormat="1" applyFont="1" applyAlignment="1"/>
    <xf numFmtId="167" fontId="1" fillId="0" borderId="0" xfId="0" applyNumberFormat="1" applyFont="1" applyAlignment="1"/>
    <xf numFmtId="0" fontId="4" fillId="0" borderId="5" xfId="0" applyNumberFormat="1" applyFont="1" applyBorder="1" applyAlignment="1"/>
    <xf numFmtId="167" fontId="4" fillId="0" borderId="27" xfId="0" applyNumberFormat="1" applyFont="1" applyBorder="1"/>
    <xf numFmtId="4" fontId="4" fillId="0" borderId="27" xfId="0" applyNumberFormat="1" applyFont="1" applyBorder="1"/>
    <xf numFmtId="0" fontId="4" fillId="0" borderId="6" xfId="0" applyNumberFormat="1" applyFont="1" applyBorder="1"/>
    <xf numFmtId="0" fontId="4" fillId="0" borderId="13" xfId="0" applyNumberFormat="1" applyFont="1" applyBorder="1"/>
    <xf numFmtId="2" fontId="4" fillId="0" borderId="16" xfId="0" applyNumberFormat="1" applyFont="1" applyBorder="1" applyAlignment="1">
      <alignment horizontal="right"/>
    </xf>
    <xf numFmtId="4" fontId="0" fillId="0" borderId="1" xfId="0" applyNumberFormat="1" applyFont="1" applyBorder="1" applyAlignment="1"/>
    <xf numFmtId="0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30" xfId="0" applyNumberFormat="1" applyFont="1" applyBorder="1" applyAlignment="1">
      <alignment horizontal="center"/>
    </xf>
    <xf numFmtId="2" fontId="1" fillId="0" borderId="1" xfId="0" applyNumberFormat="1" applyFont="1" applyBorder="1" applyAlignment="1"/>
    <xf numFmtId="4" fontId="8" fillId="0" borderId="1" xfId="0" applyNumberFormat="1" applyFont="1" applyBorder="1" applyAlignment="1">
      <alignment horizontal="right"/>
    </xf>
    <xf numFmtId="166" fontId="1" fillId="0" borderId="0" xfId="1" applyFont="1" applyAlignment="1"/>
    <xf numFmtId="0" fontId="1" fillId="0" borderId="0" xfId="0" applyNumberFormat="1" applyFont="1" applyAlignment="1">
      <alignment horizontal="center"/>
    </xf>
    <xf numFmtId="166" fontId="4" fillId="0" borderId="5" xfId="1" applyFont="1" applyBorder="1" applyAlignment="1">
      <alignment horizontal="right"/>
    </xf>
    <xf numFmtId="166" fontId="4" fillId="0" borderId="21" xfId="1" applyFont="1" applyBorder="1"/>
    <xf numFmtId="167" fontId="4" fillId="0" borderId="16" xfId="0" applyNumberFormat="1" applyFont="1" applyBorder="1" applyAlignment="1">
      <alignment horizontal="center"/>
    </xf>
    <xf numFmtId="169" fontId="1" fillId="0" borderId="0" xfId="0" applyNumberFormat="1" applyFont="1" applyAlignment="1"/>
    <xf numFmtId="165" fontId="1" fillId="0" borderId="0" xfId="0" applyNumberFormat="1" applyFont="1" applyAlignment="1"/>
    <xf numFmtId="9" fontId="1" fillId="0" borderId="0" xfId="2" applyFont="1" applyBorder="1"/>
    <xf numFmtId="170" fontId="4" fillId="0" borderId="5" xfId="1" applyNumberFormat="1" applyFont="1" applyBorder="1" applyAlignment="1">
      <alignment horizontal="center"/>
    </xf>
    <xf numFmtId="166" fontId="1" fillId="0" borderId="0" xfId="0" applyNumberFormat="1" applyFont="1" applyAlignment="1"/>
    <xf numFmtId="164" fontId="1" fillId="0" borderId="0" xfId="0" applyNumberFormat="1" applyFont="1" applyAlignment="1"/>
    <xf numFmtId="169" fontId="4" fillId="0" borderId="0" xfId="0" applyNumberFormat="1" applyFont="1" applyAlignment="1"/>
    <xf numFmtId="167" fontId="4" fillId="0" borderId="5" xfId="0" applyNumberFormat="1" applyFont="1" applyBorder="1"/>
    <xf numFmtId="4" fontId="4" fillId="0" borderId="5" xfId="0" applyNumberFormat="1" applyFont="1" applyBorder="1"/>
    <xf numFmtId="0" fontId="4" fillId="2" borderId="3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left"/>
    </xf>
    <xf numFmtId="0" fontId="4" fillId="2" borderId="16" xfId="0" applyNumberFormat="1" applyFont="1" applyFill="1" applyBorder="1" applyAlignment="1">
      <alignment horizontal="center"/>
    </xf>
    <xf numFmtId="170" fontId="4" fillId="2" borderId="5" xfId="1" applyNumberFormat="1" applyFont="1" applyFill="1" applyBorder="1" applyAlignment="1">
      <alignment horizontal="center"/>
    </xf>
    <xf numFmtId="166" fontId="4" fillId="2" borderId="5" xfId="1" applyFont="1" applyFill="1" applyBorder="1" applyAlignment="1">
      <alignment horizontal="right"/>
    </xf>
    <xf numFmtId="4" fontId="4" fillId="2" borderId="5" xfId="0" applyNumberFormat="1" applyFont="1" applyFill="1" applyBorder="1" applyAlignment="1">
      <alignment horizontal="right"/>
    </xf>
    <xf numFmtId="0" fontId="1" fillId="2" borderId="0" xfId="0" applyNumberFormat="1" applyFont="1" applyFill="1" applyBorder="1"/>
    <xf numFmtId="0" fontId="1" fillId="2" borderId="0" xfId="0" applyNumberFormat="1" applyFont="1" applyFill="1" applyAlignment="1"/>
    <xf numFmtId="2" fontId="1" fillId="2" borderId="0" xfId="0" applyNumberFormat="1" applyFont="1" applyFill="1" applyAlignment="1"/>
    <xf numFmtId="0" fontId="2" fillId="0" borderId="0" xfId="0" applyNumberFormat="1" applyFont="1" applyAlignment="1">
      <alignment horizontal="center"/>
    </xf>
    <xf numFmtId="0" fontId="3" fillId="0" borderId="18" xfId="0" applyNumberFormat="1" applyFont="1" applyBorder="1" applyAlignment="1">
      <alignment horizontal="left"/>
    </xf>
    <xf numFmtId="0" fontId="3" fillId="0" borderId="17" xfId="0" applyNumberFormat="1" applyFont="1" applyBorder="1" applyAlignment="1">
      <alignment horizontal="left"/>
    </xf>
    <xf numFmtId="0" fontId="3" fillId="0" borderId="19" xfId="0" applyNumberFormat="1" applyFont="1" applyBorder="1" applyAlignment="1">
      <alignment horizontal="left"/>
    </xf>
    <xf numFmtId="0" fontId="3" fillId="0" borderId="22" xfId="0" applyNumberFormat="1" applyFont="1" applyBorder="1" applyAlignment="1">
      <alignment horizontal="left"/>
    </xf>
    <xf numFmtId="0" fontId="3" fillId="0" borderId="11" xfId="0" applyNumberFormat="1" applyFont="1" applyBorder="1" applyAlignment="1">
      <alignment horizontal="left"/>
    </xf>
    <xf numFmtId="0" fontId="3" fillId="0" borderId="23" xfId="0" applyNumberFormat="1" applyFont="1" applyBorder="1" applyAlignment="1">
      <alignment horizontal="left"/>
    </xf>
    <xf numFmtId="0" fontId="3" fillId="0" borderId="24" xfId="0" applyNumberFormat="1" applyFont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tabSelected="1" showOutlineSymbols="0" topLeftCell="A22" zoomScaleNormal="100" workbookViewId="0">
      <selection activeCell="A25" sqref="A25:XFD32"/>
    </sheetView>
  </sheetViews>
  <sheetFormatPr baseColWidth="10" defaultColWidth="10.6640625" defaultRowHeight="15" x14ac:dyDescent="0.2"/>
  <cols>
    <col min="1" max="1" width="9.109375" style="1" customWidth="1"/>
    <col min="2" max="2" width="34" style="1" customWidth="1"/>
    <col min="3" max="3" width="11" style="1" customWidth="1"/>
    <col min="4" max="4" width="13.109375" style="1" customWidth="1"/>
    <col min="5" max="5" width="11.109375" style="1" customWidth="1"/>
    <col min="6" max="6" width="15.109375" style="1" customWidth="1"/>
    <col min="7" max="7" width="15.33203125" style="1" customWidth="1"/>
    <col min="8" max="8" width="9.88671875" style="1" customWidth="1"/>
    <col min="9" max="9" width="11.88671875" style="1" bestFit="1" customWidth="1"/>
    <col min="10" max="10" width="11.21875" style="1" bestFit="1" customWidth="1"/>
    <col min="11" max="16384" width="10.6640625" style="1"/>
  </cols>
  <sheetData>
    <row r="1" spans="1:16" ht="18" x14ac:dyDescent="0.25">
      <c r="A1" s="108" t="s">
        <v>34</v>
      </c>
      <c r="B1" s="108"/>
      <c r="C1" s="108"/>
      <c r="D1" s="108"/>
      <c r="E1" s="108"/>
      <c r="F1" s="108"/>
      <c r="G1" s="108"/>
    </row>
    <row r="3" spans="1:16" x14ac:dyDescent="0.2">
      <c r="A3" s="4" t="s">
        <v>0</v>
      </c>
      <c r="B3" s="58" t="s">
        <v>49</v>
      </c>
      <c r="C3" s="5"/>
      <c r="D3" s="4" t="s">
        <v>9</v>
      </c>
      <c r="E3" s="5"/>
      <c r="F3" s="6">
        <v>43362</v>
      </c>
      <c r="G3" s="5"/>
    </row>
    <row r="4" spans="1:16" x14ac:dyDescent="0.2">
      <c r="A4" s="4" t="s">
        <v>1</v>
      </c>
      <c r="B4" s="5" t="s">
        <v>50</v>
      </c>
      <c r="C4" s="5"/>
      <c r="D4" s="4" t="s">
        <v>19</v>
      </c>
      <c r="E4" s="5"/>
      <c r="F4" s="6">
        <f ca="1">NOW()</f>
        <v>43877.599460069447</v>
      </c>
      <c r="G4" s="5"/>
    </row>
    <row r="5" spans="1:16" ht="12.95" hidden="1" customHeight="1" x14ac:dyDescent="0.2">
      <c r="A5" s="4"/>
      <c r="B5" s="5"/>
      <c r="C5" s="5"/>
      <c r="D5" s="5"/>
      <c r="E5" s="5"/>
      <c r="F5" s="5"/>
      <c r="G5" s="5"/>
    </row>
    <row r="6" spans="1:16" x14ac:dyDescent="0.2">
      <c r="A6" s="4" t="s">
        <v>2</v>
      </c>
      <c r="B6" s="5" t="s">
        <v>37</v>
      </c>
      <c r="C6" s="5"/>
      <c r="D6" s="4"/>
      <c r="E6" s="17"/>
      <c r="F6" s="5"/>
      <c r="G6" s="5"/>
    </row>
    <row r="7" spans="1:16" x14ac:dyDescent="0.2">
      <c r="A7" s="4" t="s">
        <v>22</v>
      </c>
      <c r="B7" s="5"/>
      <c r="C7" s="5"/>
      <c r="D7" s="4" t="s">
        <v>39</v>
      </c>
      <c r="E7" s="96">
        <v>2.4420000000000002</v>
      </c>
      <c r="F7" s="5" t="s">
        <v>38</v>
      </c>
      <c r="G7" s="5"/>
    </row>
    <row r="8" spans="1:16" x14ac:dyDescent="0.2">
      <c r="A8" s="5"/>
      <c r="B8" s="5" t="s">
        <v>51</v>
      </c>
      <c r="C8" s="5"/>
      <c r="D8" s="4" t="s">
        <v>20</v>
      </c>
      <c r="E8" s="5" t="s">
        <v>21</v>
      </c>
      <c r="F8" s="5"/>
      <c r="G8" s="5"/>
    </row>
    <row r="9" spans="1:16" x14ac:dyDescent="0.2">
      <c r="A9" s="5"/>
      <c r="B9" s="5" t="s">
        <v>52</v>
      </c>
      <c r="C9" s="5"/>
      <c r="D9" s="5"/>
      <c r="E9" s="5"/>
      <c r="F9" s="5"/>
      <c r="G9" s="5"/>
      <c r="P9" s="72"/>
    </row>
    <row r="10" spans="1:16" x14ac:dyDescent="0.2">
      <c r="A10" s="5"/>
      <c r="C10" s="5"/>
      <c r="D10" s="5"/>
      <c r="E10" s="5"/>
      <c r="F10" s="5"/>
      <c r="G10" s="5"/>
      <c r="P10" s="72"/>
    </row>
    <row r="11" spans="1:16" x14ac:dyDescent="0.2">
      <c r="A11" s="5"/>
      <c r="B11" s="5"/>
      <c r="C11" s="5"/>
      <c r="D11" s="5"/>
      <c r="E11" s="5"/>
      <c r="F11" s="5"/>
      <c r="G11" s="5"/>
      <c r="J11" s="85"/>
      <c r="P11" s="72"/>
    </row>
    <row r="12" spans="1:16" x14ac:dyDescent="0.2">
      <c r="A12" s="4" t="s">
        <v>3</v>
      </c>
      <c r="B12" s="5"/>
      <c r="C12" s="5"/>
      <c r="D12" s="5"/>
      <c r="E12" s="5"/>
      <c r="F12" s="5"/>
      <c r="G12" s="5"/>
      <c r="J12" s="85"/>
      <c r="O12" s="30"/>
      <c r="P12" s="72"/>
    </row>
    <row r="13" spans="1:16" ht="15.75" x14ac:dyDescent="0.25">
      <c r="A13" s="3" t="s">
        <v>4</v>
      </c>
      <c r="B13" s="47" t="s">
        <v>32</v>
      </c>
      <c r="C13" s="48"/>
      <c r="D13" s="48"/>
      <c r="E13" s="48"/>
      <c r="F13" s="48"/>
      <c r="G13" s="48"/>
      <c r="H13" s="49"/>
      <c r="J13" s="91"/>
      <c r="O13" s="30"/>
      <c r="P13" s="72"/>
    </row>
    <row r="14" spans="1:16" ht="15.75" x14ac:dyDescent="0.25">
      <c r="A14" s="62"/>
      <c r="B14" s="68" t="s">
        <v>23</v>
      </c>
      <c r="C14" s="69" t="s">
        <v>31</v>
      </c>
      <c r="D14" s="3" t="s">
        <v>24</v>
      </c>
      <c r="E14" s="3" t="s">
        <v>25</v>
      </c>
      <c r="F14" s="3" t="s">
        <v>13</v>
      </c>
      <c r="G14" s="3" t="s">
        <v>17</v>
      </c>
      <c r="H14" s="54"/>
      <c r="K14" s="1">
        <v>1385</v>
      </c>
      <c r="L14" s="1">
        <v>1384</v>
      </c>
      <c r="M14" s="1">
        <v>1383</v>
      </c>
      <c r="N14" s="1">
        <v>1382</v>
      </c>
      <c r="O14" s="30">
        <v>1444</v>
      </c>
      <c r="P14" s="72"/>
    </row>
    <row r="15" spans="1:16" x14ac:dyDescent="0.2">
      <c r="A15" s="8"/>
      <c r="B15" s="63"/>
      <c r="C15" s="70"/>
      <c r="D15" s="50" t="s">
        <v>26</v>
      </c>
      <c r="E15" s="50" t="s">
        <v>27</v>
      </c>
      <c r="F15" s="50" t="s">
        <v>28</v>
      </c>
      <c r="G15" s="61" t="s">
        <v>28</v>
      </c>
      <c r="H15" s="50"/>
      <c r="K15" s="30">
        <f>2*0.45</f>
        <v>0.9</v>
      </c>
      <c r="L15" s="1">
        <f>2*1.05+2*0.5</f>
        <v>3.1</v>
      </c>
      <c r="O15" s="30"/>
      <c r="P15" s="72"/>
    </row>
    <row r="16" spans="1:16" x14ac:dyDescent="0.2">
      <c r="A16" s="10">
        <v>1.1000000000000001</v>
      </c>
      <c r="B16" s="73" t="s">
        <v>53</v>
      </c>
      <c r="C16" s="28">
        <v>1385</v>
      </c>
      <c r="D16" s="74">
        <v>7.9</v>
      </c>
      <c r="E16" s="74">
        <f>+D16/6</f>
        <v>1.3166666666666667</v>
      </c>
      <c r="F16" s="75">
        <v>17.28</v>
      </c>
      <c r="G16" s="75">
        <f>+E16*F16</f>
        <v>22.752000000000002</v>
      </c>
      <c r="H16" s="53">
        <f>+D16*3.252</f>
        <v>25.690799999999999</v>
      </c>
      <c r="J16" s="71"/>
      <c r="K16" s="30">
        <f>2*0.178</f>
        <v>0.35599999999999998</v>
      </c>
      <c r="P16" s="72"/>
    </row>
    <row r="17" spans="1:16" x14ac:dyDescent="0.2">
      <c r="A17" s="10">
        <f>+A16+0.1</f>
        <v>1.2000000000000002</v>
      </c>
      <c r="B17" s="73" t="s">
        <v>54</v>
      </c>
      <c r="C17" s="28">
        <v>1384</v>
      </c>
      <c r="D17" s="97">
        <v>3.1</v>
      </c>
      <c r="E17" s="97">
        <f>+D17/6</f>
        <v>0.51666666666666672</v>
      </c>
      <c r="F17" s="98">
        <v>25.83</v>
      </c>
      <c r="G17" s="98">
        <f>+E17*F17</f>
        <v>13.345500000000001</v>
      </c>
      <c r="H17" s="53"/>
      <c r="J17" s="71"/>
      <c r="K17" s="1">
        <f>2*2.27+2*1.05</f>
        <v>6.6400000000000006</v>
      </c>
      <c r="P17" s="72"/>
    </row>
    <row r="18" spans="1:16" x14ac:dyDescent="0.2">
      <c r="A18" s="10">
        <f t="shared" ref="A18:A20" si="0">+A17+0.1</f>
        <v>1.3000000000000003</v>
      </c>
      <c r="B18" s="73" t="s">
        <v>55</v>
      </c>
      <c r="C18" s="28">
        <v>1382</v>
      </c>
      <c r="D18" s="97">
        <v>1.05</v>
      </c>
      <c r="E18" s="97">
        <f>+D18/6</f>
        <v>0.17500000000000002</v>
      </c>
      <c r="F18" s="98">
        <v>33.020000000000003</v>
      </c>
      <c r="G18" s="98">
        <f t="shared" ref="G18:G20" si="1">+E18*F18</f>
        <v>5.7785000000000011</v>
      </c>
      <c r="H18" s="53"/>
      <c r="J18" s="71"/>
      <c r="K18" s="30">
        <f>SUM(K15:K17)</f>
        <v>7.8960000000000008</v>
      </c>
      <c r="L18" s="30">
        <f t="shared" ref="L18:O18" si="2">SUM(L15:L17)</f>
        <v>3.1</v>
      </c>
      <c r="M18" s="30">
        <f t="shared" si="2"/>
        <v>0</v>
      </c>
      <c r="N18" s="30">
        <f t="shared" si="2"/>
        <v>0</v>
      </c>
      <c r="O18" s="30">
        <f t="shared" si="2"/>
        <v>0</v>
      </c>
      <c r="P18" s="72"/>
    </row>
    <row r="19" spans="1:16" x14ac:dyDescent="0.2">
      <c r="A19" s="10">
        <f t="shared" si="0"/>
        <v>1.4000000000000004</v>
      </c>
      <c r="B19" s="73" t="s">
        <v>56</v>
      </c>
      <c r="C19" s="28">
        <v>1383</v>
      </c>
      <c r="D19" s="97">
        <f>+D16+D18+D17</f>
        <v>12.05</v>
      </c>
      <c r="E19" s="97">
        <f>+D19/6</f>
        <v>2.0083333333333333</v>
      </c>
      <c r="F19" s="98">
        <v>9.86</v>
      </c>
      <c r="G19" s="98">
        <f t="shared" si="1"/>
        <v>19.802166666666665</v>
      </c>
      <c r="H19" s="53"/>
      <c r="J19" s="71"/>
      <c r="P19" s="72"/>
    </row>
    <row r="20" spans="1:16" x14ac:dyDescent="0.2">
      <c r="A20" s="10">
        <f t="shared" si="0"/>
        <v>1.5000000000000004</v>
      </c>
      <c r="B20" s="73" t="s">
        <v>57</v>
      </c>
      <c r="C20" s="28">
        <v>1444</v>
      </c>
      <c r="D20" s="97">
        <f>4*0.05*3</f>
        <v>0.60000000000000009</v>
      </c>
      <c r="E20" s="97">
        <f>+D20/6</f>
        <v>0.10000000000000002</v>
      </c>
      <c r="F20" s="98">
        <v>23.4</v>
      </c>
      <c r="G20" s="98">
        <f t="shared" si="1"/>
        <v>2.3400000000000003</v>
      </c>
      <c r="H20" s="53"/>
      <c r="J20" s="71"/>
      <c r="P20" s="72"/>
    </row>
    <row r="21" spans="1:16" x14ac:dyDescent="0.2">
      <c r="A21" s="8"/>
      <c r="B21" s="76"/>
      <c r="C21" s="77"/>
      <c r="D21" s="76"/>
      <c r="E21" s="76"/>
      <c r="F21" s="66"/>
      <c r="G21" s="67"/>
      <c r="H21" s="53">
        <f>SUM(H16:H16)</f>
        <v>25.690799999999999</v>
      </c>
      <c r="J21" s="85"/>
      <c r="P21" s="72"/>
    </row>
    <row r="22" spans="1:16" x14ac:dyDescent="0.2">
      <c r="A22" s="51"/>
      <c r="B22" s="63"/>
      <c r="C22" s="52"/>
      <c r="D22" s="64"/>
      <c r="E22" s="64"/>
      <c r="F22" s="65" t="s">
        <v>41</v>
      </c>
      <c r="G22" s="88">
        <f>SUM(G16:G21)*1.05</f>
        <v>67.219075000000004</v>
      </c>
      <c r="H22" s="90">
        <f>+H21/E7</f>
        <v>10.52039312039312</v>
      </c>
      <c r="I22" s="85"/>
      <c r="J22" s="85"/>
      <c r="K22" s="30"/>
      <c r="P22" s="72"/>
    </row>
    <row r="23" spans="1:16" x14ac:dyDescent="0.2">
      <c r="A23" s="4"/>
      <c r="B23" s="5"/>
      <c r="C23" s="5"/>
      <c r="D23" s="5"/>
      <c r="E23" s="5"/>
      <c r="F23" s="5"/>
      <c r="G23" s="5"/>
      <c r="J23" s="85"/>
      <c r="P23" s="72"/>
    </row>
    <row r="24" spans="1:16" x14ac:dyDescent="0.2">
      <c r="A24" s="109" t="s">
        <v>5</v>
      </c>
      <c r="B24" s="110"/>
      <c r="C24" s="110"/>
      <c r="D24" s="110"/>
      <c r="E24" s="110"/>
      <c r="F24" s="110"/>
      <c r="G24" s="111"/>
      <c r="H24" s="2"/>
      <c r="J24" s="85"/>
      <c r="K24" s="30"/>
    </row>
    <row r="25" spans="1:16" x14ac:dyDescent="0.2">
      <c r="A25" s="3" t="s">
        <v>4</v>
      </c>
      <c r="B25" s="24" t="s">
        <v>8</v>
      </c>
      <c r="C25" s="25"/>
      <c r="D25" s="23" t="s">
        <v>10</v>
      </c>
      <c r="E25" s="11" t="s">
        <v>12</v>
      </c>
      <c r="F25" s="12" t="s">
        <v>13</v>
      </c>
      <c r="G25" s="13" t="s">
        <v>17</v>
      </c>
      <c r="H25" s="2"/>
      <c r="I25" s="81"/>
      <c r="J25" s="81"/>
    </row>
    <row r="26" spans="1:16" x14ac:dyDescent="0.2">
      <c r="A26" s="7">
        <v>2.1</v>
      </c>
      <c r="B26" s="26" t="s">
        <v>58</v>
      </c>
      <c r="C26" s="22"/>
      <c r="D26" s="22" t="s">
        <v>43</v>
      </c>
      <c r="E26" s="93">
        <f>+D16+D17+D18+D19</f>
        <v>24.1</v>
      </c>
      <c r="F26" s="87">
        <v>0.32</v>
      </c>
      <c r="G26" s="40">
        <f>+E26*F26</f>
        <v>7.7120000000000006</v>
      </c>
      <c r="H26" s="2"/>
      <c r="J26" s="30"/>
    </row>
    <row r="27" spans="1:16" x14ac:dyDescent="0.2">
      <c r="A27" s="7">
        <f>+A26+0.1</f>
        <v>2.2000000000000002</v>
      </c>
      <c r="B27" s="26" t="s">
        <v>59</v>
      </c>
      <c r="C27" s="22"/>
      <c r="D27" s="22" t="s">
        <v>35</v>
      </c>
      <c r="E27" s="93">
        <v>1</v>
      </c>
      <c r="F27" s="87">
        <f>+G22/12</f>
        <v>5.6015895833333333</v>
      </c>
      <c r="G27" s="40">
        <f t="shared" ref="G27:G31" si="3">+E27*F27</f>
        <v>5.6015895833333333</v>
      </c>
      <c r="H27" s="2"/>
      <c r="J27" s="30"/>
    </row>
    <row r="28" spans="1:16" x14ac:dyDescent="0.2">
      <c r="A28" s="7">
        <f t="shared" ref="A28:A32" si="4">+A27+0.1</f>
        <v>2.3000000000000003</v>
      </c>
      <c r="B28" s="26" t="s">
        <v>60</v>
      </c>
      <c r="C28" s="22"/>
      <c r="D28" s="22" t="s">
        <v>62</v>
      </c>
      <c r="E28" s="93">
        <f>+E26/4</f>
        <v>6.0250000000000004</v>
      </c>
      <c r="F28" s="87">
        <v>3.52</v>
      </c>
      <c r="G28" s="40">
        <f t="shared" si="3"/>
        <v>21.208000000000002</v>
      </c>
      <c r="H28" s="2"/>
      <c r="J28" s="30"/>
    </row>
    <row r="29" spans="1:16" s="106" customFormat="1" x14ac:dyDescent="0.2">
      <c r="A29" s="99">
        <f t="shared" si="4"/>
        <v>2.4000000000000004</v>
      </c>
      <c r="B29" s="100" t="s">
        <v>61</v>
      </c>
      <c r="C29" s="101"/>
      <c r="D29" s="101" t="s">
        <v>38</v>
      </c>
      <c r="E29" s="102">
        <f>+E7</f>
        <v>2.4420000000000002</v>
      </c>
      <c r="F29" s="103">
        <v>9.5</v>
      </c>
      <c r="G29" s="104">
        <f t="shared" si="3"/>
        <v>23.199000000000002</v>
      </c>
      <c r="H29" s="105"/>
      <c r="J29" s="107"/>
    </row>
    <row r="30" spans="1:16" x14ac:dyDescent="0.2">
      <c r="A30" s="7">
        <f t="shared" si="4"/>
        <v>2.5000000000000004</v>
      </c>
      <c r="B30" s="26" t="s">
        <v>63</v>
      </c>
      <c r="C30" s="22"/>
      <c r="D30" s="22" t="s">
        <v>64</v>
      </c>
      <c r="E30" s="93">
        <v>1</v>
      </c>
      <c r="F30" s="87">
        <v>4.5</v>
      </c>
      <c r="G30" s="40">
        <f t="shared" si="3"/>
        <v>4.5</v>
      </c>
      <c r="H30" s="2"/>
      <c r="J30" s="30"/>
    </row>
    <row r="31" spans="1:16" x14ac:dyDescent="0.2">
      <c r="A31" s="7">
        <f t="shared" si="4"/>
        <v>2.6000000000000005</v>
      </c>
      <c r="B31" s="26" t="s">
        <v>65</v>
      </c>
      <c r="C31" s="22"/>
      <c r="D31" s="22" t="s">
        <v>38</v>
      </c>
      <c r="E31" s="93">
        <f>+E26*0.1</f>
        <v>2.41</v>
      </c>
      <c r="F31" s="87">
        <v>10</v>
      </c>
      <c r="G31" s="40">
        <f t="shared" si="3"/>
        <v>24.1</v>
      </c>
      <c r="H31" s="2"/>
      <c r="J31" s="30"/>
    </row>
    <row r="32" spans="1:16" x14ac:dyDescent="0.2">
      <c r="A32" s="7">
        <f t="shared" si="4"/>
        <v>2.7000000000000006</v>
      </c>
      <c r="B32" s="26"/>
      <c r="C32" s="22"/>
      <c r="D32" s="22"/>
      <c r="E32" s="93"/>
      <c r="F32" s="87"/>
      <c r="G32" s="40"/>
      <c r="H32" s="2"/>
      <c r="J32" s="30"/>
    </row>
    <row r="33" spans="1:10" x14ac:dyDescent="0.2">
      <c r="A33" s="21"/>
      <c r="B33" s="27"/>
      <c r="C33" s="20"/>
      <c r="D33" s="19"/>
      <c r="E33" s="8"/>
      <c r="F33" s="37"/>
      <c r="G33" s="41"/>
      <c r="H33" s="92">
        <f>+G22/$G$52</f>
        <v>0.26210599980372973</v>
      </c>
      <c r="J33" s="30"/>
    </row>
    <row r="34" spans="1:10" x14ac:dyDescent="0.2">
      <c r="A34" s="18"/>
      <c r="B34" s="18"/>
      <c r="C34" s="18"/>
      <c r="D34" s="18"/>
      <c r="E34" s="18"/>
      <c r="F34" s="38" t="s">
        <v>14</v>
      </c>
      <c r="G34" s="43">
        <f>SUM(G26:G33)</f>
        <v>86.320589583333344</v>
      </c>
      <c r="H34" s="92">
        <f>+G34/$G$52</f>
        <v>0.33658815501979167</v>
      </c>
      <c r="J34" s="30"/>
    </row>
    <row r="35" spans="1:10" x14ac:dyDescent="0.2">
      <c r="A35" s="18"/>
      <c r="B35" s="18"/>
      <c r="C35" s="18"/>
      <c r="D35" s="18"/>
      <c r="E35" s="18"/>
      <c r="F35" s="42" t="s">
        <v>18</v>
      </c>
      <c r="G35" s="44">
        <f>+G34+G22</f>
        <v>153.53966458333335</v>
      </c>
      <c r="H35" s="2"/>
    </row>
    <row r="36" spans="1:10" x14ac:dyDescent="0.2">
      <c r="A36" s="5"/>
      <c r="B36" s="5"/>
      <c r="C36" s="5"/>
      <c r="D36" s="5"/>
      <c r="E36" s="5"/>
      <c r="F36" s="5"/>
      <c r="G36" s="5"/>
    </row>
    <row r="37" spans="1:10" x14ac:dyDescent="0.2">
      <c r="A37" s="112" t="s">
        <v>6</v>
      </c>
      <c r="B37" s="113"/>
      <c r="C37" s="113"/>
      <c r="D37" s="114"/>
      <c r="E37" s="114"/>
      <c r="F37" s="114"/>
      <c r="G37" s="115"/>
      <c r="H37" s="2"/>
    </row>
    <row r="38" spans="1:10" x14ac:dyDescent="0.2">
      <c r="A38" s="32" t="s">
        <v>4</v>
      </c>
      <c r="B38" s="24" t="s">
        <v>8</v>
      </c>
      <c r="C38" s="25"/>
      <c r="D38" s="33" t="s">
        <v>10</v>
      </c>
      <c r="E38" s="9" t="s">
        <v>12</v>
      </c>
      <c r="F38" s="34" t="s">
        <v>13</v>
      </c>
      <c r="G38" s="35" t="s">
        <v>17</v>
      </c>
      <c r="H38" s="2"/>
    </row>
    <row r="39" spans="1:10" x14ac:dyDescent="0.2">
      <c r="A39" s="7">
        <v>3.1</v>
      </c>
      <c r="B39" s="26" t="s">
        <v>47</v>
      </c>
      <c r="C39" s="89"/>
      <c r="D39" s="16" t="s">
        <v>33</v>
      </c>
      <c r="E39" s="29">
        <v>12</v>
      </c>
      <c r="F39" s="36">
        <v>5</v>
      </c>
      <c r="G39" s="59">
        <f>+E39*F39</f>
        <v>60</v>
      </c>
      <c r="H39" s="2"/>
      <c r="I39" s="1">
        <f>+E7*16+16</f>
        <v>55.072000000000003</v>
      </c>
    </row>
    <row r="40" spans="1:10" x14ac:dyDescent="0.2">
      <c r="A40" s="7">
        <f>+A39+0.1</f>
        <v>3.2</v>
      </c>
      <c r="B40" s="26" t="s">
        <v>44</v>
      </c>
      <c r="C40" s="89"/>
      <c r="D40" s="16" t="s">
        <v>33</v>
      </c>
      <c r="E40" s="29">
        <v>0</v>
      </c>
      <c r="F40" s="36">
        <v>5</v>
      </c>
      <c r="G40" s="59">
        <f>+E40*F40</f>
        <v>0</v>
      </c>
      <c r="H40" s="2"/>
    </row>
    <row r="41" spans="1:10" x14ac:dyDescent="0.2">
      <c r="A41" s="7">
        <f>+A40+0.1</f>
        <v>3.3000000000000003</v>
      </c>
      <c r="B41" s="27" t="s">
        <v>36</v>
      </c>
      <c r="C41" s="19"/>
      <c r="D41" s="16" t="s">
        <v>33</v>
      </c>
      <c r="E41" s="29">
        <v>0</v>
      </c>
      <c r="F41" s="36">
        <v>12.5</v>
      </c>
      <c r="G41" s="59">
        <f>+E41*F41</f>
        <v>0</v>
      </c>
      <c r="H41" s="2"/>
    </row>
    <row r="42" spans="1:10" x14ac:dyDescent="0.2">
      <c r="A42" s="14"/>
      <c r="B42" s="28"/>
      <c r="C42" s="28"/>
      <c r="D42" s="14"/>
      <c r="E42" s="14"/>
      <c r="F42" s="9" t="s">
        <v>15</v>
      </c>
      <c r="G42" s="44">
        <f>SUM(G39:G41)</f>
        <v>60</v>
      </c>
      <c r="H42" s="92">
        <f>+G42/$G$52</f>
        <v>0.23395680449669656</v>
      </c>
    </row>
    <row r="43" spans="1:10" x14ac:dyDescent="0.2">
      <c r="A43" s="5"/>
      <c r="B43" s="5"/>
      <c r="C43" s="5"/>
      <c r="D43" s="5"/>
      <c r="E43" s="5"/>
      <c r="F43" s="5"/>
      <c r="G43" s="5"/>
      <c r="H43" s="2"/>
    </row>
    <row r="44" spans="1:10" x14ac:dyDescent="0.2">
      <c r="A44" s="112" t="s">
        <v>7</v>
      </c>
      <c r="B44" s="113"/>
      <c r="C44" s="113"/>
      <c r="D44" s="114"/>
      <c r="E44" s="114"/>
      <c r="F44" s="114"/>
      <c r="G44" s="115"/>
      <c r="H44" s="2"/>
    </row>
    <row r="45" spans="1:10" x14ac:dyDescent="0.2">
      <c r="A45" s="33" t="s">
        <v>4</v>
      </c>
      <c r="B45" s="24" t="s">
        <v>8</v>
      </c>
      <c r="C45" s="25"/>
      <c r="D45" s="82" t="s">
        <v>10</v>
      </c>
      <c r="E45" s="9" t="s">
        <v>12</v>
      </c>
      <c r="F45" s="15" t="s">
        <v>13</v>
      </c>
      <c r="G45" s="35" t="s">
        <v>17</v>
      </c>
      <c r="H45" s="2"/>
    </row>
    <row r="46" spans="1:10" x14ac:dyDescent="0.2">
      <c r="A46" s="10">
        <v>4</v>
      </c>
      <c r="B46" s="26" t="s">
        <v>30</v>
      </c>
      <c r="C46" s="22"/>
      <c r="D46" s="10" t="s">
        <v>11</v>
      </c>
      <c r="E46" s="10">
        <v>1</v>
      </c>
      <c r="F46" s="78">
        <f>+G35/5</f>
        <v>30.707932916666671</v>
      </c>
      <c r="G46" s="60">
        <f>E46*F46</f>
        <v>30.707932916666671</v>
      </c>
      <c r="H46" s="92">
        <f>+G46/$G$52</f>
        <v>0.11973883096470429</v>
      </c>
    </row>
    <row r="47" spans="1:10" x14ac:dyDescent="0.2">
      <c r="A47" s="10">
        <v>5</v>
      </c>
      <c r="B47" s="26" t="s">
        <v>46</v>
      </c>
      <c r="C47" s="22"/>
      <c r="D47" s="10" t="s">
        <v>35</v>
      </c>
      <c r="E47" s="10">
        <v>1</v>
      </c>
      <c r="F47" s="78">
        <f>+E7*5</f>
        <v>12.21</v>
      </c>
      <c r="G47" s="60">
        <f>+E47*F47</f>
        <v>12.21</v>
      </c>
      <c r="H47" s="92">
        <f>+G47/$G$52</f>
        <v>4.7610209715077755E-2</v>
      </c>
    </row>
    <row r="48" spans="1:10" x14ac:dyDescent="0.2">
      <c r="A48" s="10">
        <v>6</v>
      </c>
      <c r="B48" s="26" t="s">
        <v>45</v>
      </c>
      <c r="C48" s="22"/>
      <c r="D48" s="10" t="s">
        <v>35</v>
      </c>
      <c r="E48" s="10">
        <v>1</v>
      </c>
      <c r="F48" s="78">
        <v>0</v>
      </c>
      <c r="G48" s="60">
        <f>+E48*F48</f>
        <v>0</v>
      </c>
      <c r="H48" s="92">
        <f>+G48/$G$52</f>
        <v>0</v>
      </c>
    </row>
    <row r="49" spans="1:11" x14ac:dyDescent="0.2">
      <c r="A49" s="8">
        <v>7</v>
      </c>
      <c r="B49" s="27" t="s">
        <v>42</v>
      </c>
      <c r="C49" s="19"/>
      <c r="D49" s="8" t="s">
        <v>35</v>
      </c>
      <c r="E49" s="8">
        <v>1</v>
      </c>
      <c r="F49" s="78">
        <v>0</v>
      </c>
      <c r="G49" s="60">
        <f>+E49*F49</f>
        <v>0</v>
      </c>
      <c r="H49" s="92">
        <f>+G49/$G$52</f>
        <v>0</v>
      </c>
    </row>
    <row r="50" spans="1:11" x14ac:dyDescent="0.2">
      <c r="A50" s="5"/>
      <c r="B50" s="5"/>
      <c r="C50" s="5"/>
      <c r="D50" s="5"/>
      <c r="E50" s="5"/>
      <c r="F50" s="3" t="s">
        <v>16</v>
      </c>
      <c r="G50" s="44">
        <f>SUM(G46:G49)</f>
        <v>42.917932916666672</v>
      </c>
      <c r="H50" s="2"/>
      <c r="I50" s="30"/>
    </row>
    <row r="51" spans="1:11" x14ac:dyDescent="0.2">
      <c r="A51" s="5"/>
      <c r="B51" s="5"/>
      <c r="C51" s="5"/>
      <c r="D51" s="5"/>
      <c r="E51" s="5"/>
      <c r="F51" s="39"/>
      <c r="G51" s="55"/>
      <c r="H51" s="2"/>
      <c r="K51" s="56"/>
    </row>
    <row r="52" spans="1:11" x14ac:dyDescent="0.2">
      <c r="A52" s="5"/>
      <c r="B52" s="5"/>
      <c r="C52" s="5"/>
      <c r="D52" s="5"/>
      <c r="E52" s="5"/>
      <c r="F52" s="3" t="s">
        <v>29</v>
      </c>
      <c r="G52" s="44">
        <f>+G50+G42+G35</f>
        <v>256.45759750000002</v>
      </c>
      <c r="H52" s="2"/>
      <c r="J52" s="30"/>
    </row>
    <row r="53" spans="1:11" x14ac:dyDescent="0.2">
      <c r="F53" s="57"/>
      <c r="G53" s="31"/>
    </row>
    <row r="54" spans="1:11" x14ac:dyDescent="0.2">
      <c r="A54" s="45"/>
      <c r="D54" s="46"/>
      <c r="E54" s="46"/>
      <c r="F54" s="79" t="s">
        <v>48</v>
      </c>
      <c r="G54" s="84">
        <f>+G52*1.25</f>
        <v>320.57199687500002</v>
      </c>
      <c r="H54" s="30"/>
    </row>
    <row r="55" spans="1:11" x14ac:dyDescent="0.2">
      <c r="F55" s="80" t="s">
        <v>40</v>
      </c>
      <c r="G55" s="83">
        <f>+G54/E7</f>
        <v>131.27436399467649</v>
      </c>
    </row>
    <row r="56" spans="1:11" x14ac:dyDescent="0.2">
      <c r="C56" s="86"/>
      <c r="D56" s="86"/>
      <c r="E56" s="86"/>
    </row>
    <row r="57" spans="1:11" x14ac:dyDescent="0.2">
      <c r="C57" s="46"/>
      <c r="D57" s="85"/>
    </row>
    <row r="58" spans="1:11" x14ac:dyDescent="0.2">
      <c r="C58" s="46"/>
      <c r="D58" s="85"/>
      <c r="E58" s="85"/>
      <c r="F58" s="85"/>
      <c r="G58" s="85"/>
    </row>
    <row r="65" spans="5:5" x14ac:dyDescent="0.2">
      <c r="E65" s="85"/>
    </row>
    <row r="66" spans="5:5" x14ac:dyDescent="0.2">
      <c r="E66" s="85"/>
    </row>
    <row r="67" spans="5:5" x14ac:dyDescent="0.2">
      <c r="E67" s="85"/>
    </row>
    <row r="68" spans="5:5" x14ac:dyDescent="0.2">
      <c r="E68" s="85"/>
    </row>
    <row r="69" spans="5:5" x14ac:dyDescent="0.2">
      <c r="E69" s="94"/>
    </row>
    <row r="70" spans="5:5" x14ac:dyDescent="0.2">
      <c r="E70" s="94"/>
    </row>
    <row r="71" spans="5:5" x14ac:dyDescent="0.2">
      <c r="E71" s="95"/>
    </row>
  </sheetData>
  <mergeCells count="4">
    <mergeCell ref="A1:G1"/>
    <mergeCell ref="A24:G24"/>
    <mergeCell ref="A37:G37"/>
    <mergeCell ref="A44:G44"/>
  </mergeCells>
  <printOptions horizontalCentered="1"/>
  <pageMargins left="0.82677165354330717" right="0.59055118110236227" top="0.78740157480314965" bottom="0.51181102362204722" header="0" footer="0"/>
  <pageSetup paperSize="9" scale="68" fitToHeight="0" orientation="portrait" horizontalDpi="4294967293" verticalDpi="300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PANEL</vt:lpstr>
      <vt:lpstr>PANEL!Área_de_impresión</vt:lpstr>
    </vt:vector>
  </TitlesOfParts>
  <Company>ESTRUSA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ITVAL CIA LTDA</dc:creator>
  <cp:lastModifiedBy>usuario</cp:lastModifiedBy>
  <cp:lastPrinted>2018-08-07T13:25:32Z</cp:lastPrinted>
  <dcterms:created xsi:type="dcterms:W3CDTF">2001-06-08T19:42:45Z</dcterms:created>
  <dcterms:modified xsi:type="dcterms:W3CDTF">2020-02-16T19:36:00Z</dcterms:modified>
</cp:coreProperties>
</file>